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0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12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b266c95a83fbf4bb/Documenten/TU Delft Aerospace Engineering/Msc2/AE5222 - Thesis/Software/Conceptual-Investigation-of-Alternative-Electric-Ducted-Fan-Architectures/Validation/"/>
    </mc:Choice>
  </mc:AlternateContent>
  <xr:revisionPtr revIDLastSave="365" documentId="8_{E7BF6703-466F-4498-AEEA-FFB8403C4F5E}" xr6:coauthVersionLast="47" xr6:coauthVersionMax="47" xr10:uidLastSave="{7981F2B6-4ADE-4520-B284-CF694B49C243}"/>
  <bookViews>
    <workbookView xWindow="38290" yWindow="-110" windowWidth="38620" windowHeight="21100" firstSheet="6" activeTab="11" xr2:uid="{6111FCF9-37F3-4199-9E4E-EEB7F0803D9A}"/>
  </bookViews>
  <sheets>
    <sheet name="Sheet1" sheetId="1" r:id="rId1"/>
    <sheet name="test results" sheetId="2" r:id="rId2"/>
    <sheet name="test results (2)" sheetId="3" r:id="rId3"/>
    <sheet name="test results (3)" sheetId="4" r:id="rId4"/>
    <sheet name="test results (4)" sheetId="5" r:id="rId5"/>
    <sheet name="test results (5)" sheetId="6" r:id="rId6"/>
    <sheet name="test results (6)" sheetId="8" r:id="rId7"/>
    <sheet name="test results (7)" sheetId="9" r:id="rId8"/>
    <sheet name="test results (8)" sheetId="10" r:id="rId9"/>
    <sheet name="test results (9)" sheetId="11" r:id="rId10"/>
    <sheet name="test results (10)" sheetId="12" r:id="rId11"/>
    <sheet name="test results (11)" sheetId="13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" i="13" l="1"/>
  <c r="L5" i="13"/>
  <c r="L6" i="13"/>
  <c r="H5" i="13"/>
  <c r="L9" i="13"/>
  <c r="L8" i="13" l="1"/>
  <c r="L7" i="13"/>
  <c r="L3" i="13"/>
  <c r="P1" i="13"/>
  <c r="L6" i="12"/>
  <c r="L5" i="12"/>
  <c r="L4" i="12"/>
  <c r="L3" i="12"/>
  <c r="P1" i="12"/>
  <c r="H4" i="12" s="1"/>
  <c r="L6" i="11"/>
  <c r="L5" i="11"/>
  <c r="L4" i="11"/>
  <c r="L3" i="11"/>
  <c r="P1" i="11"/>
  <c r="H4" i="11" s="1"/>
  <c r="L6" i="10"/>
  <c r="L5" i="10"/>
  <c r="L4" i="10"/>
  <c r="L3" i="10"/>
  <c r="P1" i="10"/>
  <c r="H6" i="10" s="1"/>
  <c r="L6" i="9"/>
  <c r="L5" i="9"/>
  <c r="L4" i="9"/>
  <c r="L3" i="9"/>
  <c r="P1" i="9"/>
  <c r="H6" i="9" s="1"/>
  <c r="L6" i="8"/>
  <c r="L5" i="8"/>
  <c r="L4" i="8"/>
  <c r="L3" i="8"/>
  <c r="P1" i="8"/>
  <c r="H6" i="8" s="1"/>
  <c r="L6" i="6"/>
  <c r="B6" i="6"/>
  <c r="L5" i="6"/>
  <c r="B5" i="6"/>
  <c r="L4" i="6"/>
  <c r="B4" i="6"/>
  <c r="L3" i="6"/>
  <c r="B3" i="6"/>
  <c r="P1" i="6"/>
  <c r="H6" i="6" s="1"/>
  <c r="H8" i="13" l="1"/>
  <c r="H6" i="13"/>
  <c r="H7" i="13"/>
  <c r="H9" i="13"/>
  <c r="H4" i="13"/>
  <c r="H3" i="13"/>
  <c r="H5" i="11"/>
  <c r="H6" i="11"/>
  <c r="H5" i="12"/>
  <c r="H6" i="12"/>
  <c r="H3" i="12"/>
  <c r="H3" i="11"/>
  <c r="H4" i="10"/>
  <c r="H3" i="10"/>
  <c r="H5" i="10"/>
  <c r="H3" i="9"/>
  <c r="H4" i="9"/>
  <c r="H5" i="9"/>
  <c r="H3" i="8"/>
  <c r="H4" i="8"/>
  <c r="H5" i="8"/>
  <c r="H3" i="6"/>
  <c r="H4" i="6"/>
  <c r="H5" i="6"/>
  <c r="B4" i="5"/>
  <c r="B5" i="5"/>
  <c r="B6" i="5"/>
  <c r="B3" i="5"/>
  <c r="L3" i="5"/>
  <c r="L6" i="5"/>
  <c r="L5" i="5"/>
  <c r="L4" i="5"/>
  <c r="P1" i="5"/>
  <c r="H5" i="5" s="1"/>
  <c r="J4" i="4"/>
  <c r="L4" i="4" s="1"/>
  <c r="J3" i="4"/>
  <c r="L3" i="4" s="1"/>
  <c r="L6" i="4"/>
  <c r="L5" i="4"/>
  <c r="P1" i="4"/>
  <c r="H6" i="4" s="1"/>
  <c r="L6" i="3"/>
  <c r="L5" i="3"/>
  <c r="L4" i="3"/>
  <c r="L3" i="3"/>
  <c r="P1" i="3"/>
  <c r="H4" i="3" s="1"/>
  <c r="L6" i="2"/>
  <c r="H6" i="2"/>
  <c r="L5" i="2"/>
  <c r="H5" i="2"/>
  <c r="L4" i="2"/>
  <c r="L3" i="2"/>
  <c r="P1" i="2"/>
  <c r="H4" i="2" s="1"/>
  <c r="L10" i="1"/>
  <c r="L8" i="1"/>
  <c r="L6" i="1"/>
  <c r="L7" i="1"/>
  <c r="L9" i="1"/>
  <c r="L3" i="1"/>
  <c r="L4" i="1"/>
  <c r="L5" i="1"/>
  <c r="H7" i="1"/>
  <c r="I7" i="1"/>
  <c r="H8" i="1"/>
  <c r="I8" i="1"/>
  <c r="H9" i="1"/>
  <c r="I9" i="1"/>
  <c r="H5" i="1"/>
  <c r="I5" i="1"/>
  <c r="H6" i="1"/>
  <c r="I6" i="1" s="1"/>
  <c r="H4" i="1"/>
  <c r="I4" i="1"/>
  <c r="I3" i="1"/>
  <c r="H3" i="1"/>
  <c r="F4" i="1"/>
  <c r="P1" i="1"/>
  <c r="H10" i="1" s="1"/>
  <c r="I10" i="1" s="1"/>
  <c r="H6" i="3" l="1"/>
  <c r="H5" i="3"/>
  <c r="H3" i="2"/>
  <c r="H3" i="5"/>
  <c r="H4" i="5"/>
  <c r="H6" i="5"/>
  <c r="H4" i="4"/>
  <c r="H5" i="4"/>
  <c r="H3" i="4"/>
  <c r="H3" i="3"/>
</calcChain>
</file>

<file path=xl/sharedStrings.xml><?xml version="1.0" encoding="utf-8"?>
<sst xmlns="http://schemas.openxmlformats.org/spreadsheetml/2006/main" count="183" uniqueCount="20">
  <si>
    <t>CT</t>
  </si>
  <si>
    <t>J</t>
  </si>
  <si>
    <t>CT_b29</t>
  </si>
  <si>
    <t>CT_b19</t>
  </si>
  <si>
    <t>Vane out, Wind Tunnel:</t>
  </si>
  <si>
    <t>MTFLOW</t>
  </si>
  <si>
    <t>OMEGA</t>
  </si>
  <si>
    <t>V</t>
  </si>
  <si>
    <t>Fan Diameter</t>
  </si>
  <si>
    <t>meters</t>
  </si>
  <si>
    <t>CP</t>
  </si>
  <si>
    <t>EtaP</t>
  </si>
  <si>
    <t>RPS</t>
  </si>
  <si>
    <t>beta0=29deg</t>
  </si>
  <si>
    <t>beta0=19deg</t>
  </si>
  <si>
    <t>beta0=29</t>
  </si>
  <si>
    <t>This is an inviscid case!</t>
  </si>
  <si>
    <t>Viscous solve for the centerbody is giving issues with convergence of the wake</t>
  </si>
  <si>
    <t>RANDOM SPIKE IN MACH OF AXIS BODY WAKE - COULD CAUSE CHANGE IN SLOPE?</t>
  </si>
  <si>
    <t>Consider fully resetting the solver between each run rather than using previous solution 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</si>
</sst>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trike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CT MTFLOW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Sheet1!$I$3:$I$10</c:f>
              <c:numCache>
                <c:formatCode>General</c:formatCode>
                <c:ptCount val="8"/>
                <c:pt idx="0">
                  <c:v>1</c:v>
                </c:pt>
                <c:pt idx="1">
                  <c:v>0.9</c:v>
                </c:pt>
                <c:pt idx="2">
                  <c:v>0.8</c:v>
                </c:pt>
                <c:pt idx="3">
                  <c:v>0.70003500175008748</c:v>
                </c:pt>
                <c:pt idx="4">
                  <c:v>0.60024009603841533</c:v>
                </c:pt>
                <c:pt idx="5">
                  <c:v>0.5</c:v>
                </c:pt>
                <c:pt idx="6">
                  <c:v>0.4</c:v>
                </c:pt>
                <c:pt idx="7">
                  <c:v>0.3000030000300003</c:v>
                </c:pt>
              </c:numCache>
            </c:numRef>
          </c:xVal>
          <c:yVal>
            <c:numRef>
              <c:f>Sheet1!$J$3:$J$10</c:f>
              <c:numCache>
                <c:formatCode>General</c:formatCode>
                <c:ptCount val="8"/>
                <c:pt idx="0">
                  <c:v>2.3857E-2</c:v>
                </c:pt>
                <c:pt idx="1">
                  <c:v>3.8233999999999997E-2</c:v>
                </c:pt>
                <c:pt idx="2">
                  <c:v>5.8337E-2</c:v>
                </c:pt>
                <c:pt idx="3">
                  <c:v>8.9613999999999999E-2</c:v>
                </c:pt>
                <c:pt idx="4">
                  <c:v>0.13954</c:v>
                </c:pt>
                <c:pt idx="5">
                  <c:v>0.22586000000000001</c:v>
                </c:pt>
                <c:pt idx="6">
                  <c:v>0</c:v>
                </c:pt>
                <c:pt idx="7">
                  <c:v>0.77112000000000003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C3-49FF-8684-45C41BEACB93}"/>
            </c:ext>
          </c:extLst>
        </c:ser>
        <c:ser>
          <c:idx val="1"/>
          <c:order val="1"/>
          <c:tx>
            <c:v>CT Wind Tunnel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Sheet1!$C$3:$C$6</c:f>
              <c:numCache>
                <c:formatCode>General</c:formatCode>
                <c:ptCount val="4"/>
                <c:pt idx="0">
                  <c:v>7.4999999999999997E-2</c:v>
                </c:pt>
                <c:pt idx="1">
                  <c:v>0.22</c:v>
                </c:pt>
                <c:pt idx="2">
                  <c:v>0.43</c:v>
                </c:pt>
                <c:pt idx="3">
                  <c:v>0.62</c:v>
                </c:pt>
              </c:numCache>
            </c:numRef>
          </c:xVal>
          <c:yVal>
            <c:numRef>
              <c:f>Sheet1!$A$3:$A$6</c:f>
              <c:numCache>
                <c:formatCode>General</c:formatCode>
                <c:ptCount val="4"/>
                <c:pt idx="0">
                  <c:v>0.505</c:v>
                </c:pt>
                <c:pt idx="1">
                  <c:v>0.41</c:v>
                </c:pt>
                <c:pt idx="2">
                  <c:v>0.3</c:v>
                </c:pt>
                <c:pt idx="3">
                  <c:v>0.21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6C3-49FF-8684-45C41BEACB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3558143"/>
        <c:axId val="923554783"/>
      </c:scatterChart>
      <c:valAx>
        <c:axId val="923558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J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923554783"/>
        <c:crosses val="autoZero"/>
        <c:crossBetween val="midCat"/>
      </c:valAx>
      <c:valAx>
        <c:axId val="923554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9235581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Eta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'test results (4)'!$I$3:$I$10</c:f>
              <c:numCache>
                <c:formatCode>General</c:formatCode>
                <c:ptCount val="8"/>
                <c:pt idx="0">
                  <c:v>0.43</c:v>
                </c:pt>
                <c:pt idx="1">
                  <c:v>0.45</c:v>
                </c:pt>
                <c:pt idx="2">
                  <c:v>0.61</c:v>
                </c:pt>
                <c:pt idx="3">
                  <c:v>0.62</c:v>
                </c:pt>
              </c:numCache>
            </c:numRef>
          </c:xVal>
          <c:yVal>
            <c:numRef>
              <c:f>'test results (4)'!$L$3:$L$10</c:f>
              <c:numCache>
                <c:formatCode>General</c:formatCode>
                <c:ptCount val="8"/>
                <c:pt idx="0">
                  <c:v>0.78590060406370121</c:v>
                </c:pt>
                <c:pt idx="1">
                  <c:v>0.76670814215724392</c:v>
                </c:pt>
                <c:pt idx="2">
                  <c:v>0.54085721919010721</c:v>
                </c:pt>
                <c:pt idx="3">
                  <c:v>0.51851181134049662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6D-42C3-91B9-956C8820A6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9083248"/>
        <c:axId val="1509082768"/>
      </c:scatterChart>
      <c:valAx>
        <c:axId val="1509083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509082768"/>
        <c:crosses val="autoZero"/>
        <c:crossBetween val="midCat"/>
      </c:valAx>
      <c:valAx>
        <c:axId val="150908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509083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CT MTFLOW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'test results (5)'!$I$3:$I$10</c:f>
              <c:numCache>
                <c:formatCode>General</c:formatCode>
                <c:ptCount val="8"/>
                <c:pt idx="0">
                  <c:v>0.43</c:v>
                </c:pt>
                <c:pt idx="1">
                  <c:v>0.45</c:v>
                </c:pt>
                <c:pt idx="2">
                  <c:v>0.61</c:v>
                </c:pt>
                <c:pt idx="3">
                  <c:v>0.62</c:v>
                </c:pt>
              </c:numCache>
            </c:numRef>
          </c:xVal>
          <c:yVal>
            <c:numRef>
              <c:f>'test results (5)'!$J$3:$J$10</c:f>
              <c:numCache>
                <c:formatCode>General</c:formatCode>
                <c:ptCount val="8"/>
                <c:pt idx="0">
                  <c:v>0.21695</c:v>
                </c:pt>
                <c:pt idx="1">
                  <c:v>0.1883</c:v>
                </c:pt>
                <c:pt idx="2">
                  <c:v>6.0052000000000001E-2</c:v>
                </c:pt>
                <c:pt idx="3">
                  <c:v>5.5584000000000001E-2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46-4E39-968D-CEE866E22847}"/>
            </c:ext>
          </c:extLst>
        </c:ser>
        <c:ser>
          <c:idx val="1"/>
          <c:order val="1"/>
          <c:tx>
            <c:v>CT Wind Tunnel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'test results (5)'!$C$3:$C$6</c:f>
              <c:numCache>
                <c:formatCode>General</c:formatCode>
                <c:ptCount val="4"/>
                <c:pt idx="0">
                  <c:v>7.4999999999999997E-2</c:v>
                </c:pt>
                <c:pt idx="1">
                  <c:v>0.22</c:v>
                </c:pt>
                <c:pt idx="2">
                  <c:v>0.43</c:v>
                </c:pt>
                <c:pt idx="3">
                  <c:v>0.62</c:v>
                </c:pt>
              </c:numCache>
            </c:numRef>
          </c:xVal>
          <c:yVal>
            <c:numRef>
              <c:f>'test results (5)'!$A$3:$A$6</c:f>
              <c:numCache>
                <c:formatCode>General</c:formatCode>
                <c:ptCount val="4"/>
                <c:pt idx="0">
                  <c:v>0.505</c:v>
                </c:pt>
                <c:pt idx="1">
                  <c:v>0.41</c:v>
                </c:pt>
                <c:pt idx="2">
                  <c:v>0.3</c:v>
                </c:pt>
                <c:pt idx="3">
                  <c:v>0.21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846-4E39-968D-CEE866E228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3558143"/>
        <c:axId val="923554783"/>
      </c:scatterChart>
      <c:valAx>
        <c:axId val="923558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J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923554783"/>
        <c:crosses val="autoZero"/>
        <c:crossBetween val="midCat"/>
      </c:valAx>
      <c:valAx>
        <c:axId val="923554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9235581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Eta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'test results (5)'!$I$3:$I$10</c:f>
              <c:numCache>
                <c:formatCode>General</c:formatCode>
                <c:ptCount val="8"/>
                <c:pt idx="0">
                  <c:v>0.43</c:v>
                </c:pt>
                <c:pt idx="1">
                  <c:v>0.45</c:v>
                </c:pt>
                <c:pt idx="2">
                  <c:v>0.61</c:v>
                </c:pt>
                <c:pt idx="3">
                  <c:v>0.62</c:v>
                </c:pt>
              </c:numCache>
            </c:numRef>
          </c:xVal>
          <c:yVal>
            <c:numRef>
              <c:f>'test results (5)'!$L$3:$L$10</c:f>
              <c:numCache>
                <c:formatCode>General</c:formatCode>
                <c:ptCount val="8"/>
                <c:pt idx="0">
                  <c:v>0.84945184025058729</c:v>
                </c:pt>
                <c:pt idx="1">
                  <c:v>0.93052906235483646</c:v>
                </c:pt>
                <c:pt idx="2">
                  <c:v>0.72309118713048925</c:v>
                </c:pt>
                <c:pt idx="3">
                  <c:v>0.70977627949739497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7E-4BEE-ABEF-AA842CCFE5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9083248"/>
        <c:axId val="1509082768"/>
      </c:scatterChart>
      <c:valAx>
        <c:axId val="1509083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509082768"/>
        <c:crosses val="autoZero"/>
        <c:crossBetween val="midCat"/>
      </c:valAx>
      <c:valAx>
        <c:axId val="150908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509083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CT MTFLOW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'test results (6)'!$I$3:$I$10</c:f>
              <c:numCache>
                <c:formatCode>General</c:formatCode>
                <c:ptCount val="8"/>
                <c:pt idx="0">
                  <c:v>0.3</c:v>
                </c:pt>
                <c:pt idx="1">
                  <c:v>0.4</c:v>
                </c:pt>
                <c:pt idx="2">
                  <c:v>0.5</c:v>
                </c:pt>
                <c:pt idx="3">
                  <c:v>0.6</c:v>
                </c:pt>
              </c:numCache>
            </c:numRef>
          </c:xVal>
          <c:yVal>
            <c:numRef>
              <c:f>'test results (6)'!$J$3:$J$10</c:f>
              <c:numCache>
                <c:formatCode>General</c:formatCode>
                <c:ptCount val="8"/>
                <c:pt idx="0">
                  <c:v>0.32235000000000003</c:v>
                </c:pt>
                <c:pt idx="1">
                  <c:v>0.27374999999999999</c:v>
                </c:pt>
                <c:pt idx="2">
                  <c:v>0.13577</c:v>
                </c:pt>
                <c:pt idx="3">
                  <c:v>6.8874000000000005E-2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B2-4086-9136-02BCB7E511C4}"/>
            </c:ext>
          </c:extLst>
        </c:ser>
        <c:ser>
          <c:idx val="1"/>
          <c:order val="1"/>
          <c:tx>
            <c:v>CT Wind Tunnel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'test results (6)'!$C$3:$C$6</c:f>
              <c:numCache>
                <c:formatCode>General</c:formatCode>
                <c:ptCount val="4"/>
                <c:pt idx="0">
                  <c:v>7.4999999999999997E-2</c:v>
                </c:pt>
                <c:pt idx="1">
                  <c:v>0.22</c:v>
                </c:pt>
                <c:pt idx="2">
                  <c:v>0.43</c:v>
                </c:pt>
                <c:pt idx="3">
                  <c:v>0.62</c:v>
                </c:pt>
              </c:numCache>
            </c:numRef>
          </c:xVal>
          <c:yVal>
            <c:numRef>
              <c:f>'test results (6)'!$A$3:$A$6</c:f>
              <c:numCache>
                <c:formatCode>General</c:formatCode>
                <c:ptCount val="4"/>
                <c:pt idx="0">
                  <c:v>0.505</c:v>
                </c:pt>
                <c:pt idx="1">
                  <c:v>0.41</c:v>
                </c:pt>
                <c:pt idx="2">
                  <c:v>0.3</c:v>
                </c:pt>
                <c:pt idx="3">
                  <c:v>0.21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B2-4086-9136-02BCB7E511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3558143"/>
        <c:axId val="923554783"/>
      </c:scatterChart>
      <c:valAx>
        <c:axId val="923558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J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923554783"/>
        <c:crosses val="autoZero"/>
        <c:crossBetween val="midCat"/>
      </c:valAx>
      <c:valAx>
        <c:axId val="923554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9235581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Eta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'test results (6)'!$I$3:$I$10</c:f>
              <c:numCache>
                <c:formatCode>General</c:formatCode>
                <c:ptCount val="8"/>
                <c:pt idx="0">
                  <c:v>0.3</c:v>
                </c:pt>
                <c:pt idx="1">
                  <c:v>0.4</c:v>
                </c:pt>
                <c:pt idx="2">
                  <c:v>0.5</c:v>
                </c:pt>
                <c:pt idx="3">
                  <c:v>0.6</c:v>
                </c:pt>
              </c:numCache>
            </c:numRef>
          </c:xVal>
          <c:yVal>
            <c:numRef>
              <c:f>'test results (6)'!$L$3:$L$10</c:f>
              <c:numCache>
                <c:formatCode>General</c:formatCode>
                <c:ptCount val="8"/>
                <c:pt idx="0">
                  <c:v>0.45446855306010242</c:v>
                </c:pt>
                <c:pt idx="1">
                  <c:v>0.85354826640059867</c:v>
                </c:pt>
                <c:pt idx="2">
                  <c:v>0.82862374122673177</c:v>
                </c:pt>
                <c:pt idx="3">
                  <c:v>0.75446110703370628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C0-4B01-9F5B-640B42F061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9083248"/>
        <c:axId val="1509082768"/>
      </c:scatterChart>
      <c:valAx>
        <c:axId val="1509083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509082768"/>
        <c:crosses val="autoZero"/>
        <c:crossBetween val="midCat"/>
      </c:valAx>
      <c:valAx>
        <c:axId val="150908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509083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CT MTFLOW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'test results (7)'!$I$3:$I$10</c:f>
              <c:numCache>
                <c:formatCode>General</c:formatCode>
                <c:ptCount val="8"/>
                <c:pt idx="0">
                  <c:v>0.3</c:v>
                </c:pt>
                <c:pt idx="1">
                  <c:v>0.4</c:v>
                </c:pt>
                <c:pt idx="2">
                  <c:v>0.5</c:v>
                </c:pt>
                <c:pt idx="3">
                  <c:v>0.6</c:v>
                </c:pt>
              </c:numCache>
            </c:numRef>
          </c:xVal>
          <c:yVal>
            <c:numRef>
              <c:f>'test results (7)'!$J$3:$J$10</c:f>
              <c:numCache>
                <c:formatCode>General</c:formatCode>
                <c:ptCount val="8"/>
                <c:pt idx="0">
                  <c:v>0.49902000000000002</c:v>
                </c:pt>
                <c:pt idx="1">
                  <c:v>0.26846999999999999</c:v>
                </c:pt>
                <c:pt idx="2">
                  <c:v>0.16569</c:v>
                </c:pt>
                <c:pt idx="3">
                  <c:v>0.10478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10-41F8-BC8E-1F8E2ADE1505}"/>
            </c:ext>
          </c:extLst>
        </c:ser>
        <c:ser>
          <c:idx val="1"/>
          <c:order val="1"/>
          <c:tx>
            <c:v>CT Wind Tunnel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'test results (7)'!$C$3:$C$6</c:f>
              <c:numCache>
                <c:formatCode>General</c:formatCode>
                <c:ptCount val="4"/>
                <c:pt idx="0">
                  <c:v>7.4999999999999997E-2</c:v>
                </c:pt>
                <c:pt idx="1">
                  <c:v>0.22</c:v>
                </c:pt>
                <c:pt idx="2">
                  <c:v>0.43</c:v>
                </c:pt>
                <c:pt idx="3">
                  <c:v>0.62</c:v>
                </c:pt>
              </c:numCache>
            </c:numRef>
          </c:xVal>
          <c:yVal>
            <c:numRef>
              <c:f>'test results (7)'!$A$3:$A$6</c:f>
              <c:numCache>
                <c:formatCode>General</c:formatCode>
                <c:ptCount val="4"/>
                <c:pt idx="0">
                  <c:v>0.505</c:v>
                </c:pt>
                <c:pt idx="1">
                  <c:v>0.41</c:v>
                </c:pt>
                <c:pt idx="2">
                  <c:v>0.3</c:v>
                </c:pt>
                <c:pt idx="3">
                  <c:v>0.21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10-41F8-BC8E-1F8E2ADE15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3558143"/>
        <c:axId val="923554783"/>
      </c:scatterChart>
      <c:valAx>
        <c:axId val="923558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J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923554783"/>
        <c:crosses val="autoZero"/>
        <c:crossBetween val="midCat"/>
      </c:valAx>
      <c:valAx>
        <c:axId val="923554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9235581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Eta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'test results (7)'!$I$3:$I$10</c:f>
              <c:numCache>
                <c:formatCode>General</c:formatCode>
                <c:ptCount val="8"/>
                <c:pt idx="0">
                  <c:v>0.3</c:v>
                </c:pt>
                <c:pt idx="1">
                  <c:v>0.4</c:v>
                </c:pt>
                <c:pt idx="2">
                  <c:v>0.5</c:v>
                </c:pt>
                <c:pt idx="3">
                  <c:v>0.6</c:v>
                </c:pt>
              </c:numCache>
            </c:numRef>
          </c:xVal>
          <c:yVal>
            <c:numRef>
              <c:f>'test results (7)'!$L$3:$L$10</c:f>
              <c:numCache>
                <c:formatCode>General</c:formatCode>
                <c:ptCount val="8"/>
                <c:pt idx="0">
                  <c:v>0.85149731251599703</c:v>
                </c:pt>
                <c:pt idx="1">
                  <c:v>0.86408110717734155</c:v>
                </c:pt>
                <c:pt idx="2">
                  <c:v>0.8485608931680837</c:v>
                </c:pt>
                <c:pt idx="3">
                  <c:v>0.79156908665105397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0E-4DC6-B249-592F0C4AC5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9083248"/>
        <c:axId val="1509082768"/>
      </c:scatterChart>
      <c:valAx>
        <c:axId val="1509083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509082768"/>
        <c:crosses val="autoZero"/>
        <c:crossBetween val="midCat"/>
      </c:valAx>
      <c:valAx>
        <c:axId val="150908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509083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CT MTFLOW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'test results (8)'!$I$3:$I$10</c:f>
              <c:numCache>
                <c:formatCode>General</c:formatCode>
                <c:ptCount val="8"/>
                <c:pt idx="0">
                  <c:v>0.3</c:v>
                </c:pt>
                <c:pt idx="1">
                  <c:v>0.4</c:v>
                </c:pt>
                <c:pt idx="2">
                  <c:v>0.5</c:v>
                </c:pt>
                <c:pt idx="3">
                  <c:v>0.6</c:v>
                </c:pt>
              </c:numCache>
            </c:numRef>
          </c:xVal>
          <c:yVal>
            <c:numRef>
              <c:f>'test results (8)'!$J$3:$J$10</c:f>
              <c:numCache>
                <c:formatCode>General</c:formatCode>
                <c:ptCount val="8"/>
                <c:pt idx="1">
                  <c:v>0.43868000000000001</c:v>
                </c:pt>
                <c:pt idx="2">
                  <c:v>0.28916999999999998</c:v>
                </c:pt>
                <c:pt idx="3">
                  <c:v>0.21293999999999999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AA-4946-B621-A1D43353B163}"/>
            </c:ext>
          </c:extLst>
        </c:ser>
        <c:ser>
          <c:idx val="1"/>
          <c:order val="1"/>
          <c:tx>
            <c:v>CT Wind Tunnel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'test results (8)'!$C$3:$C$6</c:f>
              <c:numCache>
                <c:formatCode>General</c:formatCode>
                <c:ptCount val="4"/>
                <c:pt idx="0">
                  <c:v>7.4999999999999997E-2</c:v>
                </c:pt>
                <c:pt idx="1">
                  <c:v>0.22</c:v>
                </c:pt>
                <c:pt idx="2">
                  <c:v>0.43</c:v>
                </c:pt>
                <c:pt idx="3">
                  <c:v>0.62</c:v>
                </c:pt>
              </c:numCache>
            </c:numRef>
          </c:xVal>
          <c:yVal>
            <c:numRef>
              <c:f>'test results (8)'!$A$3:$A$6</c:f>
              <c:numCache>
                <c:formatCode>General</c:formatCode>
                <c:ptCount val="4"/>
                <c:pt idx="0">
                  <c:v>0.505</c:v>
                </c:pt>
                <c:pt idx="1">
                  <c:v>0.41</c:v>
                </c:pt>
                <c:pt idx="2">
                  <c:v>0.3</c:v>
                </c:pt>
                <c:pt idx="3">
                  <c:v>0.21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AA-4946-B621-A1D43353B1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3558143"/>
        <c:axId val="923554783"/>
      </c:scatterChart>
      <c:valAx>
        <c:axId val="923558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J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923554783"/>
        <c:crosses val="autoZero"/>
        <c:crossBetween val="midCat"/>
      </c:valAx>
      <c:valAx>
        <c:axId val="923554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9235581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Eta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'test results (8)'!$I$3:$I$10</c:f>
              <c:numCache>
                <c:formatCode>General</c:formatCode>
                <c:ptCount val="8"/>
                <c:pt idx="0">
                  <c:v>0.3</c:v>
                </c:pt>
                <c:pt idx="1">
                  <c:v>0.4</c:v>
                </c:pt>
                <c:pt idx="2">
                  <c:v>0.5</c:v>
                </c:pt>
                <c:pt idx="3">
                  <c:v>0.6</c:v>
                </c:pt>
              </c:numCache>
            </c:numRef>
          </c:xVal>
          <c:yVal>
            <c:numRef>
              <c:f>'test results (8)'!$L$3:$L$10</c:f>
              <c:numCache>
                <c:formatCode>General</c:formatCode>
                <c:ptCount val="8"/>
                <c:pt idx="0">
                  <c:v>0</c:v>
                </c:pt>
                <c:pt idx="1">
                  <c:v>1.4119085934985518</c:v>
                </c:pt>
                <c:pt idx="2">
                  <c:v>0.93509895227008144</c:v>
                </c:pt>
                <c:pt idx="3">
                  <c:v>0.95028561228132802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46-49FD-92C4-5B162929B6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9083248"/>
        <c:axId val="1509082768"/>
      </c:scatterChart>
      <c:valAx>
        <c:axId val="1509083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509082768"/>
        <c:crosses val="autoZero"/>
        <c:crossBetween val="midCat"/>
      </c:valAx>
      <c:valAx>
        <c:axId val="150908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509083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CT MTFLOW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'test results (9)'!$I$3:$I$10</c:f>
              <c:numCache>
                <c:formatCode>General</c:formatCode>
                <c:ptCount val="8"/>
                <c:pt idx="0">
                  <c:v>0.3</c:v>
                </c:pt>
                <c:pt idx="1">
                  <c:v>0.4</c:v>
                </c:pt>
                <c:pt idx="2">
                  <c:v>0.5</c:v>
                </c:pt>
                <c:pt idx="3">
                  <c:v>0.6</c:v>
                </c:pt>
              </c:numCache>
            </c:numRef>
          </c:xVal>
          <c:yVal>
            <c:numRef>
              <c:f>'test results (9)'!$J$3:$J$10</c:f>
              <c:numCache>
                <c:formatCode>General</c:formatCode>
                <c:ptCount val="8"/>
                <c:pt idx="1">
                  <c:v>0.15669</c:v>
                </c:pt>
                <c:pt idx="2">
                  <c:v>9.6929000000000001E-2</c:v>
                </c:pt>
                <c:pt idx="3">
                  <c:v>3.5000000000000003E-2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BA-4FB5-883F-8B8ED7CF9032}"/>
            </c:ext>
          </c:extLst>
        </c:ser>
        <c:ser>
          <c:idx val="1"/>
          <c:order val="1"/>
          <c:tx>
            <c:v>CT Wind Tunnel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'test results (9)'!$C$3:$C$6</c:f>
              <c:numCache>
                <c:formatCode>General</c:formatCode>
                <c:ptCount val="4"/>
                <c:pt idx="0">
                  <c:v>7.4999999999999997E-2</c:v>
                </c:pt>
                <c:pt idx="1">
                  <c:v>0.22</c:v>
                </c:pt>
                <c:pt idx="2">
                  <c:v>0.43</c:v>
                </c:pt>
                <c:pt idx="3">
                  <c:v>0.62</c:v>
                </c:pt>
              </c:numCache>
            </c:numRef>
          </c:xVal>
          <c:yVal>
            <c:numRef>
              <c:f>'test results (9)'!$A$3:$A$6</c:f>
              <c:numCache>
                <c:formatCode>General</c:formatCode>
                <c:ptCount val="4"/>
                <c:pt idx="0">
                  <c:v>0.505</c:v>
                </c:pt>
                <c:pt idx="1">
                  <c:v>0.41</c:v>
                </c:pt>
                <c:pt idx="2">
                  <c:v>0.3</c:v>
                </c:pt>
                <c:pt idx="3">
                  <c:v>0.21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7BA-4FB5-883F-8B8ED7CF9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3558143"/>
        <c:axId val="923554783"/>
      </c:scatterChart>
      <c:valAx>
        <c:axId val="923558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J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923554783"/>
        <c:crosses val="autoZero"/>
        <c:crossBetween val="midCat"/>
      </c:valAx>
      <c:valAx>
        <c:axId val="923554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9235581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Eta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Sheet1!$I$3:$I$10</c:f>
              <c:numCache>
                <c:formatCode>General</c:formatCode>
                <c:ptCount val="8"/>
                <c:pt idx="0">
                  <c:v>1</c:v>
                </c:pt>
                <c:pt idx="1">
                  <c:v>0.9</c:v>
                </c:pt>
                <c:pt idx="2">
                  <c:v>0.8</c:v>
                </c:pt>
                <c:pt idx="3">
                  <c:v>0.70003500175008748</c:v>
                </c:pt>
                <c:pt idx="4">
                  <c:v>0.60024009603841533</c:v>
                </c:pt>
                <c:pt idx="5">
                  <c:v>0.5</c:v>
                </c:pt>
                <c:pt idx="6">
                  <c:v>0.4</c:v>
                </c:pt>
                <c:pt idx="7">
                  <c:v>0.3000030000300003</c:v>
                </c:pt>
              </c:numCache>
            </c:numRef>
          </c:xVal>
          <c:yVal>
            <c:numRef>
              <c:f>Sheet1!$L$3:$L$10</c:f>
              <c:numCache>
                <c:formatCode>General</c:formatCode>
                <c:ptCount val="8"/>
                <c:pt idx="0">
                  <c:v>0.55499464942074161</c:v>
                </c:pt>
                <c:pt idx="1">
                  <c:v>0.65965045461603489</c:v>
                </c:pt>
                <c:pt idx="2">
                  <c:v>0.73769600404653513</c:v>
                </c:pt>
                <c:pt idx="3">
                  <c:v>0.79827186887582402</c:v>
                </c:pt>
                <c:pt idx="4">
                  <c:v>0.83858173076923082</c:v>
                </c:pt>
                <c:pt idx="5">
                  <c:v>0.85924066042760416</c:v>
                </c:pt>
                <c:pt idx="6">
                  <c:v>0</c:v>
                </c:pt>
                <c:pt idx="7">
                  <c:v>0.81633690094324651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92-47DC-ABDC-9CBB66B528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9083248"/>
        <c:axId val="1509082768"/>
      </c:scatterChart>
      <c:valAx>
        <c:axId val="1509083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509082768"/>
        <c:crosses val="autoZero"/>
        <c:crossBetween val="midCat"/>
      </c:valAx>
      <c:valAx>
        <c:axId val="150908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509083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Eta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'test results (9)'!$I$3:$I$10</c:f>
              <c:numCache>
                <c:formatCode>General</c:formatCode>
                <c:ptCount val="8"/>
                <c:pt idx="0">
                  <c:v>0.3</c:v>
                </c:pt>
                <c:pt idx="1">
                  <c:v>0.4</c:v>
                </c:pt>
                <c:pt idx="2">
                  <c:v>0.5</c:v>
                </c:pt>
                <c:pt idx="3">
                  <c:v>0.6</c:v>
                </c:pt>
              </c:numCache>
            </c:numRef>
          </c:xVal>
          <c:yVal>
            <c:numRef>
              <c:f>'test results (9)'!$L$3:$L$10</c:f>
              <c:numCache>
                <c:formatCode>General</c:formatCode>
                <c:ptCount val="8"/>
                <c:pt idx="0">
                  <c:v>0</c:v>
                </c:pt>
                <c:pt idx="1">
                  <c:v>0.5043128419697458</c:v>
                </c:pt>
                <c:pt idx="2">
                  <c:v>0.31344263355322727</c:v>
                </c:pt>
                <c:pt idx="3">
                  <c:v>0.15619421635130312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BC-4606-9F1B-DB60A612E3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9083248"/>
        <c:axId val="1509082768"/>
      </c:scatterChart>
      <c:valAx>
        <c:axId val="1509083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509082768"/>
        <c:crosses val="autoZero"/>
        <c:crossBetween val="midCat"/>
      </c:valAx>
      <c:valAx>
        <c:axId val="150908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509083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CT MTFLOW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'test results (10)'!$I$3:$I$10</c:f>
              <c:numCache>
                <c:formatCode>General</c:formatCode>
                <c:ptCount val="8"/>
                <c:pt idx="0">
                  <c:v>0.3</c:v>
                </c:pt>
                <c:pt idx="1">
                  <c:v>0.4</c:v>
                </c:pt>
                <c:pt idx="2">
                  <c:v>0.5</c:v>
                </c:pt>
                <c:pt idx="3">
                  <c:v>0.6</c:v>
                </c:pt>
              </c:numCache>
            </c:numRef>
          </c:xVal>
          <c:yVal>
            <c:numRef>
              <c:f>'test results (10)'!$J$3:$J$10</c:f>
              <c:numCache>
                <c:formatCode>General</c:formatCode>
                <c:ptCount val="8"/>
                <c:pt idx="1">
                  <c:v>0.39034999999999997</c:v>
                </c:pt>
                <c:pt idx="2">
                  <c:v>0.25364999999999999</c:v>
                </c:pt>
                <c:pt idx="3">
                  <c:v>0.17877999999999999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B6-412D-B8DD-81555A5EAA90}"/>
            </c:ext>
          </c:extLst>
        </c:ser>
        <c:ser>
          <c:idx val="1"/>
          <c:order val="1"/>
          <c:tx>
            <c:v>CT Wind Tunnel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'test results (10)'!$C$3:$C$6</c:f>
              <c:numCache>
                <c:formatCode>General</c:formatCode>
                <c:ptCount val="4"/>
                <c:pt idx="0">
                  <c:v>7.4999999999999997E-2</c:v>
                </c:pt>
                <c:pt idx="1">
                  <c:v>0.22</c:v>
                </c:pt>
                <c:pt idx="2">
                  <c:v>0.43</c:v>
                </c:pt>
                <c:pt idx="3">
                  <c:v>0.62</c:v>
                </c:pt>
              </c:numCache>
            </c:numRef>
          </c:xVal>
          <c:yVal>
            <c:numRef>
              <c:f>'test results (10)'!$A$3:$A$6</c:f>
              <c:numCache>
                <c:formatCode>General</c:formatCode>
                <c:ptCount val="4"/>
                <c:pt idx="0">
                  <c:v>0.505</c:v>
                </c:pt>
                <c:pt idx="1">
                  <c:v>0.41</c:v>
                </c:pt>
                <c:pt idx="2">
                  <c:v>0.3</c:v>
                </c:pt>
                <c:pt idx="3">
                  <c:v>0.21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BB6-412D-B8DD-81555A5EAA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3558143"/>
        <c:axId val="923554783"/>
      </c:scatterChart>
      <c:valAx>
        <c:axId val="923558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J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923554783"/>
        <c:crosses val="autoZero"/>
        <c:crossBetween val="midCat"/>
      </c:valAx>
      <c:valAx>
        <c:axId val="923554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9235581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Eta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'test results (10)'!$I$3:$I$10</c:f>
              <c:numCache>
                <c:formatCode>General</c:formatCode>
                <c:ptCount val="8"/>
                <c:pt idx="0">
                  <c:v>0.3</c:v>
                </c:pt>
                <c:pt idx="1">
                  <c:v>0.4</c:v>
                </c:pt>
                <c:pt idx="2">
                  <c:v>0.5</c:v>
                </c:pt>
                <c:pt idx="3">
                  <c:v>0.6</c:v>
                </c:pt>
              </c:numCache>
            </c:numRef>
          </c:xVal>
          <c:yVal>
            <c:numRef>
              <c:f>'test results (10)'!$L$3:$L$10</c:f>
              <c:numCache>
                <c:formatCode>General</c:formatCode>
                <c:ptCount val="8"/>
                <c:pt idx="0">
                  <c:v>0</c:v>
                </c:pt>
                <c:pt idx="1">
                  <c:v>1.2563566140971998</c:v>
                </c:pt>
                <c:pt idx="2">
                  <c:v>0.86732774833304838</c:v>
                </c:pt>
                <c:pt idx="3">
                  <c:v>0.85671842054820779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EA-4B0D-97EF-1F7E69F74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9083248"/>
        <c:axId val="1509082768"/>
      </c:scatterChart>
      <c:valAx>
        <c:axId val="1509083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509082768"/>
        <c:crosses val="autoZero"/>
        <c:crossBetween val="midCat"/>
      </c:valAx>
      <c:valAx>
        <c:axId val="150908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509083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CT MTFLOW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'test results (11)'!$I$3:$I$12</c:f>
              <c:numCache>
                <c:formatCode>General</c:formatCode>
                <c:ptCount val="10"/>
                <c:pt idx="0">
                  <c:v>0.3</c:v>
                </c:pt>
                <c:pt idx="1">
                  <c:v>0.4</c:v>
                </c:pt>
                <c:pt idx="2">
                  <c:v>0.45</c:v>
                </c:pt>
                <c:pt idx="3">
                  <c:v>0.5</c:v>
                </c:pt>
                <c:pt idx="4">
                  <c:v>0.55000000000000004</c:v>
                </c:pt>
                <c:pt idx="5">
                  <c:v>0.6</c:v>
                </c:pt>
                <c:pt idx="6">
                  <c:v>0.65</c:v>
                </c:pt>
              </c:numCache>
            </c:numRef>
          </c:xVal>
          <c:yVal>
            <c:numRef>
              <c:f>'test results (11)'!$J$3:$J$12</c:f>
              <c:numCache>
                <c:formatCode>General</c:formatCode>
                <c:ptCount val="10"/>
                <c:pt idx="1">
                  <c:v>0.43310999999999999</c:v>
                </c:pt>
                <c:pt idx="2">
                  <c:v>0.34644999999999998</c:v>
                </c:pt>
                <c:pt idx="3">
                  <c:v>0.28427999999999998</c:v>
                </c:pt>
                <c:pt idx="4">
                  <c:v>0.23783000000000001</c:v>
                </c:pt>
                <c:pt idx="5">
                  <c:v>0.20235</c:v>
                </c:pt>
                <c:pt idx="6">
                  <c:v>0.17449999999999999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5A-43B1-AF7D-568E2AF46D4C}"/>
            </c:ext>
          </c:extLst>
        </c:ser>
        <c:ser>
          <c:idx val="1"/>
          <c:order val="1"/>
          <c:tx>
            <c:v>CT Wind Tunnel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'test results (11)'!$C$3:$C$8</c:f>
              <c:numCache>
                <c:formatCode>General</c:formatCode>
                <c:ptCount val="6"/>
                <c:pt idx="0">
                  <c:v>7.4999999999999997E-2</c:v>
                </c:pt>
                <c:pt idx="1">
                  <c:v>0.22</c:v>
                </c:pt>
                <c:pt idx="4">
                  <c:v>0.43</c:v>
                </c:pt>
                <c:pt idx="5">
                  <c:v>0.62</c:v>
                </c:pt>
              </c:numCache>
            </c:numRef>
          </c:xVal>
          <c:yVal>
            <c:numRef>
              <c:f>'test results (11)'!$A$3:$A$8</c:f>
              <c:numCache>
                <c:formatCode>General</c:formatCode>
                <c:ptCount val="6"/>
                <c:pt idx="0">
                  <c:v>0.505</c:v>
                </c:pt>
                <c:pt idx="1">
                  <c:v>0.41</c:v>
                </c:pt>
                <c:pt idx="4">
                  <c:v>0.3</c:v>
                </c:pt>
                <c:pt idx="5">
                  <c:v>0.21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5A-43B1-AF7D-568E2AF46D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3558143"/>
        <c:axId val="923554783"/>
      </c:scatterChart>
      <c:valAx>
        <c:axId val="923558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J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923554783"/>
        <c:crosses val="autoZero"/>
        <c:crossBetween val="midCat"/>
      </c:valAx>
      <c:valAx>
        <c:axId val="923554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9235581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Eta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'test results (11)'!$I$3:$I$12</c:f>
              <c:numCache>
                <c:formatCode>General</c:formatCode>
                <c:ptCount val="10"/>
                <c:pt idx="0">
                  <c:v>0.3</c:v>
                </c:pt>
                <c:pt idx="1">
                  <c:v>0.4</c:v>
                </c:pt>
                <c:pt idx="2">
                  <c:v>0.45</c:v>
                </c:pt>
                <c:pt idx="3">
                  <c:v>0.5</c:v>
                </c:pt>
                <c:pt idx="4">
                  <c:v>0.55000000000000004</c:v>
                </c:pt>
                <c:pt idx="5">
                  <c:v>0.6</c:v>
                </c:pt>
                <c:pt idx="6">
                  <c:v>0.65</c:v>
                </c:pt>
              </c:numCache>
            </c:numRef>
          </c:xVal>
          <c:yVal>
            <c:numRef>
              <c:f>'test results (11)'!$L$3:$L$12</c:f>
              <c:numCache>
                <c:formatCode>General</c:formatCode>
                <c:ptCount val="10"/>
                <c:pt idx="0">
                  <c:v>0</c:v>
                </c:pt>
                <c:pt idx="1">
                  <c:v>0.85982291749384587</c:v>
                </c:pt>
                <c:pt idx="2">
                  <c:v>0.86482775836245629</c:v>
                </c:pt>
                <c:pt idx="3">
                  <c:v>0.86654880204840568</c:v>
                </c:pt>
                <c:pt idx="4">
                  <c:v>0.86398808442619979</c:v>
                </c:pt>
                <c:pt idx="5">
                  <c:v>0.8599294547618036</c:v>
                </c:pt>
                <c:pt idx="6">
                  <c:v>0.85401066901580769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04-43BC-B1AC-FB1C2C84FE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9083248"/>
        <c:axId val="1509082768"/>
      </c:scatterChart>
      <c:valAx>
        <c:axId val="1509083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509082768"/>
        <c:crosses val="autoZero"/>
        <c:crossBetween val="midCat"/>
      </c:valAx>
      <c:valAx>
        <c:axId val="150908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509083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CT MTFLOW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'test results'!$I$3:$I$10</c:f>
              <c:numCache>
                <c:formatCode>General</c:formatCode>
                <c:ptCount val="8"/>
                <c:pt idx="0">
                  <c:v>0.43</c:v>
                </c:pt>
                <c:pt idx="1">
                  <c:v>0.45</c:v>
                </c:pt>
                <c:pt idx="2">
                  <c:v>0.61</c:v>
                </c:pt>
                <c:pt idx="3">
                  <c:v>0.62</c:v>
                </c:pt>
              </c:numCache>
            </c:numRef>
          </c:xVal>
          <c:yVal>
            <c:numRef>
              <c:f>'test results'!$J$3:$J$10</c:f>
              <c:numCache>
                <c:formatCode>General</c:formatCode>
                <c:ptCount val="8"/>
                <c:pt idx="0">
                  <c:v>0.35796</c:v>
                </c:pt>
                <c:pt idx="1">
                  <c:v>0.32135999999999998</c:v>
                </c:pt>
                <c:pt idx="2">
                  <c:v>0.15279999999999999</c:v>
                </c:pt>
                <c:pt idx="3">
                  <c:v>0.14674999999999999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57-4E92-9129-AC68CB7A534B}"/>
            </c:ext>
          </c:extLst>
        </c:ser>
        <c:ser>
          <c:idx val="1"/>
          <c:order val="1"/>
          <c:tx>
            <c:v>CT Wind Tunnel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'test results'!$C$3:$C$6</c:f>
              <c:numCache>
                <c:formatCode>General</c:formatCode>
                <c:ptCount val="4"/>
                <c:pt idx="0">
                  <c:v>7.4999999999999997E-2</c:v>
                </c:pt>
                <c:pt idx="1">
                  <c:v>0.22</c:v>
                </c:pt>
                <c:pt idx="2">
                  <c:v>0.43</c:v>
                </c:pt>
                <c:pt idx="3">
                  <c:v>0.62</c:v>
                </c:pt>
              </c:numCache>
            </c:numRef>
          </c:xVal>
          <c:yVal>
            <c:numRef>
              <c:f>'test results'!$A$3:$A$6</c:f>
              <c:numCache>
                <c:formatCode>General</c:formatCode>
                <c:ptCount val="4"/>
                <c:pt idx="0">
                  <c:v>0.505</c:v>
                </c:pt>
                <c:pt idx="1">
                  <c:v>0.41</c:v>
                </c:pt>
                <c:pt idx="2">
                  <c:v>0.3</c:v>
                </c:pt>
                <c:pt idx="3">
                  <c:v>0.21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657-4E92-9129-AC68CB7A53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3558143"/>
        <c:axId val="923554783"/>
      </c:scatterChart>
      <c:valAx>
        <c:axId val="923558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J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923554783"/>
        <c:crosses val="autoZero"/>
        <c:crossBetween val="midCat"/>
      </c:valAx>
      <c:valAx>
        <c:axId val="923554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9235581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Eta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'test results'!$I$3:$I$10</c:f>
              <c:numCache>
                <c:formatCode>General</c:formatCode>
                <c:ptCount val="8"/>
                <c:pt idx="0">
                  <c:v>0.43</c:v>
                </c:pt>
                <c:pt idx="1">
                  <c:v>0.45</c:v>
                </c:pt>
                <c:pt idx="2">
                  <c:v>0.61</c:v>
                </c:pt>
                <c:pt idx="3">
                  <c:v>0.62</c:v>
                </c:pt>
              </c:numCache>
            </c:numRef>
          </c:xVal>
          <c:yVal>
            <c:numRef>
              <c:f>'test results'!$L$3:$L$10</c:f>
              <c:numCache>
                <c:formatCode>General</c:formatCode>
                <c:ptCount val="8"/>
                <c:pt idx="0">
                  <c:v>0.85697869284175243</c:v>
                </c:pt>
                <c:pt idx="1">
                  <c:v>0.8587920897915553</c:v>
                </c:pt>
                <c:pt idx="2">
                  <c:v>0.84560044272274482</c:v>
                </c:pt>
                <c:pt idx="3">
                  <c:v>0.84392431997239636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06-4617-8E02-37BF8402FF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9083248"/>
        <c:axId val="1509082768"/>
      </c:scatterChart>
      <c:valAx>
        <c:axId val="1509083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509082768"/>
        <c:crosses val="autoZero"/>
        <c:crossBetween val="midCat"/>
      </c:valAx>
      <c:valAx>
        <c:axId val="150908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509083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CT MTFLOW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'test results (2)'!$I$3:$I$10</c:f>
              <c:numCache>
                <c:formatCode>General</c:formatCode>
                <c:ptCount val="8"/>
                <c:pt idx="0">
                  <c:v>0.43</c:v>
                </c:pt>
                <c:pt idx="1">
                  <c:v>0.45</c:v>
                </c:pt>
                <c:pt idx="2">
                  <c:v>0.61</c:v>
                </c:pt>
                <c:pt idx="3">
                  <c:v>0.62</c:v>
                </c:pt>
              </c:numCache>
            </c:numRef>
          </c:xVal>
          <c:yVal>
            <c:numRef>
              <c:f>'test results (2)'!$J$3:$J$10</c:f>
              <c:numCache>
                <c:formatCode>General</c:formatCode>
                <c:ptCount val="8"/>
                <c:pt idx="0">
                  <c:v>0.39</c:v>
                </c:pt>
                <c:pt idx="1">
                  <c:v>0.35</c:v>
                </c:pt>
                <c:pt idx="2">
                  <c:v>0.18</c:v>
                </c:pt>
                <c:pt idx="3">
                  <c:v>0.17699999999999999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76-4A46-BB3C-336F88B1183A}"/>
            </c:ext>
          </c:extLst>
        </c:ser>
        <c:ser>
          <c:idx val="1"/>
          <c:order val="1"/>
          <c:tx>
            <c:v>CT Wind Tunnel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'test results (2)'!$C$3:$C$6</c:f>
              <c:numCache>
                <c:formatCode>General</c:formatCode>
                <c:ptCount val="4"/>
                <c:pt idx="0">
                  <c:v>7.4999999999999997E-2</c:v>
                </c:pt>
                <c:pt idx="1">
                  <c:v>0.22</c:v>
                </c:pt>
                <c:pt idx="2">
                  <c:v>0.43</c:v>
                </c:pt>
                <c:pt idx="3">
                  <c:v>0.62</c:v>
                </c:pt>
              </c:numCache>
            </c:numRef>
          </c:xVal>
          <c:yVal>
            <c:numRef>
              <c:f>'test results (2)'!$A$3:$A$6</c:f>
              <c:numCache>
                <c:formatCode>General</c:formatCode>
                <c:ptCount val="4"/>
                <c:pt idx="0">
                  <c:v>0.505</c:v>
                </c:pt>
                <c:pt idx="1">
                  <c:v>0.41</c:v>
                </c:pt>
                <c:pt idx="2">
                  <c:v>0.3</c:v>
                </c:pt>
                <c:pt idx="3">
                  <c:v>0.21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76-4A46-BB3C-336F88B118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3558143"/>
        <c:axId val="923554783"/>
      </c:scatterChart>
      <c:valAx>
        <c:axId val="923558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J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923554783"/>
        <c:crosses val="autoZero"/>
        <c:crossBetween val="midCat"/>
      </c:valAx>
      <c:valAx>
        <c:axId val="923554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9235581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Eta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'test results (2)'!$I$3:$I$10</c:f>
              <c:numCache>
                <c:formatCode>General</c:formatCode>
                <c:ptCount val="8"/>
                <c:pt idx="0">
                  <c:v>0.43</c:v>
                </c:pt>
                <c:pt idx="1">
                  <c:v>0.45</c:v>
                </c:pt>
                <c:pt idx="2">
                  <c:v>0.61</c:v>
                </c:pt>
                <c:pt idx="3">
                  <c:v>0.62</c:v>
                </c:pt>
              </c:numCache>
            </c:numRef>
          </c:xVal>
          <c:yVal>
            <c:numRef>
              <c:f>'test results (2)'!$L$3:$L$10</c:f>
              <c:numCache>
                <c:formatCode>General</c:formatCode>
                <c:ptCount val="8"/>
                <c:pt idx="0">
                  <c:v>0.93368446253291837</c:v>
                </c:pt>
                <c:pt idx="1">
                  <c:v>0.93532870122928913</c:v>
                </c:pt>
                <c:pt idx="2">
                  <c:v>0.99612617598229103</c:v>
                </c:pt>
                <c:pt idx="3">
                  <c:v>0.8849999999999999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C3-430E-ADE7-9D6B1E66FA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9083248"/>
        <c:axId val="1509082768"/>
      </c:scatterChart>
      <c:valAx>
        <c:axId val="1509083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509082768"/>
        <c:crosses val="autoZero"/>
        <c:crossBetween val="midCat"/>
      </c:valAx>
      <c:valAx>
        <c:axId val="150908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509083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CT MTFLOW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'test results (3)'!$I$3:$I$10</c:f>
              <c:numCache>
                <c:formatCode>General</c:formatCode>
                <c:ptCount val="8"/>
                <c:pt idx="0">
                  <c:v>0.43</c:v>
                </c:pt>
                <c:pt idx="1">
                  <c:v>0.45</c:v>
                </c:pt>
                <c:pt idx="2">
                  <c:v>0.61</c:v>
                </c:pt>
                <c:pt idx="3">
                  <c:v>0.62</c:v>
                </c:pt>
              </c:numCache>
            </c:numRef>
          </c:xVal>
          <c:yVal>
            <c:numRef>
              <c:f>'test results (3)'!$J$3:$J$10</c:f>
              <c:numCache>
                <c:formatCode>General</c:formatCode>
                <c:ptCount val="8"/>
                <c:pt idx="0">
                  <c:v>0.29571000000000003</c:v>
                </c:pt>
                <c:pt idx="1">
                  <c:v>0.27965000000000001</c:v>
                </c:pt>
                <c:pt idx="2">
                  <c:v>0.18</c:v>
                </c:pt>
                <c:pt idx="3">
                  <c:v>0.17699999999999999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D4-4070-B79E-944EF33C7B46}"/>
            </c:ext>
          </c:extLst>
        </c:ser>
        <c:ser>
          <c:idx val="1"/>
          <c:order val="1"/>
          <c:tx>
            <c:v>CT Wind Tunnel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'test results (3)'!$C$3:$C$6</c:f>
              <c:numCache>
                <c:formatCode>General</c:formatCode>
                <c:ptCount val="4"/>
                <c:pt idx="0">
                  <c:v>7.4999999999999997E-2</c:v>
                </c:pt>
                <c:pt idx="1">
                  <c:v>0.22</c:v>
                </c:pt>
                <c:pt idx="2">
                  <c:v>0.43</c:v>
                </c:pt>
                <c:pt idx="3">
                  <c:v>0.62</c:v>
                </c:pt>
              </c:numCache>
            </c:numRef>
          </c:xVal>
          <c:yVal>
            <c:numRef>
              <c:f>'test results (3)'!$A$3:$A$6</c:f>
              <c:numCache>
                <c:formatCode>General</c:formatCode>
                <c:ptCount val="4"/>
                <c:pt idx="0">
                  <c:v>0.505</c:v>
                </c:pt>
                <c:pt idx="1">
                  <c:v>0.41</c:v>
                </c:pt>
                <c:pt idx="2">
                  <c:v>0.3</c:v>
                </c:pt>
                <c:pt idx="3">
                  <c:v>0.21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D4-4070-B79E-944EF33C7B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3558143"/>
        <c:axId val="923554783"/>
      </c:scatterChart>
      <c:valAx>
        <c:axId val="923558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J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923554783"/>
        <c:crosses val="autoZero"/>
        <c:crossBetween val="midCat"/>
      </c:valAx>
      <c:valAx>
        <c:axId val="923554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9235581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Eta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'test results (3)'!$I$3:$I$10</c:f>
              <c:numCache>
                <c:formatCode>General</c:formatCode>
                <c:ptCount val="8"/>
                <c:pt idx="0">
                  <c:v>0.43</c:v>
                </c:pt>
                <c:pt idx="1">
                  <c:v>0.45</c:v>
                </c:pt>
                <c:pt idx="2">
                  <c:v>0.61</c:v>
                </c:pt>
                <c:pt idx="3">
                  <c:v>0.62</c:v>
                </c:pt>
              </c:numCache>
            </c:numRef>
          </c:xVal>
          <c:yVal>
            <c:numRef>
              <c:f>'test results (3)'!$L$3:$L$10</c:f>
              <c:numCache>
                <c:formatCode>General</c:formatCode>
                <c:ptCount val="8"/>
                <c:pt idx="0">
                  <c:v>0.7079482882451521</c:v>
                </c:pt>
                <c:pt idx="1">
                  <c:v>0.74732763228220211</c:v>
                </c:pt>
                <c:pt idx="2">
                  <c:v>0.99612617598229103</c:v>
                </c:pt>
                <c:pt idx="3">
                  <c:v>0.8849999999999999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F8-4223-96DF-4111E76E2C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9083248"/>
        <c:axId val="1509082768"/>
      </c:scatterChart>
      <c:valAx>
        <c:axId val="1509083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509082768"/>
        <c:crosses val="autoZero"/>
        <c:crossBetween val="midCat"/>
      </c:valAx>
      <c:valAx>
        <c:axId val="150908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509083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CT MTFLOW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'test results (4)'!$I$3:$I$10</c:f>
              <c:numCache>
                <c:formatCode>General</c:formatCode>
                <c:ptCount val="8"/>
                <c:pt idx="0">
                  <c:v>0.43</c:v>
                </c:pt>
                <c:pt idx="1">
                  <c:v>0.45</c:v>
                </c:pt>
                <c:pt idx="2">
                  <c:v>0.61</c:v>
                </c:pt>
                <c:pt idx="3">
                  <c:v>0.62</c:v>
                </c:pt>
              </c:numCache>
            </c:numRef>
          </c:xVal>
          <c:yVal>
            <c:numRef>
              <c:f>'test results (4)'!$J$3:$J$10</c:f>
              <c:numCache>
                <c:formatCode>General</c:formatCode>
                <c:ptCount val="8"/>
                <c:pt idx="0">
                  <c:v>0.11448999999999999</c:v>
                </c:pt>
                <c:pt idx="1">
                  <c:v>9.8590999999999998E-2</c:v>
                </c:pt>
                <c:pt idx="2">
                  <c:v>2.8341999999999999E-2</c:v>
                </c:pt>
                <c:pt idx="3">
                  <c:v>2.5769E-2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B1-4182-9CDC-A130066179E0}"/>
            </c:ext>
          </c:extLst>
        </c:ser>
        <c:ser>
          <c:idx val="1"/>
          <c:order val="1"/>
          <c:tx>
            <c:v>CT Wind Tunnel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'test results (4)'!$C$3:$C$6</c:f>
              <c:numCache>
                <c:formatCode>General</c:formatCode>
                <c:ptCount val="4"/>
                <c:pt idx="0">
                  <c:v>7.4999999999999997E-2</c:v>
                </c:pt>
                <c:pt idx="1">
                  <c:v>0.22</c:v>
                </c:pt>
                <c:pt idx="2">
                  <c:v>0.43</c:v>
                </c:pt>
                <c:pt idx="3">
                  <c:v>0.62</c:v>
                </c:pt>
              </c:numCache>
            </c:numRef>
          </c:xVal>
          <c:yVal>
            <c:numRef>
              <c:f>'test results (4)'!$A$3:$A$6</c:f>
              <c:numCache>
                <c:formatCode>General</c:formatCode>
                <c:ptCount val="4"/>
                <c:pt idx="0">
                  <c:v>0.505</c:v>
                </c:pt>
                <c:pt idx="1">
                  <c:v>0.41</c:v>
                </c:pt>
                <c:pt idx="2">
                  <c:v>0.3</c:v>
                </c:pt>
                <c:pt idx="3">
                  <c:v>0.21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CB1-4182-9CDC-A130066179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3558143"/>
        <c:axId val="923554783"/>
      </c:scatterChart>
      <c:valAx>
        <c:axId val="923558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J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923554783"/>
        <c:crosses val="autoZero"/>
        <c:crossBetween val="midCat"/>
      </c:valAx>
      <c:valAx>
        <c:axId val="923554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9235581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288925</xdr:colOff>
      <xdr:row>8</xdr:row>
      <xdr:rowOff>79375</xdr:rowOff>
    </xdr:from>
    <xdr:to>
      <xdr:col>19</xdr:col>
      <xdr:colOff>593725</xdr:colOff>
      <xdr:row>23</xdr:row>
      <xdr:rowOff>60325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7A5966-9820-AEC6-1422-8A56905CE1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314325</xdr:colOff>
      <xdr:row>25</xdr:row>
      <xdr:rowOff>85725</xdr:rowOff>
    </xdr:from>
    <xdr:to>
      <xdr:col>11</xdr:col>
      <xdr:colOff>9525</xdr:colOff>
      <xdr:row>40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17D86C-A405-7FF8-EFA3-69D203BA77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288925</xdr:colOff>
      <xdr:row>8</xdr:row>
      <xdr:rowOff>79375</xdr:rowOff>
    </xdr:from>
    <xdr:to>
      <xdr:col>19</xdr:col>
      <xdr:colOff>593725</xdr:colOff>
      <xdr:row>23</xdr:row>
      <xdr:rowOff>60325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963B9C-1F95-405B-BC29-5D949CEE61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314325</xdr:colOff>
      <xdr:row>25</xdr:row>
      <xdr:rowOff>85725</xdr:rowOff>
    </xdr:from>
    <xdr:to>
      <xdr:col>11</xdr:col>
      <xdr:colOff>9525</xdr:colOff>
      <xdr:row>40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C5D5CDF-7040-422A-B0AB-CA4ECC3DA9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288925</xdr:colOff>
      <xdr:row>8</xdr:row>
      <xdr:rowOff>79375</xdr:rowOff>
    </xdr:from>
    <xdr:to>
      <xdr:col>19</xdr:col>
      <xdr:colOff>593725</xdr:colOff>
      <xdr:row>23</xdr:row>
      <xdr:rowOff>60325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7E326E-B4F7-4C63-A940-1571E5E9EE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314325</xdr:colOff>
      <xdr:row>25</xdr:row>
      <xdr:rowOff>85725</xdr:rowOff>
    </xdr:from>
    <xdr:to>
      <xdr:col>11</xdr:col>
      <xdr:colOff>9525</xdr:colOff>
      <xdr:row>40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DDA913-248A-46F7-A770-6905D91B36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288925</xdr:colOff>
      <xdr:row>10</xdr:row>
      <xdr:rowOff>79375</xdr:rowOff>
    </xdr:from>
    <xdr:to>
      <xdr:col>19</xdr:col>
      <xdr:colOff>593725</xdr:colOff>
      <xdr:row>25</xdr:row>
      <xdr:rowOff>60325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6A8168-65B1-4A65-B37A-8568DBCB98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314325</xdr:colOff>
      <xdr:row>27</xdr:row>
      <xdr:rowOff>85725</xdr:rowOff>
    </xdr:from>
    <xdr:to>
      <xdr:col>11</xdr:col>
      <xdr:colOff>9525</xdr:colOff>
      <xdr:row>42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365564B-906C-457B-83D1-2A2A9C73FB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288925</xdr:colOff>
      <xdr:row>8</xdr:row>
      <xdr:rowOff>79375</xdr:rowOff>
    </xdr:from>
    <xdr:to>
      <xdr:col>19</xdr:col>
      <xdr:colOff>593725</xdr:colOff>
      <xdr:row>23</xdr:row>
      <xdr:rowOff>60325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D88A8D-166A-436F-B273-D242F32346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314325</xdr:colOff>
      <xdr:row>25</xdr:row>
      <xdr:rowOff>85725</xdr:rowOff>
    </xdr:from>
    <xdr:to>
      <xdr:col>11</xdr:col>
      <xdr:colOff>9525</xdr:colOff>
      <xdr:row>40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DBAEE47-D723-4645-B1A1-A4DCF03A28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288925</xdr:colOff>
      <xdr:row>8</xdr:row>
      <xdr:rowOff>79375</xdr:rowOff>
    </xdr:from>
    <xdr:to>
      <xdr:col>19</xdr:col>
      <xdr:colOff>593725</xdr:colOff>
      <xdr:row>23</xdr:row>
      <xdr:rowOff>60325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A79FCC-D8B7-4ACD-A8E4-B2153D3CF0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314325</xdr:colOff>
      <xdr:row>25</xdr:row>
      <xdr:rowOff>85725</xdr:rowOff>
    </xdr:from>
    <xdr:to>
      <xdr:col>11</xdr:col>
      <xdr:colOff>9525</xdr:colOff>
      <xdr:row>40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25A28EC-E526-49E0-BCCA-D7D6F56798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288925</xdr:colOff>
      <xdr:row>8</xdr:row>
      <xdr:rowOff>79375</xdr:rowOff>
    </xdr:from>
    <xdr:to>
      <xdr:col>19</xdr:col>
      <xdr:colOff>593725</xdr:colOff>
      <xdr:row>23</xdr:row>
      <xdr:rowOff>60325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358772-3BC6-4CF6-9033-8DAE298C7D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314325</xdr:colOff>
      <xdr:row>25</xdr:row>
      <xdr:rowOff>85725</xdr:rowOff>
    </xdr:from>
    <xdr:to>
      <xdr:col>11</xdr:col>
      <xdr:colOff>9525</xdr:colOff>
      <xdr:row>40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4C22F9D-80BF-4CE6-BCE0-C6DD9D31A7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288925</xdr:colOff>
      <xdr:row>8</xdr:row>
      <xdr:rowOff>79375</xdr:rowOff>
    </xdr:from>
    <xdr:to>
      <xdr:col>19</xdr:col>
      <xdr:colOff>593725</xdr:colOff>
      <xdr:row>23</xdr:row>
      <xdr:rowOff>60325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1D012D-0E81-46CF-AA3E-4369F59567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314325</xdr:colOff>
      <xdr:row>25</xdr:row>
      <xdr:rowOff>85725</xdr:rowOff>
    </xdr:from>
    <xdr:to>
      <xdr:col>11</xdr:col>
      <xdr:colOff>9525</xdr:colOff>
      <xdr:row>40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0995B69-AEAD-40C5-86C5-FD48876505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288925</xdr:colOff>
      <xdr:row>8</xdr:row>
      <xdr:rowOff>79375</xdr:rowOff>
    </xdr:from>
    <xdr:to>
      <xdr:col>19</xdr:col>
      <xdr:colOff>593725</xdr:colOff>
      <xdr:row>23</xdr:row>
      <xdr:rowOff>60325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7120CB-C986-4990-A37C-D461DB6233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314325</xdr:colOff>
      <xdr:row>25</xdr:row>
      <xdr:rowOff>85725</xdr:rowOff>
    </xdr:from>
    <xdr:to>
      <xdr:col>11</xdr:col>
      <xdr:colOff>9525</xdr:colOff>
      <xdr:row>40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6E65BBC-63B4-4DFD-A4E1-B90DBE2E7A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288925</xdr:colOff>
      <xdr:row>8</xdr:row>
      <xdr:rowOff>79375</xdr:rowOff>
    </xdr:from>
    <xdr:to>
      <xdr:col>19</xdr:col>
      <xdr:colOff>593725</xdr:colOff>
      <xdr:row>23</xdr:row>
      <xdr:rowOff>60325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689206-3299-4764-8AF2-95D952D409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314325</xdr:colOff>
      <xdr:row>25</xdr:row>
      <xdr:rowOff>85725</xdr:rowOff>
    </xdr:from>
    <xdr:to>
      <xdr:col>11</xdr:col>
      <xdr:colOff>9525</xdr:colOff>
      <xdr:row>40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57A9EF7-EF82-49BB-8BFA-17B931323D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288925</xdr:colOff>
      <xdr:row>8</xdr:row>
      <xdr:rowOff>79375</xdr:rowOff>
    </xdr:from>
    <xdr:to>
      <xdr:col>19</xdr:col>
      <xdr:colOff>593725</xdr:colOff>
      <xdr:row>23</xdr:row>
      <xdr:rowOff>60325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0A08B1-3634-47A8-B93F-56EDAFD8E2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314325</xdr:colOff>
      <xdr:row>25</xdr:row>
      <xdr:rowOff>85725</xdr:rowOff>
    </xdr:from>
    <xdr:to>
      <xdr:col>11</xdr:col>
      <xdr:colOff>9525</xdr:colOff>
      <xdr:row>40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70A03AD-0ADD-4C7D-98CA-FF42E85479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288925</xdr:colOff>
      <xdr:row>8</xdr:row>
      <xdr:rowOff>79375</xdr:rowOff>
    </xdr:from>
    <xdr:to>
      <xdr:col>19</xdr:col>
      <xdr:colOff>593725</xdr:colOff>
      <xdr:row>23</xdr:row>
      <xdr:rowOff>60325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8DF209-1849-4CC9-A29A-984C0E7E9C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314325</xdr:colOff>
      <xdr:row>25</xdr:row>
      <xdr:rowOff>85725</xdr:rowOff>
    </xdr:from>
    <xdr:to>
      <xdr:col>11</xdr:col>
      <xdr:colOff>9525</xdr:colOff>
      <xdr:row>40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14EFB2A-E741-43C1-AC38-A36BAB9AC1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464C7-449A-4943-85BF-2C7248FD8A57}">
  <dimension ref="A1:Q10"/>
  <sheetViews>
    <sheetView workbookViewId="0">
      <selection activeCell="B37" sqref="B37"/>
    </sheetView>
  </sheetViews>
  <sheetFormatPr defaultRowHeight="14.4" x14ac:dyDescent="0.55000000000000004"/>
  <sheetData>
    <row r="1" spans="1:17" x14ac:dyDescent="0.55000000000000004">
      <c r="A1" t="s">
        <v>4</v>
      </c>
      <c r="F1" t="s">
        <v>5</v>
      </c>
      <c r="O1" t="s">
        <v>8</v>
      </c>
      <c r="P1">
        <f>CONVERT(7,"ft","m")</f>
        <v>2.1335999999999999</v>
      </c>
      <c r="Q1" t="s">
        <v>9</v>
      </c>
    </row>
    <row r="2" spans="1:17" x14ac:dyDescent="0.55000000000000004">
      <c r="A2" t="s">
        <v>2</v>
      </c>
      <c r="B2" t="s">
        <v>3</v>
      </c>
      <c r="C2" t="s">
        <v>1</v>
      </c>
      <c r="F2" t="s">
        <v>6</v>
      </c>
      <c r="G2" t="s">
        <v>7</v>
      </c>
      <c r="H2" t="s">
        <v>12</v>
      </c>
      <c r="I2" t="s">
        <v>1</v>
      </c>
      <c r="J2" t="s">
        <v>0</v>
      </c>
      <c r="K2" t="s">
        <v>10</v>
      </c>
      <c r="L2" t="s">
        <v>11</v>
      </c>
    </row>
    <row r="3" spans="1:17" x14ac:dyDescent="0.55000000000000004">
      <c r="A3">
        <v>0.505</v>
      </c>
      <c r="C3">
        <v>7.4999999999999997E-2</v>
      </c>
      <c r="F3">
        <v>1</v>
      </c>
      <c r="G3">
        <v>40</v>
      </c>
      <c r="H3">
        <f>F3*G3/$P$1</f>
        <v>18.747656542932134</v>
      </c>
      <c r="I3">
        <f>G3/(H3*$P$1)</f>
        <v>1</v>
      </c>
      <c r="J3">
        <v>2.3857E-2</v>
      </c>
      <c r="K3">
        <v>4.2986000000000003E-2</v>
      </c>
      <c r="L3">
        <f t="shared" ref="L3:L4" si="0">J3/K3</f>
        <v>0.55499464942074161</v>
      </c>
    </row>
    <row r="4" spans="1:17" x14ac:dyDescent="0.55000000000000004">
      <c r="A4">
        <v>0.41</v>
      </c>
      <c r="C4">
        <v>0.22</v>
      </c>
      <c r="F4">
        <f>10/9</f>
        <v>1.1111111111111112</v>
      </c>
      <c r="G4">
        <v>40</v>
      </c>
      <c r="H4">
        <f>F4*G4/$P$1</f>
        <v>20.830729492146816</v>
      </c>
      <c r="I4">
        <f>G4/(H4*$P$1)</f>
        <v>0.9</v>
      </c>
      <c r="J4">
        <v>3.8233999999999997E-2</v>
      </c>
      <c r="K4">
        <v>5.7960999999999999E-2</v>
      </c>
      <c r="L4">
        <f t="shared" si="0"/>
        <v>0.65965045461603489</v>
      </c>
    </row>
    <row r="5" spans="1:17" x14ac:dyDescent="0.55000000000000004">
      <c r="A5">
        <v>0.3</v>
      </c>
      <c r="C5">
        <v>0.43</v>
      </c>
      <c r="F5">
        <v>1.25</v>
      </c>
      <c r="G5">
        <v>40</v>
      </c>
      <c r="H5">
        <f>F5*G5/$P$1</f>
        <v>23.434570678665168</v>
      </c>
      <c r="I5">
        <f>G5/(H5*$P$1)</f>
        <v>0.8</v>
      </c>
      <c r="J5">
        <v>5.8337E-2</v>
      </c>
      <c r="K5">
        <v>7.9079999999999998E-2</v>
      </c>
      <c r="L5">
        <f>J5/K5</f>
        <v>0.73769600404653513</v>
      </c>
    </row>
    <row r="6" spans="1:17" x14ac:dyDescent="0.55000000000000004">
      <c r="A6">
        <v>0.21</v>
      </c>
      <c r="C6">
        <v>0.62</v>
      </c>
      <c r="F6">
        <v>1.4285000000000001</v>
      </c>
      <c r="G6">
        <v>40</v>
      </c>
      <c r="H6">
        <f>F6*G6/$P$1</f>
        <v>26.781027371578553</v>
      </c>
      <c r="I6">
        <f>G6/(H6*$P$1)</f>
        <v>0.70003500175008748</v>
      </c>
      <c r="J6">
        <v>8.9613999999999999E-2</v>
      </c>
      <c r="K6">
        <v>0.11226</v>
      </c>
      <c r="L6">
        <f t="shared" ref="L6:L9" si="1">J6/K6</f>
        <v>0.79827186887582402</v>
      </c>
    </row>
    <row r="7" spans="1:17" x14ac:dyDescent="0.55000000000000004">
      <c r="F7">
        <v>1.6659999999999999</v>
      </c>
      <c r="G7">
        <v>40</v>
      </c>
      <c r="H7">
        <f t="shared" ref="H7:H9" si="2">F7*G7/$P$1</f>
        <v>31.233595800524935</v>
      </c>
      <c r="I7">
        <f t="shared" ref="I7:I9" si="3">G7/(H7*$P$1)</f>
        <v>0.60024009603841533</v>
      </c>
      <c r="J7">
        <v>0.13954</v>
      </c>
      <c r="K7">
        <v>0.16639999999999999</v>
      </c>
      <c r="L7">
        <f t="shared" si="1"/>
        <v>0.83858173076923082</v>
      </c>
    </row>
    <row r="8" spans="1:17" x14ac:dyDescent="0.55000000000000004">
      <c r="F8">
        <v>2</v>
      </c>
      <c r="G8">
        <v>40</v>
      </c>
      <c r="H8">
        <f t="shared" si="2"/>
        <v>37.495313085864268</v>
      </c>
      <c r="I8">
        <f t="shared" si="3"/>
        <v>0.5</v>
      </c>
      <c r="J8">
        <v>0.22586000000000001</v>
      </c>
      <c r="K8">
        <v>0.26285999999999998</v>
      </c>
      <c r="L8">
        <f t="shared" si="1"/>
        <v>0.85924066042760416</v>
      </c>
    </row>
    <row r="9" spans="1:17" x14ac:dyDescent="0.55000000000000004">
      <c r="F9">
        <v>2.5</v>
      </c>
      <c r="G9">
        <v>40</v>
      </c>
      <c r="H9">
        <f t="shared" si="2"/>
        <v>46.869141357330335</v>
      </c>
      <c r="I9">
        <f t="shared" si="3"/>
        <v>0.4</v>
      </c>
      <c r="J9">
        <v>0</v>
      </c>
      <c r="K9">
        <v>0</v>
      </c>
      <c r="L9" t="e">
        <f t="shared" si="1"/>
        <v>#DIV/0!</v>
      </c>
    </row>
    <row r="10" spans="1:17" x14ac:dyDescent="0.55000000000000004">
      <c r="F10">
        <v>3.3332999999999999</v>
      </c>
      <c r="G10">
        <v>40</v>
      </c>
      <c r="H10">
        <f t="shared" ref="H10" si="4">F10*G10/$P$1</f>
        <v>62.491563554555682</v>
      </c>
      <c r="I10">
        <f t="shared" ref="I10" si="5">G10/(H10*$P$1)</f>
        <v>0.3000030000300003</v>
      </c>
      <c r="J10">
        <v>0.77112000000000003</v>
      </c>
      <c r="K10">
        <v>0.94460999999999995</v>
      </c>
      <c r="L10">
        <f t="shared" ref="L10" si="6">J10/K10</f>
        <v>0.81633690094324651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6606C-A43A-4C27-9BDC-2567313B2878}">
  <dimension ref="A1:Q6"/>
  <sheetViews>
    <sheetView zoomScale="72" workbookViewId="0">
      <selection activeCell="J6" sqref="J6"/>
    </sheetView>
  </sheetViews>
  <sheetFormatPr defaultRowHeight="14.4" x14ac:dyDescent="0.55000000000000004"/>
  <sheetData>
    <row r="1" spans="1:17" x14ac:dyDescent="0.55000000000000004">
      <c r="A1" t="s">
        <v>4</v>
      </c>
      <c r="F1" t="s">
        <v>5</v>
      </c>
      <c r="G1" t="s">
        <v>15</v>
      </c>
      <c r="O1" t="s">
        <v>8</v>
      </c>
      <c r="P1">
        <f>CONVERT(7,"ft","m")</f>
        <v>2.1335999999999999</v>
      </c>
      <c r="Q1" t="s">
        <v>9</v>
      </c>
    </row>
    <row r="2" spans="1:17" x14ac:dyDescent="0.55000000000000004">
      <c r="A2" t="s">
        <v>2</v>
      </c>
      <c r="B2" t="s">
        <v>3</v>
      </c>
      <c r="C2" t="s">
        <v>1</v>
      </c>
      <c r="F2" t="s">
        <v>6</v>
      </c>
      <c r="G2" t="s">
        <v>7</v>
      </c>
      <c r="H2" t="s">
        <v>12</v>
      </c>
      <c r="I2" t="s">
        <v>1</v>
      </c>
      <c r="J2" t="s">
        <v>0</v>
      </c>
      <c r="K2" t="s">
        <v>10</v>
      </c>
      <c r="L2" t="s">
        <v>11</v>
      </c>
    </row>
    <row r="3" spans="1:17" x14ac:dyDescent="0.55000000000000004">
      <c r="A3">
        <v>0.505</v>
      </c>
      <c r="C3">
        <v>7.4999999999999997E-2</v>
      </c>
      <c r="F3" s="1">
        <v>0</v>
      </c>
      <c r="G3" s="1">
        <v>35</v>
      </c>
      <c r="H3" s="1">
        <f>F3*G3/$P$1</f>
        <v>0</v>
      </c>
      <c r="I3" s="1">
        <v>0.3</v>
      </c>
      <c r="J3" s="1"/>
      <c r="K3" s="1">
        <v>0.58604999999999996</v>
      </c>
      <c r="L3" s="1">
        <f t="shared" ref="L3:L4" si="0">J3/K3</f>
        <v>0</v>
      </c>
    </row>
    <row r="4" spans="1:17" x14ac:dyDescent="0.55000000000000004">
      <c r="A4">
        <v>0.41</v>
      </c>
      <c r="C4">
        <v>0.22</v>
      </c>
      <c r="F4">
        <v>2.5</v>
      </c>
      <c r="G4">
        <v>30</v>
      </c>
      <c r="H4">
        <f>F4*G4/$P$1</f>
        <v>35.151856017997751</v>
      </c>
      <c r="I4">
        <v>0.4</v>
      </c>
      <c r="J4">
        <v>0.15669</v>
      </c>
      <c r="K4">
        <v>0.31069999999999998</v>
      </c>
      <c r="L4">
        <f t="shared" si="0"/>
        <v>0.5043128419697458</v>
      </c>
    </row>
    <row r="5" spans="1:17" x14ac:dyDescent="0.55000000000000004">
      <c r="A5">
        <v>0.3</v>
      </c>
      <c r="C5">
        <v>0.43</v>
      </c>
      <c r="F5">
        <v>2</v>
      </c>
      <c r="G5">
        <v>30</v>
      </c>
      <c r="H5">
        <f>F5*G5/$P$1</f>
        <v>28.121484814398201</v>
      </c>
      <c r="I5">
        <v>0.5</v>
      </c>
      <c r="J5">
        <v>9.6929000000000001E-2</v>
      </c>
      <c r="K5">
        <v>0.30924000000000001</v>
      </c>
      <c r="L5">
        <f>J5/K5</f>
        <v>0.31344263355322727</v>
      </c>
    </row>
    <row r="6" spans="1:17" x14ac:dyDescent="0.55000000000000004">
      <c r="A6">
        <v>0.21</v>
      </c>
      <c r="C6">
        <v>0.62</v>
      </c>
      <c r="F6">
        <v>1.6666666999999999</v>
      </c>
      <c r="G6">
        <v>60</v>
      </c>
      <c r="H6">
        <f>F6*G6/$P$1</f>
        <v>46.869142294713157</v>
      </c>
      <c r="I6">
        <v>0.6</v>
      </c>
      <c r="J6">
        <v>3.5000000000000003E-2</v>
      </c>
      <c r="K6">
        <v>0.22408</v>
      </c>
      <c r="L6">
        <f t="shared" ref="L6" si="1">J6/K6</f>
        <v>0.15619421635130312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E9863-1468-4671-A6AE-9B2C51DE7814}">
  <dimension ref="A1:Q6"/>
  <sheetViews>
    <sheetView zoomScale="72" workbookViewId="0">
      <selection activeCell="D67" sqref="D67"/>
    </sheetView>
  </sheetViews>
  <sheetFormatPr defaultRowHeight="14.4" x14ac:dyDescent="0.55000000000000004"/>
  <sheetData>
    <row r="1" spans="1:17" x14ac:dyDescent="0.55000000000000004">
      <c r="A1" t="s">
        <v>4</v>
      </c>
      <c r="F1" t="s">
        <v>5</v>
      </c>
      <c r="G1" t="s">
        <v>15</v>
      </c>
      <c r="O1" t="s">
        <v>8</v>
      </c>
      <c r="P1">
        <f>CONVERT(7,"ft","m")</f>
        <v>2.1335999999999999</v>
      </c>
      <c r="Q1" t="s">
        <v>9</v>
      </c>
    </row>
    <row r="2" spans="1:17" x14ac:dyDescent="0.55000000000000004">
      <c r="A2" t="s">
        <v>2</v>
      </c>
      <c r="B2" t="s">
        <v>3</v>
      </c>
      <c r="C2" t="s">
        <v>1</v>
      </c>
      <c r="F2" t="s">
        <v>6</v>
      </c>
      <c r="G2" t="s">
        <v>7</v>
      </c>
      <c r="H2" t="s">
        <v>12</v>
      </c>
      <c r="I2" t="s">
        <v>1</v>
      </c>
      <c r="J2" t="s">
        <v>0</v>
      </c>
      <c r="K2" t="s">
        <v>10</v>
      </c>
      <c r="L2" t="s">
        <v>11</v>
      </c>
    </row>
    <row r="3" spans="1:17" x14ac:dyDescent="0.55000000000000004">
      <c r="A3">
        <v>0.505</v>
      </c>
      <c r="C3">
        <v>7.4999999999999997E-2</v>
      </c>
      <c r="F3" s="1">
        <v>0</v>
      </c>
      <c r="G3" s="1">
        <v>35</v>
      </c>
      <c r="H3" s="1">
        <f>F3*G3/$P$1</f>
        <v>0</v>
      </c>
      <c r="I3" s="1">
        <v>0.3</v>
      </c>
      <c r="J3" s="1"/>
      <c r="K3" s="1">
        <v>0.58604999999999996</v>
      </c>
      <c r="L3" s="1">
        <f t="shared" ref="L3:L4" si="0">J3/K3</f>
        <v>0</v>
      </c>
    </row>
    <row r="4" spans="1:17" x14ac:dyDescent="0.55000000000000004">
      <c r="A4">
        <v>0.41</v>
      </c>
      <c r="C4">
        <v>0.22</v>
      </c>
      <c r="F4">
        <v>2.5</v>
      </c>
      <c r="G4">
        <v>30</v>
      </c>
      <c r="H4">
        <f>F4*G4/$P$1</f>
        <v>35.151856017997751</v>
      </c>
      <c r="I4">
        <v>0.4</v>
      </c>
      <c r="J4">
        <v>0.39034999999999997</v>
      </c>
      <c r="K4">
        <v>0.31069999999999998</v>
      </c>
      <c r="L4">
        <f t="shared" si="0"/>
        <v>1.2563566140971998</v>
      </c>
    </row>
    <row r="5" spans="1:17" x14ac:dyDescent="0.55000000000000004">
      <c r="A5">
        <v>0.3</v>
      </c>
      <c r="C5">
        <v>0.43</v>
      </c>
      <c r="F5">
        <v>2</v>
      </c>
      <c r="G5">
        <v>30</v>
      </c>
      <c r="H5">
        <f>F5*G5/$P$1</f>
        <v>28.121484814398201</v>
      </c>
      <c r="I5">
        <v>0.5</v>
      </c>
      <c r="J5">
        <v>0.25364999999999999</v>
      </c>
      <c r="K5">
        <v>0.29244999999999999</v>
      </c>
      <c r="L5">
        <f>J5/K5</f>
        <v>0.86732774833304838</v>
      </c>
    </row>
    <row r="6" spans="1:17" x14ac:dyDescent="0.55000000000000004">
      <c r="A6">
        <v>0.21</v>
      </c>
      <c r="C6">
        <v>0.62</v>
      </c>
      <c r="F6">
        <v>1.6666666999999999</v>
      </c>
      <c r="G6">
        <v>60</v>
      </c>
      <c r="H6">
        <f>F6*G6/$P$1</f>
        <v>46.869142294713157</v>
      </c>
      <c r="I6">
        <v>0.6</v>
      </c>
      <c r="J6">
        <v>0.17877999999999999</v>
      </c>
      <c r="K6">
        <v>0.20868</v>
      </c>
      <c r="L6">
        <f t="shared" ref="L6" si="1">J6/K6</f>
        <v>0.85671842054820779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05A55-7D74-4FB8-BD01-0EF46090D544}">
  <dimension ref="A1:V9"/>
  <sheetViews>
    <sheetView tabSelected="1" zoomScale="72" workbookViewId="0">
      <selection activeCell="W22" sqref="W22"/>
    </sheetView>
  </sheetViews>
  <sheetFormatPr defaultRowHeight="14.4" x14ac:dyDescent="0.55000000000000004"/>
  <sheetData>
    <row r="1" spans="1:22" x14ac:dyDescent="0.55000000000000004">
      <c r="A1" t="s">
        <v>4</v>
      </c>
      <c r="F1" t="s">
        <v>5</v>
      </c>
      <c r="G1" t="s">
        <v>15</v>
      </c>
      <c r="O1" t="s">
        <v>8</v>
      </c>
      <c r="P1">
        <f>CONVERT(7,"ft","m")</f>
        <v>2.1335999999999999</v>
      </c>
      <c r="Q1" t="s">
        <v>9</v>
      </c>
    </row>
    <row r="2" spans="1:22" x14ac:dyDescent="0.55000000000000004">
      <c r="A2" t="s">
        <v>2</v>
      </c>
      <c r="B2" t="s">
        <v>3</v>
      </c>
      <c r="C2" t="s">
        <v>1</v>
      </c>
      <c r="F2" t="s">
        <v>6</v>
      </c>
      <c r="G2" t="s">
        <v>7</v>
      </c>
      <c r="H2" t="s">
        <v>12</v>
      </c>
      <c r="I2" t="s">
        <v>1</v>
      </c>
      <c r="J2" t="s">
        <v>0</v>
      </c>
      <c r="K2" t="s">
        <v>10</v>
      </c>
      <c r="L2" t="s">
        <v>11</v>
      </c>
    </row>
    <row r="3" spans="1:22" x14ac:dyDescent="0.55000000000000004">
      <c r="A3">
        <v>0.505</v>
      </c>
      <c r="C3">
        <v>7.4999999999999997E-2</v>
      </c>
      <c r="F3" s="1">
        <v>0</v>
      </c>
      <c r="G3" s="1">
        <v>35</v>
      </c>
      <c r="H3" s="1">
        <f>F3*G3/$P$1</f>
        <v>0</v>
      </c>
      <c r="I3" s="1">
        <v>0.3</v>
      </c>
      <c r="J3" s="1"/>
      <c r="K3" s="1">
        <v>0.58604999999999996</v>
      </c>
      <c r="L3" s="1">
        <f t="shared" ref="L3:L6" si="0">J3/K3</f>
        <v>0</v>
      </c>
    </row>
    <row r="4" spans="1:22" x14ac:dyDescent="0.55000000000000004">
      <c r="A4">
        <v>0.41</v>
      </c>
      <c r="C4">
        <v>0.22</v>
      </c>
      <c r="F4">
        <v>2.5</v>
      </c>
      <c r="G4">
        <v>60</v>
      </c>
      <c r="H4">
        <f>F4*G4/$P$1</f>
        <v>70.303712035995503</v>
      </c>
      <c r="I4">
        <v>0.4</v>
      </c>
      <c r="J4">
        <v>0.43310999999999999</v>
      </c>
      <c r="K4">
        <v>0.50371999999999995</v>
      </c>
      <c r="L4">
        <f t="shared" si="0"/>
        <v>0.85982291749384587</v>
      </c>
    </row>
    <row r="5" spans="1:22" x14ac:dyDescent="0.55000000000000004">
      <c r="F5">
        <v>2.2222200000000001</v>
      </c>
      <c r="G5">
        <v>60</v>
      </c>
      <c r="H5">
        <f>F5*G5/$P$1</f>
        <v>62.49212598425197</v>
      </c>
      <c r="I5">
        <v>0.45</v>
      </c>
      <c r="J5">
        <v>0.34644999999999998</v>
      </c>
      <c r="K5">
        <v>0.40060000000000001</v>
      </c>
      <c r="L5">
        <f t="shared" si="0"/>
        <v>0.86482775836245629</v>
      </c>
    </row>
    <row r="6" spans="1:22" x14ac:dyDescent="0.55000000000000004">
      <c r="F6">
        <v>2</v>
      </c>
      <c r="G6">
        <v>60</v>
      </c>
      <c r="H6">
        <f>F6*G6/$P$1</f>
        <v>56.242969628796402</v>
      </c>
      <c r="I6">
        <v>0.5</v>
      </c>
      <c r="J6">
        <v>0.28427999999999998</v>
      </c>
      <c r="K6">
        <v>0.32806000000000002</v>
      </c>
      <c r="L6">
        <f t="shared" si="0"/>
        <v>0.86654880204840568</v>
      </c>
      <c r="N6" t="s">
        <v>18</v>
      </c>
      <c r="V6" t="s">
        <v>19</v>
      </c>
    </row>
    <row r="7" spans="1:22" x14ac:dyDescent="0.55000000000000004">
      <c r="A7">
        <v>0.3</v>
      </c>
      <c r="C7">
        <v>0.43</v>
      </c>
      <c r="F7">
        <v>1.818182</v>
      </c>
      <c r="G7">
        <v>30</v>
      </c>
      <c r="H7">
        <f>F7*G7/$P$1</f>
        <v>25.564988751406073</v>
      </c>
      <c r="I7">
        <v>0.55000000000000004</v>
      </c>
      <c r="J7">
        <v>0.23783000000000001</v>
      </c>
      <c r="K7">
        <v>0.27527000000000001</v>
      </c>
      <c r="L7">
        <f>J7/K7</f>
        <v>0.86398808442619979</v>
      </c>
    </row>
    <row r="8" spans="1:22" x14ac:dyDescent="0.55000000000000004">
      <c r="A8">
        <v>0.21</v>
      </c>
      <c r="C8">
        <v>0.62</v>
      </c>
      <c r="F8">
        <v>1.6666666999999999</v>
      </c>
      <c r="G8">
        <v>60</v>
      </c>
      <c r="H8">
        <f>F8*G8/$P$1</f>
        <v>46.869142294713157</v>
      </c>
      <c r="I8">
        <v>0.6</v>
      </c>
      <c r="J8">
        <v>0.20235</v>
      </c>
      <c r="K8">
        <v>0.23530999999999999</v>
      </c>
      <c r="L8">
        <f t="shared" ref="L8:L9" si="1">J8/K8</f>
        <v>0.8599294547618036</v>
      </c>
    </row>
    <row r="9" spans="1:22" x14ac:dyDescent="0.55000000000000004">
      <c r="F9">
        <v>1.5384</v>
      </c>
      <c r="G9">
        <v>60</v>
      </c>
      <c r="H9">
        <f>F9*G9/$P$1</f>
        <v>43.262092238470196</v>
      </c>
      <c r="I9">
        <v>0.65</v>
      </c>
      <c r="J9">
        <v>0.17449999999999999</v>
      </c>
      <c r="K9">
        <v>0.20433000000000001</v>
      </c>
      <c r="L9">
        <f t="shared" si="1"/>
        <v>0.85401066901580769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BE01D-33EF-4885-9BE7-B1EDDE4037B0}">
  <dimension ref="A1:Q6"/>
  <sheetViews>
    <sheetView workbookViewId="0">
      <selection activeCell="L6" sqref="L6"/>
    </sheetView>
  </sheetViews>
  <sheetFormatPr defaultRowHeight="14.4" x14ac:dyDescent="0.55000000000000004"/>
  <sheetData>
    <row r="1" spans="1:17" x14ac:dyDescent="0.55000000000000004">
      <c r="A1" t="s">
        <v>4</v>
      </c>
      <c r="F1" t="s">
        <v>5</v>
      </c>
      <c r="G1" t="s">
        <v>13</v>
      </c>
      <c r="O1" t="s">
        <v>8</v>
      </c>
      <c r="P1">
        <f>CONVERT(7,"ft","m")</f>
        <v>2.1335999999999999</v>
      </c>
      <c r="Q1" t="s">
        <v>9</v>
      </c>
    </row>
    <row r="2" spans="1:17" x14ac:dyDescent="0.55000000000000004">
      <c r="A2" t="s">
        <v>2</v>
      </c>
      <c r="B2" t="s">
        <v>3</v>
      </c>
      <c r="C2" t="s">
        <v>1</v>
      </c>
      <c r="F2" t="s">
        <v>6</v>
      </c>
      <c r="G2" t="s">
        <v>7</v>
      </c>
      <c r="H2" t="s">
        <v>12</v>
      </c>
      <c r="I2" t="s">
        <v>1</v>
      </c>
      <c r="J2" t="s">
        <v>0</v>
      </c>
      <c r="K2" t="s">
        <v>10</v>
      </c>
      <c r="L2" t="s">
        <v>11</v>
      </c>
    </row>
    <row r="3" spans="1:17" x14ac:dyDescent="0.55000000000000004">
      <c r="A3">
        <v>0.505</v>
      </c>
      <c r="C3">
        <v>7.4999999999999997E-2</v>
      </c>
      <c r="F3">
        <v>2.3255813999999999</v>
      </c>
      <c r="G3">
        <v>39</v>
      </c>
      <c r="H3">
        <f>F3*G3/$P$1</f>
        <v>42.509221316085487</v>
      </c>
      <c r="I3">
        <v>0.43</v>
      </c>
      <c r="J3">
        <v>0.35796</v>
      </c>
      <c r="K3">
        <v>0.41770000000000002</v>
      </c>
      <c r="L3">
        <f t="shared" ref="L3:L4" si="0">J3/K3</f>
        <v>0.85697869284175243</v>
      </c>
    </row>
    <row r="4" spans="1:17" x14ac:dyDescent="0.55000000000000004">
      <c r="A4">
        <v>0.41</v>
      </c>
      <c r="C4">
        <v>0.22</v>
      </c>
      <c r="F4">
        <v>2.2222219999999999</v>
      </c>
      <c r="G4">
        <v>39</v>
      </c>
      <c r="H4">
        <f>F4*G4/$P$1</f>
        <v>40.61991844769404</v>
      </c>
      <c r="I4">
        <v>0.45</v>
      </c>
      <c r="J4">
        <v>0.32135999999999998</v>
      </c>
      <c r="K4">
        <v>0.37419999999999998</v>
      </c>
      <c r="L4">
        <f t="shared" si="0"/>
        <v>0.8587920897915553</v>
      </c>
    </row>
    <row r="5" spans="1:17" x14ac:dyDescent="0.55000000000000004">
      <c r="A5">
        <v>0.3</v>
      </c>
      <c r="C5">
        <v>0.43</v>
      </c>
      <c r="F5">
        <v>1.6393442600000001</v>
      </c>
      <c r="G5">
        <v>60</v>
      </c>
      <c r="H5">
        <f>F5*G5/$P$1</f>
        <v>46.100794713160859</v>
      </c>
      <c r="I5">
        <v>0.61</v>
      </c>
      <c r="J5">
        <v>0.15279999999999999</v>
      </c>
      <c r="K5">
        <v>0.1807</v>
      </c>
      <c r="L5">
        <f>J5/K5</f>
        <v>0.84560044272274482</v>
      </c>
    </row>
    <row r="6" spans="1:17" x14ac:dyDescent="0.55000000000000004">
      <c r="A6">
        <v>0.21</v>
      </c>
      <c r="C6">
        <v>0.62</v>
      </c>
      <c r="F6">
        <v>1.6129032299999999</v>
      </c>
      <c r="G6">
        <v>60</v>
      </c>
      <c r="H6">
        <f>F6*G6/$P$1</f>
        <v>45.357233689538802</v>
      </c>
      <c r="I6">
        <v>0.62</v>
      </c>
      <c r="J6">
        <v>0.14674999999999999</v>
      </c>
      <c r="K6">
        <v>0.17388999999999999</v>
      </c>
      <c r="L6">
        <f t="shared" ref="L6" si="1">J6/K6</f>
        <v>0.84392431997239636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0B356-3F03-4362-A242-B7A89C31F914}">
  <dimension ref="A1:Q6"/>
  <sheetViews>
    <sheetView topLeftCell="E1" workbookViewId="0">
      <selection activeCell="L13" sqref="L13"/>
    </sheetView>
  </sheetViews>
  <sheetFormatPr defaultRowHeight="14.4" x14ac:dyDescent="0.55000000000000004"/>
  <sheetData>
    <row r="1" spans="1:17" x14ac:dyDescent="0.55000000000000004">
      <c r="A1" t="s">
        <v>4</v>
      </c>
      <c r="F1" t="s">
        <v>5</v>
      </c>
      <c r="G1" t="s">
        <v>13</v>
      </c>
      <c r="O1" t="s">
        <v>8</v>
      </c>
      <c r="P1">
        <f>CONVERT(7,"ft","m")</f>
        <v>2.1335999999999999</v>
      </c>
      <c r="Q1" t="s">
        <v>9</v>
      </c>
    </row>
    <row r="2" spans="1:17" x14ac:dyDescent="0.55000000000000004">
      <c r="A2" t="s">
        <v>2</v>
      </c>
      <c r="B2" t="s">
        <v>3</v>
      </c>
      <c r="C2" t="s">
        <v>1</v>
      </c>
      <c r="F2" t="s">
        <v>6</v>
      </c>
      <c r="G2" t="s">
        <v>7</v>
      </c>
      <c r="H2" t="s">
        <v>12</v>
      </c>
      <c r="I2" t="s">
        <v>1</v>
      </c>
      <c r="J2" t="s">
        <v>0</v>
      </c>
      <c r="K2" t="s">
        <v>10</v>
      </c>
      <c r="L2" t="s">
        <v>11</v>
      </c>
    </row>
    <row r="3" spans="1:17" x14ac:dyDescent="0.55000000000000004">
      <c r="A3">
        <v>0.505</v>
      </c>
      <c r="C3">
        <v>7.4999999999999997E-2</v>
      </c>
      <c r="F3">
        <v>2.3255813999999999</v>
      </c>
      <c r="G3">
        <v>39</v>
      </c>
      <c r="H3">
        <f>F3*G3/$P$1</f>
        <v>42.509221316085487</v>
      </c>
      <c r="I3">
        <v>0.43</v>
      </c>
      <c r="J3">
        <v>0.39</v>
      </c>
      <c r="K3">
        <v>0.41770000000000002</v>
      </c>
      <c r="L3">
        <f t="shared" ref="L3:L4" si="0">J3/K3</f>
        <v>0.93368446253291837</v>
      </c>
    </row>
    <row r="4" spans="1:17" x14ac:dyDescent="0.55000000000000004">
      <c r="A4">
        <v>0.41</v>
      </c>
      <c r="C4">
        <v>0.22</v>
      </c>
      <c r="F4">
        <v>2.2222219999999999</v>
      </c>
      <c r="G4">
        <v>39</v>
      </c>
      <c r="H4">
        <f>F4*G4/$P$1</f>
        <v>40.61991844769404</v>
      </c>
      <c r="I4">
        <v>0.45</v>
      </c>
      <c r="J4">
        <v>0.35</v>
      </c>
      <c r="K4">
        <v>0.37419999999999998</v>
      </c>
      <c r="L4">
        <f t="shared" si="0"/>
        <v>0.93532870122928913</v>
      </c>
    </row>
    <row r="5" spans="1:17" x14ac:dyDescent="0.55000000000000004">
      <c r="A5">
        <v>0.3</v>
      </c>
      <c r="C5">
        <v>0.43</v>
      </c>
      <c r="F5">
        <v>1.6393442600000001</v>
      </c>
      <c r="G5">
        <v>60</v>
      </c>
      <c r="H5">
        <f>F5*G5/$P$1</f>
        <v>46.100794713160859</v>
      </c>
      <c r="I5">
        <v>0.61</v>
      </c>
      <c r="J5">
        <v>0.18</v>
      </c>
      <c r="K5">
        <v>0.1807</v>
      </c>
      <c r="L5">
        <f>J5/K5</f>
        <v>0.99612617598229103</v>
      </c>
    </row>
    <row r="6" spans="1:17" x14ac:dyDescent="0.55000000000000004">
      <c r="A6">
        <v>0.21</v>
      </c>
      <c r="C6">
        <v>0.62</v>
      </c>
      <c r="F6">
        <v>1.6129032299999999</v>
      </c>
      <c r="G6">
        <v>60</v>
      </c>
      <c r="H6">
        <f>F6*G6/$P$1</f>
        <v>45.357233689538802</v>
      </c>
      <c r="I6">
        <v>0.62</v>
      </c>
      <c r="J6">
        <v>0.17699999999999999</v>
      </c>
      <c r="K6">
        <v>0.2</v>
      </c>
      <c r="L6">
        <f t="shared" ref="L6" si="1">J6/K6</f>
        <v>0.8849999999999999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D2C21-82F0-4838-82FC-883492A6A6A6}">
  <dimension ref="A1:Q6"/>
  <sheetViews>
    <sheetView workbookViewId="0">
      <selection activeCell="I13" sqref="I13"/>
    </sheetView>
  </sheetViews>
  <sheetFormatPr defaultRowHeight="14.4" x14ac:dyDescent="0.55000000000000004"/>
  <sheetData>
    <row r="1" spans="1:17" x14ac:dyDescent="0.55000000000000004">
      <c r="A1" t="s">
        <v>4</v>
      </c>
      <c r="F1" t="s">
        <v>5</v>
      </c>
      <c r="G1" t="s">
        <v>13</v>
      </c>
      <c r="O1" t="s">
        <v>8</v>
      </c>
      <c r="P1">
        <f>CONVERT(7,"ft","m")</f>
        <v>2.1335999999999999</v>
      </c>
      <c r="Q1" t="s">
        <v>9</v>
      </c>
    </row>
    <row r="2" spans="1:17" x14ac:dyDescent="0.55000000000000004">
      <c r="A2" t="s">
        <v>2</v>
      </c>
      <c r="B2" t="s">
        <v>3</v>
      </c>
      <c r="C2" t="s">
        <v>1</v>
      </c>
      <c r="F2" t="s">
        <v>6</v>
      </c>
      <c r="G2" t="s">
        <v>7</v>
      </c>
      <c r="H2" t="s">
        <v>12</v>
      </c>
      <c r="I2" t="s">
        <v>1</v>
      </c>
      <c r="J2" t="s">
        <v>0</v>
      </c>
      <c r="K2" t="s">
        <v>10</v>
      </c>
      <c r="L2" t="s">
        <v>11</v>
      </c>
    </row>
    <row r="3" spans="1:17" x14ac:dyDescent="0.55000000000000004">
      <c r="A3">
        <v>0.505</v>
      </c>
      <c r="C3">
        <v>7.4999999999999997E-2</v>
      </c>
      <c r="F3">
        <v>2.3255813999999999</v>
      </c>
      <c r="G3">
        <v>39</v>
      </c>
      <c r="H3">
        <f>F3*G3/$P$1</f>
        <v>42.509221316085487</v>
      </c>
      <c r="I3">
        <v>0.43</v>
      </c>
      <c r="J3">
        <f>0.12571+N3</f>
        <v>0.29571000000000003</v>
      </c>
      <c r="K3">
        <v>0.41770000000000002</v>
      </c>
      <c r="L3">
        <f t="shared" ref="L3:L4" si="0">J3/K3</f>
        <v>0.7079482882451521</v>
      </c>
      <c r="N3">
        <v>0.17</v>
      </c>
    </row>
    <row r="4" spans="1:17" x14ac:dyDescent="0.55000000000000004">
      <c r="A4">
        <v>0.41</v>
      </c>
      <c r="C4">
        <v>0.22</v>
      </c>
      <c r="F4">
        <v>2.2222219999999999</v>
      </c>
      <c r="G4">
        <v>39</v>
      </c>
      <c r="H4">
        <f>F4*G4/$P$1</f>
        <v>40.61991844769404</v>
      </c>
      <c r="I4">
        <v>0.45</v>
      </c>
      <c r="J4">
        <f>0.10965+N3</f>
        <v>0.27965000000000001</v>
      </c>
      <c r="K4">
        <v>0.37419999999999998</v>
      </c>
      <c r="L4">
        <f t="shared" si="0"/>
        <v>0.74732763228220211</v>
      </c>
    </row>
    <row r="5" spans="1:17" x14ac:dyDescent="0.55000000000000004">
      <c r="A5">
        <v>0.3</v>
      </c>
      <c r="C5">
        <v>0.43</v>
      </c>
      <c r="F5">
        <v>1.6393442600000001</v>
      </c>
      <c r="G5">
        <v>60</v>
      </c>
      <c r="H5">
        <f>F5*G5/$P$1</f>
        <v>46.100794713160859</v>
      </c>
      <c r="I5">
        <v>0.61</v>
      </c>
      <c r="J5">
        <v>0.18</v>
      </c>
      <c r="K5">
        <v>0.1807</v>
      </c>
      <c r="L5">
        <f>J5/K5</f>
        <v>0.99612617598229103</v>
      </c>
    </row>
    <row r="6" spans="1:17" x14ac:dyDescent="0.55000000000000004">
      <c r="A6">
        <v>0.21</v>
      </c>
      <c r="C6">
        <v>0.62</v>
      </c>
      <c r="F6">
        <v>1.6129032299999999</v>
      </c>
      <c r="G6">
        <v>60</v>
      </c>
      <c r="H6">
        <f>F6*G6/$P$1</f>
        <v>45.357233689538802</v>
      </c>
      <c r="I6">
        <v>0.62</v>
      </c>
      <c r="J6">
        <v>0.17699999999999999</v>
      </c>
      <c r="K6">
        <v>0.2</v>
      </c>
      <c r="L6">
        <f t="shared" ref="L6" si="1">J6/K6</f>
        <v>0.8849999999999999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DD476-E477-460C-A7D6-CE8DCB5C6B9C}">
  <dimension ref="A1:Q6"/>
  <sheetViews>
    <sheetView zoomScale="72" workbookViewId="0">
      <selection activeCell="M3" sqref="M3"/>
    </sheetView>
  </sheetViews>
  <sheetFormatPr defaultRowHeight="14.4" x14ac:dyDescent="0.55000000000000004"/>
  <sheetData>
    <row r="1" spans="1:17" x14ac:dyDescent="0.55000000000000004">
      <c r="A1" t="s">
        <v>4</v>
      </c>
      <c r="F1" t="s">
        <v>5</v>
      </c>
      <c r="G1" t="s">
        <v>14</v>
      </c>
      <c r="O1" t="s">
        <v>8</v>
      </c>
      <c r="P1">
        <f>CONVERT(7,"ft","m")</f>
        <v>2.1335999999999999</v>
      </c>
      <c r="Q1" t="s">
        <v>9</v>
      </c>
    </row>
    <row r="2" spans="1:17" x14ac:dyDescent="0.55000000000000004">
      <c r="A2" t="s">
        <v>2</v>
      </c>
      <c r="B2" t="s">
        <v>3</v>
      </c>
      <c r="C2" t="s">
        <v>1</v>
      </c>
      <c r="F2" t="s">
        <v>6</v>
      </c>
      <c r="G2" t="s">
        <v>7</v>
      </c>
      <c r="H2" t="s">
        <v>12</v>
      </c>
      <c r="I2" t="s">
        <v>1</v>
      </c>
      <c r="J2" t="s">
        <v>0</v>
      </c>
      <c r="K2" t="s">
        <v>10</v>
      </c>
      <c r="L2" t="s">
        <v>11</v>
      </c>
    </row>
    <row r="3" spans="1:17" x14ac:dyDescent="0.55000000000000004">
      <c r="A3">
        <v>0.505</v>
      </c>
      <c r="B3">
        <f>A3-0.2</f>
        <v>0.30499999999999999</v>
      </c>
      <c r="C3">
        <v>7.4999999999999997E-2</v>
      </c>
      <c r="F3">
        <v>2.3255813999999999</v>
      </c>
      <c r="G3">
        <v>39</v>
      </c>
      <c r="H3">
        <f>F3*G3/$P$1</f>
        <v>42.509221316085487</v>
      </c>
      <c r="I3">
        <v>0.43</v>
      </c>
      <c r="J3">
        <v>0.11448999999999999</v>
      </c>
      <c r="K3">
        <v>0.14568</v>
      </c>
      <c r="L3">
        <f t="shared" ref="L3:L4" si="0">J3/K3</f>
        <v>0.78590060406370121</v>
      </c>
    </row>
    <row r="4" spans="1:17" x14ac:dyDescent="0.55000000000000004">
      <c r="A4">
        <v>0.41</v>
      </c>
      <c r="B4">
        <f t="shared" ref="B4:B6" si="1">A4-0.2</f>
        <v>0.20999999999999996</v>
      </c>
      <c r="C4">
        <v>0.22</v>
      </c>
      <c r="F4">
        <v>2.2222219999999999</v>
      </c>
      <c r="G4">
        <v>39</v>
      </c>
      <c r="H4">
        <f>F4*G4/$P$1</f>
        <v>40.61991844769404</v>
      </c>
      <c r="I4">
        <v>0.45</v>
      </c>
      <c r="J4">
        <v>9.8590999999999998E-2</v>
      </c>
      <c r="K4">
        <v>0.12859000000000001</v>
      </c>
      <c r="L4">
        <f t="shared" si="0"/>
        <v>0.76670814215724392</v>
      </c>
    </row>
    <row r="5" spans="1:17" x14ac:dyDescent="0.55000000000000004">
      <c r="A5">
        <v>0.3</v>
      </c>
      <c r="B5">
        <f t="shared" si="1"/>
        <v>9.9999999999999978E-2</v>
      </c>
      <c r="C5">
        <v>0.43</v>
      </c>
      <c r="F5">
        <v>1.6393442600000001</v>
      </c>
      <c r="G5">
        <v>60</v>
      </c>
      <c r="H5">
        <f>F5*G5/$P$1</f>
        <v>46.100794713160859</v>
      </c>
      <c r="I5">
        <v>0.61</v>
      </c>
      <c r="J5">
        <v>2.8341999999999999E-2</v>
      </c>
      <c r="K5">
        <v>5.2401999999999997E-2</v>
      </c>
      <c r="L5">
        <f>J5/K5</f>
        <v>0.54085721919010721</v>
      </c>
    </row>
    <row r="6" spans="1:17" x14ac:dyDescent="0.55000000000000004">
      <c r="A6">
        <v>0.21</v>
      </c>
      <c r="B6">
        <f t="shared" si="1"/>
        <v>9.9999999999999811E-3</v>
      </c>
      <c r="C6">
        <v>0.62</v>
      </c>
      <c r="F6">
        <v>1.6129032299999999</v>
      </c>
      <c r="G6">
        <v>60</v>
      </c>
      <c r="H6">
        <f>F6*G6/$P$1</f>
        <v>45.357233689538802</v>
      </c>
      <c r="I6">
        <v>0.62</v>
      </c>
      <c r="J6">
        <v>2.5769E-2</v>
      </c>
      <c r="K6">
        <v>4.9697999999999999E-2</v>
      </c>
      <c r="L6">
        <f t="shared" ref="L6" si="2">J6/K6</f>
        <v>0.51851181134049662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AD8D8-4339-442B-81CA-CE3A6F6EBB38}">
  <dimension ref="A1:Q6"/>
  <sheetViews>
    <sheetView topLeftCell="E1" zoomScale="72" workbookViewId="0">
      <selection activeCell="J7" sqref="J7"/>
    </sheetView>
  </sheetViews>
  <sheetFormatPr defaultRowHeight="14.4" x14ac:dyDescent="0.55000000000000004"/>
  <sheetData>
    <row r="1" spans="1:17" x14ac:dyDescent="0.55000000000000004">
      <c r="A1" t="s">
        <v>4</v>
      </c>
      <c r="F1" t="s">
        <v>5</v>
      </c>
      <c r="G1" t="s">
        <v>15</v>
      </c>
      <c r="O1" t="s">
        <v>8</v>
      </c>
      <c r="P1">
        <f>CONVERT(7,"ft","m")</f>
        <v>2.1335999999999999</v>
      </c>
      <c r="Q1" t="s">
        <v>9</v>
      </c>
    </row>
    <row r="2" spans="1:17" x14ac:dyDescent="0.55000000000000004">
      <c r="A2" t="s">
        <v>2</v>
      </c>
      <c r="B2" t="s">
        <v>3</v>
      </c>
      <c r="C2" t="s">
        <v>1</v>
      </c>
      <c r="F2" t="s">
        <v>6</v>
      </c>
      <c r="G2" t="s">
        <v>7</v>
      </c>
      <c r="H2" t="s">
        <v>12</v>
      </c>
      <c r="I2" t="s">
        <v>1</v>
      </c>
      <c r="J2" t="s">
        <v>0</v>
      </c>
      <c r="K2" t="s">
        <v>10</v>
      </c>
      <c r="L2" t="s">
        <v>11</v>
      </c>
    </row>
    <row r="3" spans="1:17" x14ac:dyDescent="0.55000000000000004">
      <c r="A3">
        <v>0.505</v>
      </c>
      <c r="B3">
        <f>A3-0.2</f>
        <v>0.30499999999999999</v>
      </c>
      <c r="C3">
        <v>7.4999999999999997E-2</v>
      </c>
      <c r="F3">
        <v>2.3255813999999999</v>
      </c>
      <c r="G3">
        <v>39</v>
      </c>
      <c r="H3">
        <f>F3*G3/$P$1</f>
        <v>42.509221316085487</v>
      </c>
      <c r="I3">
        <v>0.43</v>
      </c>
      <c r="J3">
        <v>0.21695</v>
      </c>
      <c r="K3">
        <v>0.25540000000000002</v>
      </c>
      <c r="L3">
        <f t="shared" ref="L3:L4" si="0">J3/K3</f>
        <v>0.84945184025058729</v>
      </c>
    </row>
    <row r="4" spans="1:17" x14ac:dyDescent="0.55000000000000004">
      <c r="A4">
        <v>0.41</v>
      </c>
      <c r="B4">
        <f t="shared" ref="B4:B6" si="1">A4-0.2</f>
        <v>0.20999999999999996</v>
      </c>
      <c r="C4">
        <v>0.22</v>
      </c>
      <c r="F4">
        <v>2.2222219999999999</v>
      </c>
      <c r="G4">
        <v>39</v>
      </c>
      <c r="H4">
        <f>F4*G4/$P$1</f>
        <v>40.61991844769404</v>
      </c>
      <c r="I4">
        <v>0.45</v>
      </c>
      <c r="J4">
        <v>0.1883</v>
      </c>
      <c r="K4">
        <v>0.20235800000000001</v>
      </c>
      <c r="L4">
        <f t="shared" si="0"/>
        <v>0.93052906235483646</v>
      </c>
    </row>
    <row r="5" spans="1:17" x14ac:dyDescent="0.55000000000000004">
      <c r="A5">
        <v>0.3</v>
      </c>
      <c r="B5">
        <f t="shared" si="1"/>
        <v>9.9999999999999978E-2</v>
      </c>
      <c r="C5">
        <v>0.43</v>
      </c>
      <c r="F5">
        <v>1.6393442600000001</v>
      </c>
      <c r="G5">
        <v>60</v>
      </c>
      <c r="H5">
        <f>F5*G5/$P$1</f>
        <v>46.100794713160859</v>
      </c>
      <c r="I5">
        <v>0.61</v>
      </c>
      <c r="J5">
        <v>6.0052000000000001E-2</v>
      </c>
      <c r="K5">
        <v>8.3048999999999998E-2</v>
      </c>
      <c r="L5">
        <f>J5/K5</f>
        <v>0.72309118713048925</v>
      </c>
    </row>
    <row r="6" spans="1:17" x14ac:dyDescent="0.55000000000000004">
      <c r="A6">
        <v>0.21</v>
      </c>
      <c r="B6">
        <f t="shared" si="1"/>
        <v>9.9999999999999811E-3</v>
      </c>
      <c r="C6">
        <v>0.62</v>
      </c>
      <c r="F6">
        <v>1.6129032299999999</v>
      </c>
      <c r="G6">
        <v>60</v>
      </c>
      <c r="H6">
        <f>F6*G6/$P$1</f>
        <v>45.357233689538802</v>
      </c>
      <c r="I6">
        <v>0.62</v>
      </c>
      <c r="J6">
        <v>5.5584000000000001E-2</v>
      </c>
      <c r="K6">
        <v>7.8312000000000007E-2</v>
      </c>
      <c r="L6">
        <f t="shared" ref="L6" si="2">J6/K6</f>
        <v>0.70977627949739497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7A300-8782-41F7-96BC-CA309582FCC4}">
  <dimension ref="A1:Q6"/>
  <sheetViews>
    <sheetView zoomScale="72" workbookViewId="0">
      <selection activeCell="J4" sqref="J4"/>
    </sheetView>
  </sheetViews>
  <sheetFormatPr defaultRowHeight="14.4" x14ac:dyDescent="0.55000000000000004"/>
  <sheetData>
    <row r="1" spans="1:17" x14ac:dyDescent="0.55000000000000004">
      <c r="A1" t="s">
        <v>4</v>
      </c>
      <c r="F1" t="s">
        <v>5</v>
      </c>
      <c r="G1" t="s">
        <v>15</v>
      </c>
      <c r="O1" t="s">
        <v>8</v>
      </c>
      <c r="P1">
        <f>CONVERT(7,"ft","m")</f>
        <v>2.1335999999999999</v>
      </c>
      <c r="Q1" t="s">
        <v>9</v>
      </c>
    </row>
    <row r="2" spans="1:17" x14ac:dyDescent="0.55000000000000004">
      <c r="A2" t="s">
        <v>2</v>
      </c>
      <c r="B2" t="s">
        <v>3</v>
      </c>
      <c r="C2" t="s">
        <v>1</v>
      </c>
      <c r="F2" t="s">
        <v>6</v>
      </c>
      <c r="G2" t="s">
        <v>7</v>
      </c>
      <c r="H2" t="s">
        <v>12</v>
      </c>
      <c r="I2" t="s">
        <v>1</v>
      </c>
      <c r="J2" t="s">
        <v>0</v>
      </c>
      <c r="K2" t="s">
        <v>10</v>
      </c>
      <c r="L2" t="s">
        <v>11</v>
      </c>
    </row>
    <row r="3" spans="1:17" x14ac:dyDescent="0.55000000000000004">
      <c r="A3">
        <v>0.505</v>
      </c>
      <c r="C3">
        <v>7.4999999999999997E-2</v>
      </c>
      <c r="F3">
        <v>2.3255813999999999</v>
      </c>
      <c r="G3">
        <v>30</v>
      </c>
      <c r="H3">
        <f>F3*G3/$P$1</f>
        <v>32.699401012373457</v>
      </c>
      <c r="I3">
        <v>0.3</v>
      </c>
      <c r="J3">
        <v>0.32235000000000003</v>
      </c>
      <c r="K3">
        <v>0.70928999999999998</v>
      </c>
      <c r="L3">
        <f t="shared" ref="L3:L4" si="0">J3/K3</f>
        <v>0.45446855306010242</v>
      </c>
    </row>
    <row r="4" spans="1:17" x14ac:dyDescent="0.55000000000000004">
      <c r="A4">
        <v>0.41</v>
      </c>
      <c r="C4">
        <v>0.22</v>
      </c>
      <c r="F4">
        <v>2.2222219999999999</v>
      </c>
      <c r="G4">
        <v>30</v>
      </c>
      <c r="H4">
        <f>F4*G4/$P$1</f>
        <v>31.246091113610795</v>
      </c>
      <c r="I4">
        <v>0.4</v>
      </c>
      <c r="J4">
        <v>0.27374999999999999</v>
      </c>
      <c r="K4">
        <v>0.32072000000000001</v>
      </c>
      <c r="L4">
        <f t="shared" si="0"/>
        <v>0.85354826640059867</v>
      </c>
    </row>
    <row r="5" spans="1:17" x14ac:dyDescent="0.55000000000000004">
      <c r="A5">
        <v>0.3</v>
      </c>
      <c r="C5">
        <v>0.43</v>
      </c>
      <c r="F5">
        <v>1.6393442600000001</v>
      </c>
      <c r="G5">
        <v>36</v>
      </c>
      <c r="H5">
        <f>F5*G5/$P$1</f>
        <v>27.660476827896513</v>
      </c>
      <c r="I5">
        <v>0.5</v>
      </c>
      <c r="J5">
        <v>0.13577</v>
      </c>
      <c r="K5">
        <v>0.16385</v>
      </c>
      <c r="L5">
        <f>J5/K5</f>
        <v>0.82862374122673177</v>
      </c>
    </row>
    <row r="6" spans="1:17" x14ac:dyDescent="0.55000000000000004">
      <c r="A6">
        <v>0.21</v>
      </c>
      <c r="C6">
        <v>0.62</v>
      </c>
      <c r="F6">
        <v>1.6129032299999999</v>
      </c>
      <c r="G6">
        <v>44</v>
      </c>
      <c r="H6">
        <f>F6*G6/$P$1</f>
        <v>33.26197137232846</v>
      </c>
      <c r="I6">
        <v>0.6</v>
      </c>
      <c r="J6">
        <v>6.8874000000000005E-2</v>
      </c>
      <c r="K6">
        <v>9.1288999999999995E-2</v>
      </c>
      <c r="L6">
        <f t="shared" ref="L6" si="1">J6/K6</f>
        <v>0.75446110703370628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32583-61F3-42D7-9409-59A9BF213411}">
  <dimension ref="A1:Q6"/>
  <sheetViews>
    <sheetView zoomScale="72" workbookViewId="0">
      <selection activeCell="K21" sqref="K21"/>
    </sheetView>
  </sheetViews>
  <sheetFormatPr defaultRowHeight="14.4" x14ac:dyDescent="0.55000000000000004"/>
  <sheetData>
    <row r="1" spans="1:17" x14ac:dyDescent="0.55000000000000004">
      <c r="A1" t="s">
        <v>4</v>
      </c>
      <c r="F1" t="s">
        <v>5</v>
      </c>
      <c r="G1" t="s">
        <v>15</v>
      </c>
      <c r="O1" t="s">
        <v>8</v>
      </c>
      <c r="P1">
        <f>CONVERT(7,"ft","m")</f>
        <v>2.1335999999999999</v>
      </c>
      <c r="Q1" t="s">
        <v>9</v>
      </c>
    </row>
    <row r="2" spans="1:17" x14ac:dyDescent="0.55000000000000004">
      <c r="A2" t="s">
        <v>2</v>
      </c>
      <c r="B2" t="s">
        <v>3</v>
      </c>
      <c r="C2" t="s">
        <v>1</v>
      </c>
      <c r="F2" t="s">
        <v>6</v>
      </c>
      <c r="G2" t="s">
        <v>7</v>
      </c>
      <c r="H2" t="s">
        <v>12</v>
      </c>
      <c r="I2" t="s">
        <v>1</v>
      </c>
      <c r="J2" t="s">
        <v>0</v>
      </c>
      <c r="K2" t="s">
        <v>10</v>
      </c>
      <c r="L2" t="s">
        <v>11</v>
      </c>
    </row>
    <row r="3" spans="1:17" x14ac:dyDescent="0.55000000000000004">
      <c r="A3">
        <v>0.505</v>
      </c>
      <c r="C3">
        <v>7.4999999999999997E-2</v>
      </c>
      <c r="F3">
        <v>2.3255813999999999</v>
      </c>
      <c r="G3">
        <v>35</v>
      </c>
      <c r="H3">
        <f>F3*G3/$P$1</f>
        <v>38.149301181102359</v>
      </c>
      <c r="I3">
        <v>0.3</v>
      </c>
      <c r="J3">
        <v>0.49902000000000002</v>
      </c>
      <c r="K3">
        <v>0.58604999999999996</v>
      </c>
      <c r="L3">
        <f t="shared" ref="L3:L4" si="0">J3/K3</f>
        <v>0.85149731251599703</v>
      </c>
    </row>
    <row r="4" spans="1:17" x14ac:dyDescent="0.55000000000000004">
      <c r="A4">
        <v>0.41</v>
      </c>
      <c r="C4">
        <v>0.22</v>
      </c>
      <c r="F4">
        <v>2.2222219999999999</v>
      </c>
      <c r="G4">
        <v>35</v>
      </c>
      <c r="H4">
        <f>F4*G4/$P$1</f>
        <v>36.453772965879267</v>
      </c>
      <c r="I4">
        <v>0.4</v>
      </c>
      <c r="J4">
        <v>0.26846999999999999</v>
      </c>
      <c r="K4">
        <v>0.31069999999999998</v>
      </c>
      <c r="L4">
        <f t="shared" si="0"/>
        <v>0.86408110717734155</v>
      </c>
    </row>
    <row r="5" spans="1:17" x14ac:dyDescent="0.55000000000000004">
      <c r="A5">
        <v>0.3</v>
      </c>
      <c r="C5">
        <v>0.43</v>
      </c>
      <c r="F5">
        <v>1.6393442600000001</v>
      </c>
      <c r="G5">
        <v>35</v>
      </c>
      <c r="H5">
        <f>F5*G5/$P$1</f>
        <v>26.892130249343833</v>
      </c>
      <c r="I5">
        <v>0.5</v>
      </c>
      <c r="J5">
        <v>0.16569</v>
      </c>
      <c r="K5">
        <v>0.19525999999999999</v>
      </c>
      <c r="L5">
        <f>J5/K5</f>
        <v>0.8485608931680837</v>
      </c>
    </row>
    <row r="6" spans="1:17" x14ac:dyDescent="0.55000000000000004">
      <c r="A6">
        <v>0.21</v>
      </c>
      <c r="C6">
        <v>0.62</v>
      </c>
      <c r="F6">
        <v>1.6129032299999999</v>
      </c>
      <c r="G6">
        <v>44</v>
      </c>
      <c r="H6">
        <f>F6*G6/$P$1</f>
        <v>33.26197137232846</v>
      </c>
      <c r="I6">
        <v>0.6</v>
      </c>
      <c r="J6">
        <v>0.10478</v>
      </c>
      <c r="K6">
        <v>0.13236999999999999</v>
      </c>
      <c r="L6">
        <f t="shared" ref="L6" si="1">J6/K6</f>
        <v>0.79156908665105397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F11DD-8F45-4D52-A695-C335AA018F8A}">
  <dimension ref="A1:Q12"/>
  <sheetViews>
    <sheetView zoomScale="72" workbookViewId="0">
      <selection activeCell="K21" sqref="K21"/>
    </sheetView>
  </sheetViews>
  <sheetFormatPr defaultRowHeight="14.4" x14ac:dyDescent="0.55000000000000004"/>
  <sheetData>
    <row r="1" spans="1:17" x14ac:dyDescent="0.55000000000000004">
      <c r="A1" t="s">
        <v>4</v>
      </c>
      <c r="F1" t="s">
        <v>5</v>
      </c>
      <c r="G1" t="s">
        <v>15</v>
      </c>
      <c r="O1" t="s">
        <v>8</v>
      </c>
      <c r="P1">
        <f>CONVERT(7,"ft","m")</f>
        <v>2.1335999999999999</v>
      </c>
      <c r="Q1" t="s">
        <v>9</v>
      </c>
    </row>
    <row r="2" spans="1:17" x14ac:dyDescent="0.55000000000000004">
      <c r="A2" t="s">
        <v>2</v>
      </c>
      <c r="B2" t="s">
        <v>3</v>
      </c>
      <c r="C2" t="s">
        <v>1</v>
      </c>
      <c r="F2" t="s">
        <v>6</v>
      </c>
      <c r="G2" t="s">
        <v>7</v>
      </c>
      <c r="H2" t="s">
        <v>12</v>
      </c>
      <c r="I2" t="s">
        <v>1</v>
      </c>
      <c r="J2" t="s">
        <v>0</v>
      </c>
      <c r="K2" t="s">
        <v>10</v>
      </c>
      <c r="L2" t="s">
        <v>11</v>
      </c>
    </row>
    <row r="3" spans="1:17" x14ac:dyDescent="0.55000000000000004">
      <c r="A3">
        <v>0.505</v>
      </c>
      <c r="C3">
        <v>7.4999999999999997E-2</v>
      </c>
      <c r="F3" s="1">
        <v>0</v>
      </c>
      <c r="G3" s="1">
        <v>35</v>
      </c>
      <c r="H3" s="1">
        <f>F3*G3/$P$1</f>
        <v>0</v>
      </c>
      <c r="I3" s="1">
        <v>0.3</v>
      </c>
      <c r="J3" s="1"/>
      <c r="K3" s="1">
        <v>0.58604999999999996</v>
      </c>
      <c r="L3" s="1">
        <f t="shared" ref="L3:L4" si="0">J3/K3</f>
        <v>0</v>
      </c>
    </row>
    <row r="4" spans="1:17" x14ac:dyDescent="0.55000000000000004">
      <c r="A4">
        <v>0.41</v>
      </c>
      <c r="C4">
        <v>0.22</v>
      </c>
      <c r="F4">
        <v>2.5</v>
      </c>
      <c r="G4">
        <v>30</v>
      </c>
      <c r="H4">
        <f>F4*G4/$P$1</f>
        <v>35.151856017997751</v>
      </c>
      <c r="I4">
        <v>0.4</v>
      </c>
      <c r="J4">
        <v>0.43868000000000001</v>
      </c>
      <c r="K4">
        <v>0.31069999999999998</v>
      </c>
      <c r="L4">
        <f t="shared" si="0"/>
        <v>1.4119085934985518</v>
      </c>
    </row>
    <row r="5" spans="1:17" x14ac:dyDescent="0.55000000000000004">
      <c r="A5">
        <v>0.3</v>
      </c>
      <c r="C5">
        <v>0.43</v>
      </c>
      <c r="F5">
        <v>2</v>
      </c>
      <c r="G5">
        <v>30</v>
      </c>
      <c r="H5">
        <f>F5*G5/$P$1</f>
        <v>28.121484814398201</v>
      </c>
      <c r="I5">
        <v>0.5</v>
      </c>
      <c r="J5">
        <v>0.28916999999999998</v>
      </c>
      <c r="K5">
        <v>0.30924000000000001</v>
      </c>
      <c r="L5">
        <f>J5/K5</f>
        <v>0.93509895227008144</v>
      </c>
    </row>
    <row r="6" spans="1:17" x14ac:dyDescent="0.55000000000000004">
      <c r="A6">
        <v>0.21</v>
      </c>
      <c r="C6">
        <v>0.62</v>
      </c>
      <c r="F6">
        <v>1.6666666999999999</v>
      </c>
      <c r="G6">
        <v>60</v>
      </c>
      <c r="H6">
        <f>F6*G6/$P$1</f>
        <v>46.869142294713157</v>
      </c>
      <c r="I6">
        <v>0.6</v>
      </c>
      <c r="J6">
        <v>0.21293999999999999</v>
      </c>
      <c r="K6">
        <v>0.22408</v>
      </c>
      <c r="L6">
        <f t="shared" ref="L6" si="1">J6/K6</f>
        <v>0.95028561228132802</v>
      </c>
    </row>
    <row r="11" spans="1:17" x14ac:dyDescent="0.55000000000000004">
      <c r="B11" t="s">
        <v>16</v>
      </c>
    </row>
    <row r="12" spans="1:17" x14ac:dyDescent="0.55000000000000004">
      <c r="B12" t="s">
        <v>17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Sheet1</vt:lpstr>
      <vt:lpstr>test results</vt:lpstr>
      <vt:lpstr>test results (2)</vt:lpstr>
      <vt:lpstr>test results (3)</vt:lpstr>
      <vt:lpstr>test results (4)</vt:lpstr>
      <vt:lpstr>test results (5)</vt:lpstr>
      <vt:lpstr>test results (6)</vt:lpstr>
      <vt:lpstr>test results (7)</vt:lpstr>
      <vt:lpstr>test results (8)</vt:lpstr>
      <vt:lpstr>test results (9)</vt:lpstr>
      <vt:lpstr>test results (10)</vt:lpstr>
      <vt:lpstr>test results (11)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Vermeulen</dc:creator>
  <cp:lastModifiedBy>Thomas Vermeulen</cp:lastModifiedBy>
  <dcterms:created xsi:type="dcterms:W3CDTF">2025-02-20T10:19:04Z</dcterms:created>
  <dcterms:modified xsi:type="dcterms:W3CDTF">2025-03-03T23:41:29Z</dcterms:modified>
</cp:coreProperties>
</file>