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16" documentId="13_ncr:1_{BD216B15-C1D5-4986-A230-03396A0C0539}" xr6:coauthVersionLast="47" xr6:coauthVersionMax="47" xr10:uidLastSave="{4764A625-4B80-4504-9C22-26A3E963562D}"/>
  <bookViews>
    <workbookView xWindow="12525" yWindow="-16320" windowWidth="29040" windowHeight="15720" activeTab="2" xr2:uid="{09A38DA9-5803-4F4A-AC50-1ACCD92E16A7}"/>
  </bookViews>
  <sheets>
    <sheet name="X22 geometry data" sheetId="1" r:id="rId1"/>
    <sheet name="Airfoil (NACA0018)" sheetId="6" r:id="rId2"/>
    <sheet name="Sheet2" sheetId="2" r:id="rId3"/>
    <sheet name="Performance" sheetId="4" r:id="rId4"/>
    <sheet name="Airfoil (NACA 2408)" sheetId="3" r:id="rId5"/>
    <sheet name="Airfoil (NACA 2410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I2" i="2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E1" i="6"/>
  <c r="D1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D1" i="5"/>
  <c r="C1" i="5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V22" i="2"/>
  <c r="U22" i="2"/>
  <c r="C78" i="2"/>
  <c r="F78" i="2" s="1"/>
  <c r="H78" i="2" s="1"/>
  <c r="C22" i="2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F2" i="3"/>
  <c r="G2" i="3"/>
  <c r="E2" i="3"/>
  <c r="G23" i="2"/>
  <c r="H23" i="2"/>
  <c r="G24" i="2"/>
  <c r="H24" i="2"/>
  <c r="G25" i="2"/>
  <c r="H25" i="2"/>
  <c r="G26" i="2"/>
  <c r="H26" i="2"/>
  <c r="G27" i="2"/>
  <c r="G28" i="2"/>
  <c r="H28" i="2"/>
  <c r="G29" i="2"/>
  <c r="H29" i="2"/>
  <c r="G30" i="2"/>
  <c r="H30" i="2"/>
  <c r="G31" i="2"/>
  <c r="H31" i="2"/>
  <c r="G32" i="2"/>
  <c r="H32" i="2"/>
  <c r="G33" i="2"/>
  <c r="H33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H47" i="2"/>
  <c r="G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H22" i="2"/>
  <c r="G22" i="2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5" i="4"/>
  <c r="E12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F23" i="2"/>
  <c r="F24" i="2"/>
  <c r="F25" i="2"/>
  <c r="F26" i="2"/>
  <c r="F28" i="2"/>
  <c r="F29" i="2"/>
  <c r="F30" i="2"/>
  <c r="F31" i="2"/>
  <c r="F32" i="2"/>
  <c r="F33" i="2"/>
  <c r="F34" i="2"/>
  <c r="H34" i="2" s="1"/>
  <c r="F36" i="2"/>
  <c r="F37" i="2"/>
  <c r="F38" i="2"/>
  <c r="F39" i="2"/>
  <c r="F40" i="2"/>
  <c r="F41" i="2"/>
  <c r="F42" i="2"/>
  <c r="F43" i="2"/>
  <c r="F44" i="2"/>
  <c r="F45" i="2"/>
  <c r="F46" i="2"/>
  <c r="F47" i="2"/>
  <c r="F49" i="2"/>
  <c r="F50" i="2"/>
  <c r="F51" i="2"/>
  <c r="F52" i="2"/>
  <c r="F53" i="2"/>
  <c r="F54" i="2"/>
  <c r="F55" i="2"/>
  <c r="F56" i="2"/>
  <c r="F57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2" i="2"/>
  <c r="C61" i="2"/>
  <c r="F61" i="2" s="1"/>
  <c r="H61" i="2" s="1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23" i="2"/>
  <c r="C24" i="2"/>
  <c r="C25" i="2"/>
  <c r="C26" i="2"/>
  <c r="C27" i="2"/>
  <c r="F27" i="2" s="1"/>
  <c r="H27" i="2" s="1"/>
  <c r="C28" i="2"/>
  <c r="C29" i="2"/>
  <c r="C30" i="2"/>
  <c r="C31" i="2"/>
  <c r="C32" i="2"/>
  <c r="C33" i="2"/>
  <c r="C34" i="2"/>
  <c r="C35" i="2"/>
  <c r="F35" i="2" s="1"/>
  <c r="H35" i="2" s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F48" i="2" s="1"/>
  <c r="H48" i="2" s="1"/>
  <c r="C49" i="2"/>
  <c r="C50" i="2"/>
  <c r="C51" i="2"/>
  <c r="C52" i="2"/>
  <c r="C53" i="2"/>
  <c r="C54" i="2"/>
  <c r="C55" i="2"/>
  <c r="C56" i="2"/>
  <c r="C57" i="2"/>
  <c r="C58" i="2"/>
  <c r="C59" i="2"/>
  <c r="C60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E23" i="2"/>
  <c r="E24" i="2"/>
  <c r="E25" i="2"/>
  <c r="E26" i="2"/>
  <c r="E27" i="2"/>
  <c r="E28" i="2"/>
  <c r="E29" i="2"/>
  <c r="E30" i="2"/>
  <c r="E31" i="2"/>
  <c r="E32" i="2"/>
  <c r="E33" i="2"/>
  <c r="E34" i="2"/>
  <c r="G34" i="2" s="1"/>
  <c r="E35" i="2"/>
  <c r="G35" i="2" s="1"/>
  <c r="E36" i="2"/>
  <c r="G36" i="2" s="1"/>
  <c r="E37" i="2"/>
  <c r="E38" i="2"/>
  <c r="E39" i="2"/>
  <c r="E40" i="2"/>
  <c r="E41" i="2"/>
  <c r="E42" i="2"/>
  <c r="E43" i="2"/>
  <c r="E44" i="2"/>
  <c r="E45" i="2"/>
  <c r="E46" i="2"/>
  <c r="E47" i="2"/>
  <c r="G47" i="2" s="1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2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37" i="2"/>
  <c r="F53" i="1"/>
  <c r="F54" i="1"/>
  <c r="D43" i="1"/>
  <c r="C43" i="1"/>
  <c r="C2" i="2" s="1"/>
  <c r="H2" i="2" s="1"/>
  <c r="L2" i="2" s="1"/>
  <c r="E9" i="2"/>
  <c r="E6" i="2"/>
  <c r="G3" i="2"/>
  <c r="K3" i="2" s="1"/>
  <c r="G15" i="2"/>
  <c r="K15" i="2" s="1"/>
  <c r="G16" i="2"/>
  <c r="K16" i="2" s="1"/>
  <c r="E2" i="2"/>
  <c r="A3" i="2"/>
  <c r="A4" i="2"/>
  <c r="G4" i="2" s="1"/>
  <c r="K4" i="2" s="1"/>
  <c r="A5" i="2"/>
  <c r="G5" i="2" s="1"/>
  <c r="K5" i="2" s="1"/>
  <c r="B5" i="2"/>
  <c r="C5" i="2"/>
  <c r="H5" i="2" s="1"/>
  <c r="L5" i="2" s="1"/>
  <c r="A6" i="2"/>
  <c r="G6" i="2" s="1"/>
  <c r="K6" i="2" s="1"/>
  <c r="C6" i="2"/>
  <c r="H6" i="2" s="1"/>
  <c r="L6" i="2" s="1"/>
  <c r="A7" i="2"/>
  <c r="G7" i="2" s="1"/>
  <c r="K7" i="2" s="1"/>
  <c r="B7" i="2"/>
  <c r="A8" i="2"/>
  <c r="G8" i="2" s="1"/>
  <c r="K8" i="2" s="1"/>
  <c r="B8" i="2"/>
  <c r="I8" i="2" s="1"/>
  <c r="M8" i="2" s="1"/>
  <c r="C8" i="2"/>
  <c r="H8" i="2" s="1"/>
  <c r="L8" i="2" s="1"/>
  <c r="A9" i="2"/>
  <c r="G9" i="2" s="1"/>
  <c r="K9" i="2" s="1"/>
  <c r="B9" i="2"/>
  <c r="A10" i="2"/>
  <c r="G10" i="2" s="1"/>
  <c r="K10" i="2" s="1"/>
  <c r="B10" i="2"/>
  <c r="C10" i="2"/>
  <c r="H10" i="2" s="1"/>
  <c r="L10" i="2" s="1"/>
  <c r="A11" i="2"/>
  <c r="G11" i="2" s="1"/>
  <c r="K11" i="2" s="1"/>
  <c r="B11" i="2"/>
  <c r="C11" i="2"/>
  <c r="H11" i="2" s="1"/>
  <c r="L11" i="2" s="1"/>
  <c r="A12" i="2"/>
  <c r="G12" i="2" s="1"/>
  <c r="K12" i="2" s="1"/>
  <c r="A13" i="2"/>
  <c r="G13" i="2" s="1"/>
  <c r="K13" i="2" s="1"/>
  <c r="B13" i="2"/>
  <c r="C13" i="2"/>
  <c r="H13" i="2" s="1"/>
  <c r="L13" i="2" s="1"/>
  <c r="A14" i="2"/>
  <c r="G14" i="2" s="1"/>
  <c r="K14" i="2" s="1"/>
  <c r="C14" i="2"/>
  <c r="H14" i="2" s="1"/>
  <c r="L14" i="2" s="1"/>
  <c r="A15" i="2"/>
  <c r="C15" i="2"/>
  <c r="H15" i="2" s="1"/>
  <c r="L15" i="2" s="1"/>
  <c r="A16" i="2"/>
  <c r="A17" i="2"/>
  <c r="G17" i="2" s="1"/>
  <c r="K17" i="2" s="1"/>
  <c r="B17" i="2"/>
  <c r="A18" i="2"/>
  <c r="G18" i="2" s="1"/>
  <c r="K18" i="2" s="1"/>
  <c r="A2" i="2"/>
  <c r="G2" i="2" s="1"/>
  <c r="K2" i="2" s="1"/>
  <c r="D68" i="1"/>
  <c r="E68" i="1" s="1"/>
  <c r="D64" i="1"/>
  <c r="D65" i="1"/>
  <c r="D63" i="1"/>
  <c r="C6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3" i="1"/>
  <c r="D44" i="1"/>
  <c r="D45" i="1"/>
  <c r="D46" i="1"/>
  <c r="F46" i="1" s="1"/>
  <c r="D47" i="1"/>
  <c r="D48" i="1"/>
  <c r="D49" i="1"/>
  <c r="D50" i="1"/>
  <c r="D51" i="1"/>
  <c r="D52" i="1"/>
  <c r="D53" i="1"/>
  <c r="D54" i="1"/>
  <c r="D55" i="1"/>
  <c r="F55" i="1" s="1"/>
  <c r="D56" i="1"/>
  <c r="D57" i="1"/>
  <c r="D58" i="1"/>
  <c r="F58" i="1" s="1"/>
  <c r="D59" i="1"/>
  <c r="C44" i="1"/>
  <c r="C3" i="2" s="1"/>
  <c r="H3" i="2" s="1"/>
  <c r="L3" i="2" s="1"/>
  <c r="C45" i="1"/>
  <c r="C46" i="1"/>
  <c r="C47" i="1"/>
  <c r="C48" i="1"/>
  <c r="C7" i="2" s="1"/>
  <c r="H7" i="2" s="1"/>
  <c r="L7" i="2" s="1"/>
  <c r="C49" i="1"/>
  <c r="F49" i="1" s="1"/>
  <c r="C50" i="1"/>
  <c r="F50" i="1" s="1"/>
  <c r="C51" i="1"/>
  <c r="C52" i="1"/>
  <c r="F52" i="1" s="1"/>
  <c r="C53" i="1"/>
  <c r="C12" i="2" s="1"/>
  <c r="H12" i="2" s="1"/>
  <c r="L12" i="2" s="1"/>
  <c r="C54" i="1"/>
  <c r="C55" i="1"/>
  <c r="C56" i="1"/>
  <c r="F56" i="1" s="1"/>
  <c r="C57" i="1"/>
  <c r="C17" i="2"/>
  <c r="H17" i="2" s="1"/>
  <c r="L17" i="2" s="1"/>
  <c r="C59" i="1"/>
  <c r="B44" i="1"/>
  <c r="B3" i="2" s="1"/>
  <c r="B45" i="1"/>
  <c r="B4" i="2" s="1"/>
  <c r="B46" i="1"/>
  <c r="B47" i="1"/>
  <c r="B6" i="2" s="1"/>
  <c r="B48" i="1"/>
  <c r="B49" i="1"/>
  <c r="B50" i="1"/>
  <c r="B51" i="1"/>
  <c r="B52" i="1"/>
  <c r="B53" i="1"/>
  <c r="B12" i="2" s="1"/>
  <c r="B54" i="1"/>
  <c r="B55" i="1"/>
  <c r="B14" i="2" s="1"/>
  <c r="B56" i="1"/>
  <c r="B15" i="2" s="1"/>
  <c r="B57" i="1"/>
  <c r="B16" i="2" s="1"/>
  <c r="B58" i="1"/>
  <c r="B59" i="1"/>
  <c r="B18" i="2" s="1"/>
  <c r="B43" i="1"/>
  <c r="B2" i="2" s="1"/>
  <c r="F51" i="1" l="1"/>
  <c r="F59" i="1"/>
  <c r="F47" i="1"/>
  <c r="F57" i="1"/>
  <c r="F45" i="1"/>
  <c r="C16" i="2"/>
  <c r="H16" i="2" s="1"/>
  <c r="L16" i="2" s="1"/>
  <c r="F44" i="1"/>
  <c r="C9" i="2"/>
  <c r="H9" i="2" s="1"/>
  <c r="L9" i="2" s="1"/>
  <c r="C18" i="2"/>
  <c r="H18" i="2" s="1"/>
  <c r="L18" i="2" s="1"/>
  <c r="C4" i="2"/>
  <c r="H4" i="2" s="1"/>
  <c r="L4" i="2" s="1"/>
  <c r="F43" i="1"/>
  <c r="F48" i="1"/>
  <c r="I17" i="2"/>
  <c r="M17" i="2" s="1"/>
  <c r="I6" i="2"/>
  <c r="M6" i="2" s="1"/>
  <c r="I9" i="2"/>
  <c r="M9" i="2" s="1"/>
  <c r="I12" i="2"/>
  <c r="M12" i="2" s="1"/>
  <c r="I15" i="2"/>
  <c r="M15" i="2" s="1"/>
  <c r="I11" i="2"/>
  <c r="M11" i="2" s="1"/>
  <c r="I3" i="2"/>
  <c r="M3" i="2" s="1"/>
  <c r="I16" i="2"/>
  <c r="M16" i="2" s="1"/>
  <c r="I5" i="2"/>
  <c r="M5" i="2" s="1"/>
  <c r="I18" i="2"/>
  <c r="M18" i="2" s="1"/>
  <c r="I14" i="2"/>
  <c r="M14" i="2" s="1"/>
  <c r="I10" i="2"/>
  <c r="M10" i="2" s="1"/>
  <c r="I4" i="2"/>
  <c r="M4" i="2" s="1"/>
  <c r="I13" i="2"/>
  <c r="M13" i="2" s="1"/>
  <c r="M2" i="2"/>
  <c r="I7" i="2"/>
  <c r="M7" i="2" s="1"/>
</calcChain>
</file>

<file path=xl/sharedStrings.xml><?xml version="1.0" encoding="utf-8"?>
<sst xmlns="http://schemas.openxmlformats.org/spreadsheetml/2006/main" count="49" uniqueCount="33">
  <si>
    <t>r/R</t>
  </si>
  <si>
    <t>β</t>
  </si>
  <si>
    <t>b</t>
  </si>
  <si>
    <t>t/c</t>
  </si>
  <si>
    <t>cli</t>
  </si>
  <si>
    <t>chord (m)</t>
  </si>
  <si>
    <t>β (deg)</t>
  </si>
  <si>
    <t>rpm</t>
  </si>
  <si>
    <t>D</t>
  </si>
  <si>
    <t>v</t>
  </si>
  <si>
    <t>J</t>
  </si>
  <si>
    <t>pa</t>
  </si>
  <si>
    <t>psf =</t>
  </si>
  <si>
    <t>β0</t>
  </si>
  <si>
    <t>c (m)</t>
  </si>
  <si>
    <t>r (mm)</t>
  </si>
  <si>
    <t>c (mm)</t>
  </si>
  <si>
    <t>c duct</t>
  </si>
  <si>
    <t>c/R</t>
  </si>
  <si>
    <t>x</t>
  </si>
  <si>
    <t>y</t>
  </si>
  <si>
    <t>t (m)</t>
  </si>
  <si>
    <t>duct</t>
  </si>
  <si>
    <t>centre body</t>
  </si>
  <si>
    <t>x prop</t>
  </si>
  <si>
    <t>CT</t>
  </si>
  <si>
    <t>CP</t>
  </si>
  <si>
    <t>REF</t>
  </si>
  <si>
    <t>DFDC</t>
  </si>
  <si>
    <t>CT DFDC</t>
  </si>
  <si>
    <t>CP DFDC</t>
  </si>
  <si>
    <t>1200 rpm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</si>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</sst>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name val="Arial Unicode MS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13428973339992"/>
          <c:y val="6.1325890255336739E-2"/>
          <c:w val="0.56448114853741982"/>
          <c:h val="0.86149632938248355"/>
        </c:manualLayout>
      </c:layout>
      <c:scatterChart>
        <c:scatterStyle val="lineMarker"/>
        <c:varyColors val="0"/>
        <c:ser>
          <c:idx val="1"/>
          <c:order val="1"/>
          <c:tx>
            <c:strRef>
              <c:f>'X22 geometry data'!$B$1</c:f>
              <c:strCache>
                <c:ptCount val="1"/>
                <c:pt idx="0">
                  <c:v>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data'!$B$2:$B$34</c:f>
              <c:numCache>
                <c:formatCode>General</c:formatCode>
                <c:ptCount val="33"/>
                <c:pt idx="0">
                  <c:v>5.4</c:v>
                </c:pt>
                <c:pt idx="1">
                  <c:v>5.25</c:v>
                </c:pt>
                <c:pt idx="2">
                  <c:v>5.0199999999999996</c:v>
                </c:pt>
                <c:pt idx="3">
                  <c:v>4.88</c:v>
                </c:pt>
                <c:pt idx="4">
                  <c:v>4.6900000000000004</c:v>
                </c:pt>
                <c:pt idx="5">
                  <c:v>4.5199999999999996</c:v>
                </c:pt>
                <c:pt idx="6">
                  <c:v>4.33</c:v>
                </c:pt>
                <c:pt idx="7">
                  <c:v>4.1500000000000004</c:v>
                </c:pt>
                <c:pt idx="8">
                  <c:v>3.96</c:v>
                </c:pt>
                <c:pt idx="9">
                  <c:v>3.78</c:v>
                </c:pt>
                <c:pt idx="10">
                  <c:v>3.59</c:v>
                </c:pt>
                <c:pt idx="11">
                  <c:v>3.43</c:v>
                </c:pt>
                <c:pt idx="12">
                  <c:v>3.25</c:v>
                </c:pt>
                <c:pt idx="13">
                  <c:v>3.08</c:v>
                </c:pt>
                <c:pt idx="14">
                  <c:v>2.9</c:v>
                </c:pt>
                <c:pt idx="15">
                  <c:v>2.79</c:v>
                </c:pt>
                <c:pt idx="16">
                  <c:v>2.65</c:v>
                </c:pt>
                <c:pt idx="17">
                  <c:v>2.54</c:v>
                </c:pt>
                <c:pt idx="18">
                  <c:v>2.4</c:v>
                </c:pt>
                <c:pt idx="19">
                  <c:v>2.2999999999999998</c:v>
                </c:pt>
                <c:pt idx="20">
                  <c:v>2.2000000000000002</c:v>
                </c:pt>
                <c:pt idx="21">
                  <c:v>2.11</c:v>
                </c:pt>
                <c:pt idx="22">
                  <c:v>2.02</c:v>
                </c:pt>
                <c:pt idx="23">
                  <c:v>1.94</c:v>
                </c:pt>
                <c:pt idx="24">
                  <c:v>1.9</c:v>
                </c:pt>
                <c:pt idx="25">
                  <c:v>1.83</c:v>
                </c:pt>
                <c:pt idx="26">
                  <c:v>1.78</c:v>
                </c:pt>
                <c:pt idx="27">
                  <c:v>1.71</c:v>
                </c:pt>
                <c:pt idx="28">
                  <c:v>1.68</c:v>
                </c:pt>
                <c:pt idx="29">
                  <c:v>1.61</c:v>
                </c:pt>
                <c:pt idx="30">
                  <c:v>1.6</c:v>
                </c:pt>
                <c:pt idx="31">
                  <c:v>1.55</c:v>
                </c:pt>
                <c:pt idx="32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E-4274-87A2-6930273C23A1}"/>
            </c:ext>
          </c:extLst>
        </c:ser>
        <c:ser>
          <c:idx val="2"/>
          <c:order val="2"/>
          <c:tx>
            <c:strRef>
              <c:f>'X22 geometry data'!$E$1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data'!$E$2:$E$34</c:f>
              <c:numCache>
                <c:formatCode>General</c:formatCode>
                <c:ptCount val="33"/>
                <c:pt idx="0">
                  <c:v>5.83</c:v>
                </c:pt>
                <c:pt idx="1">
                  <c:v>5.58</c:v>
                </c:pt>
                <c:pt idx="2">
                  <c:v>5.16</c:v>
                </c:pt>
                <c:pt idx="3">
                  <c:v>4.74</c:v>
                </c:pt>
                <c:pt idx="4">
                  <c:v>4.37</c:v>
                </c:pt>
                <c:pt idx="5">
                  <c:v>4.04</c:v>
                </c:pt>
                <c:pt idx="6">
                  <c:v>3.69</c:v>
                </c:pt>
                <c:pt idx="7">
                  <c:v>3.36</c:v>
                </c:pt>
                <c:pt idx="8">
                  <c:v>3.01</c:v>
                </c:pt>
                <c:pt idx="9">
                  <c:v>2.64</c:v>
                </c:pt>
                <c:pt idx="10">
                  <c:v>2.36</c:v>
                </c:pt>
                <c:pt idx="11">
                  <c:v>2.11</c:v>
                </c:pt>
                <c:pt idx="12">
                  <c:v>1.97</c:v>
                </c:pt>
                <c:pt idx="13">
                  <c:v>1.79</c:v>
                </c:pt>
                <c:pt idx="14">
                  <c:v>1.68</c:v>
                </c:pt>
                <c:pt idx="15">
                  <c:v>1.58</c:v>
                </c:pt>
                <c:pt idx="16">
                  <c:v>1.52</c:v>
                </c:pt>
                <c:pt idx="17">
                  <c:v>1.46</c:v>
                </c:pt>
                <c:pt idx="18">
                  <c:v>1.4</c:v>
                </c:pt>
                <c:pt idx="19">
                  <c:v>1.34</c:v>
                </c:pt>
                <c:pt idx="20">
                  <c:v>1.3</c:v>
                </c:pt>
                <c:pt idx="21">
                  <c:v>1.23</c:v>
                </c:pt>
                <c:pt idx="22">
                  <c:v>1.2</c:v>
                </c:pt>
                <c:pt idx="23">
                  <c:v>1.1299999999999999</c:v>
                </c:pt>
                <c:pt idx="24">
                  <c:v>1.0900000000000001</c:v>
                </c:pt>
                <c:pt idx="25">
                  <c:v>1.02</c:v>
                </c:pt>
                <c:pt idx="26">
                  <c:v>0.98599999999999999</c:v>
                </c:pt>
                <c:pt idx="27">
                  <c:v>0.89300000000000002</c:v>
                </c:pt>
                <c:pt idx="28">
                  <c:v>0.86699999999999999</c:v>
                </c:pt>
                <c:pt idx="29">
                  <c:v>0.80200000000000005</c:v>
                </c:pt>
                <c:pt idx="30">
                  <c:v>0.76200000000000001</c:v>
                </c:pt>
                <c:pt idx="31">
                  <c:v>0.69699999999999995</c:v>
                </c:pt>
                <c:pt idx="32">
                  <c:v>0.64400000000000002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E-4274-87A2-6930273C23A1}"/>
            </c:ext>
          </c:extLst>
        </c:ser>
        <c:ser>
          <c:idx val="3"/>
          <c:order val="3"/>
          <c:tx>
            <c:strRef>
              <c:f>'X22 geometry data'!$H$1</c:f>
              <c:strCache>
                <c:ptCount val="1"/>
                <c:pt idx="0">
                  <c:v>t/c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data'!$H$2:$H$34</c:f>
              <c:numCache>
                <c:formatCode>General</c:formatCode>
                <c:ptCount val="33"/>
                <c:pt idx="0">
                  <c:v>7.94</c:v>
                </c:pt>
                <c:pt idx="1">
                  <c:v>7.51</c:v>
                </c:pt>
                <c:pt idx="2">
                  <c:v>7.11</c:v>
                </c:pt>
                <c:pt idx="3">
                  <c:v>6.72</c:v>
                </c:pt>
                <c:pt idx="4">
                  <c:v>6.36</c:v>
                </c:pt>
                <c:pt idx="5">
                  <c:v>6.02</c:v>
                </c:pt>
                <c:pt idx="6">
                  <c:v>5.65</c:v>
                </c:pt>
                <c:pt idx="7">
                  <c:v>5.41</c:v>
                </c:pt>
                <c:pt idx="8">
                  <c:v>5.22</c:v>
                </c:pt>
                <c:pt idx="9">
                  <c:v>5</c:v>
                </c:pt>
                <c:pt idx="10">
                  <c:v>4.76</c:v>
                </c:pt>
                <c:pt idx="11">
                  <c:v>4.58</c:v>
                </c:pt>
                <c:pt idx="12">
                  <c:v>4.38</c:v>
                </c:pt>
                <c:pt idx="13">
                  <c:v>4.1900000000000004</c:v>
                </c:pt>
                <c:pt idx="14">
                  <c:v>4.0199999999999996</c:v>
                </c:pt>
                <c:pt idx="15">
                  <c:v>3.82</c:v>
                </c:pt>
                <c:pt idx="16">
                  <c:v>3.65</c:v>
                </c:pt>
                <c:pt idx="17">
                  <c:v>3.42</c:v>
                </c:pt>
                <c:pt idx="18">
                  <c:v>3.3</c:v>
                </c:pt>
                <c:pt idx="19">
                  <c:v>3.09</c:v>
                </c:pt>
                <c:pt idx="20">
                  <c:v>2.93</c:v>
                </c:pt>
                <c:pt idx="21">
                  <c:v>2.73</c:v>
                </c:pt>
                <c:pt idx="22">
                  <c:v>2.57</c:v>
                </c:pt>
                <c:pt idx="23">
                  <c:v>2.42</c:v>
                </c:pt>
                <c:pt idx="24">
                  <c:v>2.23</c:v>
                </c:pt>
                <c:pt idx="25">
                  <c:v>2.0099999999999998</c:v>
                </c:pt>
                <c:pt idx="26">
                  <c:v>1.84</c:v>
                </c:pt>
                <c:pt idx="27">
                  <c:v>1.66</c:v>
                </c:pt>
                <c:pt idx="28">
                  <c:v>1.51</c:v>
                </c:pt>
                <c:pt idx="29">
                  <c:v>1.35</c:v>
                </c:pt>
                <c:pt idx="30">
                  <c:v>1.19</c:v>
                </c:pt>
                <c:pt idx="31">
                  <c:v>1.01</c:v>
                </c:pt>
                <c:pt idx="32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E-4274-87A2-6930273C23A1}"/>
            </c:ext>
          </c:extLst>
        </c:ser>
        <c:ser>
          <c:idx val="4"/>
          <c:order val="4"/>
          <c:tx>
            <c:strRef>
              <c:f>'X22 geometry data'!$K$1</c:f>
              <c:strCache>
                <c:ptCount val="1"/>
                <c:pt idx="0">
                  <c:v>cli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data'!$K$2:$K$34</c:f>
              <c:numCache>
                <c:formatCode>General</c:formatCode>
                <c:ptCount val="33"/>
                <c:pt idx="0">
                  <c:v>5.4299999999999999E-3</c:v>
                </c:pt>
                <c:pt idx="1">
                  <c:v>7.7000000000000002E-3</c:v>
                </c:pt>
                <c:pt idx="2">
                  <c:v>1.01E-2</c:v>
                </c:pt>
                <c:pt idx="3">
                  <c:v>6.8099999999999994E-2</c:v>
                </c:pt>
                <c:pt idx="4">
                  <c:v>0.111</c:v>
                </c:pt>
                <c:pt idx="5">
                  <c:v>0.23699999999999999</c:v>
                </c:pt>
                <c:pt idx="6">
                  <c:v>0.34899999999999998</c:v>
                </c:pt>
                <c:pt idx="7">
                  <c:v>0.54300000000000004</c:v>
                </c:pt>
                <c:pt idx="8">
                  <c:v>0.751</c:v>
                </c:pt>
                <c:pt idx="9">
                  <c:v>1.18</c:v>
                </c:pt>
                <c:pt idx="10">
                  <c:v>1.77</c:v>
                </c:pt>
                <c:pt idx="11">
                  <c:v>2.5</c:v>
                </c:pt>
                <c:pt idx="12">
                  <c:v>2.99</c:v>
                </c:pt>
                <c:pt idx="13">
                  <c:v>3.64</c:v>
                </c:pt>
                <c:pt idx="14">
                  <c:v>4.29</c:v>
                </c:pt>
                <c:pt idx="15">
                  <c:v>4.5999999999999996</c:v>
                </c:pt>
                <c:pt idx="16">
                  <c:v>4.76</c:v>
                </c:pt>
                <c:pt idx="17">
                  <c:v>4.83</c:v>
                </c:pt>
                <c:pt idx="18">
                  <c:v>4.84</c:v>
                </c:pt>
                <c:pt idx="19">
                  <c:v>4.82</c:v>
                </c:pt>
                <c:pt idx="20">
                  <c:v>4.78</c:v>
                </c:pt>
                <c:pt idx="21">
                  <c:v>4.7</c:v>
                </c:pt>
                <c:pt idx="22">
                  <c:v>4.62</c:v>
                </c:pt>
                <c:pt idx="23">
                  <c:v>4.53</c:v>
                </c:pt>
                <c:pt idx="24">
                  <c:v>4.46</c:v>
                </c:pt>
                <c:pt idx="25">
                  <c:v>4.3499999999999996</c:v>
                </c:pt>
                <c:pt idx="26">
                  <c:v>4.2699999999999996</c:v>
                </c:pt>
                <c:pt idx="27">
                  <c:v>4.1900000000000004</c:v>
                </c:pt>
                <c:pt idx="28">
                  <c:v>4.1100000000000003</c:v>
                </c:pt>
                <c:pt idx="29">
                  <c:v>4.03</c:v>
                </c:pt>
                <c:pt idx="30">
                  <c:v>4</c:v>
                </c:pt>
                <c:pt idx="31">
                  <c:v>3.93</c:v>
                </c:pt>
                <c:pt idx="32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6E-4274-87A2-6930273C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43247"/>
        <c:axId val="643144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'X22 geometry data'!$A$1</c15:sqref>
                        </c15:formulaRef>
                      </c:ext>
                    </c:extLst>
                    <c:strCache>
                      <c:ptCount val="1"/>
                      <c:pt idx="0">
                        <c:v>r/R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'X22 geometry data'!$A$2:$A$18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0.19800000000000001</c:v>
                      </c:pt>
                      <c:pt idx="1">
                        <c:v>0.219</c:v>
                      </c:pt>
                      <c:pt idx="2">
                        <c:v>0.253</c:v>
                      </c:pt>
                      <c:pt idx="3">
                        <c:v>0.27100000000000002</c:v>
                      </c:pt>
                      <c:pt idx="4">
                        <c:v>0.29899999999999999</c:v>
                      </c:pt>
                      <c:pt idx="5">
                        <c:v>0.32200000000000001</c:v>
                      </c:pt>
                      <c:pt idx="6">
                        <c:v>0.34799999999999998</c:v>
                      </c:pt>
                      <c:pt idx="7">
                        <c:v>0.375</c:v>
                      </c:pt>
                      <c:pt idx="8">
                        <c:v>0.39900000000000002</c:v>
                      </c:pt>
                      <c:pt idx="9">
                        <c:v>0.42399999999999999</c:v>
                      </c:pt>
                      <c:pt idx="10">
                        <c:v>0.45200000000000001</c:v>
                      </c:pt>
                      <c:pt idx="11">
                        <c:v>0.47499999999999998</c:v>
                      </c:pt>
                      <c:pt idx="12">
                        <c:v>0.499</c:v>
                      </c:pt>
                      <c:pt idx="13">
                        <c:v>0.52500000000000002</c:v>
                      </c:pt>
                      <c:pt idx="14">
                        <c:v>0.55500000000000005</c:v>
                      </c:pt>
                      <c:pt idx="15">
                        <c:v>0.57299999999999995</c:v>
                      </c:pt>
                      <c:pt idx="16">
                        <c:v>0.59799999999999998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'X22 geometry data'!$A$2:$A$18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0.19800000000000001</c:v>
                      </c:pt>
                      <c:pt idx="1">
                        <c:v>0.219</c:v>
                      </c:pt>
                      <c:pt idx="2">
                        <c:v>0.253</c:v>
                      </c:pt>
                      <c:pt idx="3">
                        <c:v>0.27100000000000002</c:v>
                      </c:pt>
                      <c:pt idx="4">
                        <c:v>0.29899999999999999</c:v>
                      </c:pt>
                      <c:pt idx="5">
                        <c:v>0.32200000000000001</c:v>
                      </c:pt>
                      <c:pt idx="6">
                        <c:v>0.34799999999999998</c:v>
                      </c:pt>
                      <c:pt idx="7">
                        <c:v>0.375</c:v>
                      </c:pt>
                      <c:pt idx="8">
                        <c:v>0.39900000000000002</c:v>
                      </c:pt>
                      <c:pt idx="9">
                        <c:v>0.42399999999999999</c:v>
                      </c:pt>
                      <c:pt idx="10">
                        <c:v>0.45200000000000001</c:v>
                      </c:pt>
                      <c:pt idx="11">
                        <c:v>0.47499999999999998</c:v>
                      </c:pt>
                      <c:pt idx="12">
                        <c:v>0.499</c:v>
                      </c:pt>
                      <c:pt idx="13">
                        <c:v>0.52500000000000002</c:v>
                      </c:pt>
                      <c:pt idx="14">
                        <c:v>0.55500000000000005</c:v>
                      </c:pt>
                      <c:pt idx="15">
                        <c:v>0.57299999999999995</c:v>
                      </c:pt>
                      <c:pt idx="16">
                        <c:v>0.59799999999999998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6E-4274-87A2-6930273C23A1}"/>
                  </c:ext>
                </c:extLst>
              </c15:ser>
            </c15:filteredScatterSeries>
          </c:ext>
        </c:extLst>
      </c:scatterChart>
      <c:valAx>
        <c:axId val="643143247"/>
        <c:scaling>
          <c:orientation val="minMax"/>
          <c:max val="1"/>
          <c:min val="0.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4687"/>
        <c:crosses val="autoZero"/>
        <c:crossBetween val="midCat"/>
      </c:valAx>
      <c:valAx>
        <c:axId val="64314468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10684912710822"/>
          <c:y val="0.71704096561272024"/>
          <c:w val="7.8918304687112806E-2"/>
          <c:h val="0.20022040021978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2050917585602"/>
          <c:y val="0.14353872065551279"/>
          <c:w val="0.74862015427163298"/>
          <c:h val="0.66025780367762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Sheet2!$C$22:$C$77</c:f>
              <c:numCache>
                <c:formatCode>General</c:formatCode>
                <c:ptCount val="56"/>
                <c:pt idx="0">
                  <c:v>45.326599999999999</c:v>
                </c:pt>
                <c:pt idx="1">
                  <c:v>45.5762</c:v>
                </c:pt>
                <c:pt idx="2">
                  <c:v>46.116999999999997</c:v>
                </c:pt>
                <c:pt idx="3">
                  <c:v>46.699399999999997</c:v>
                </c:pt>
                <c:pt idx="4">
                  <c:v>47.281799999999997</c:v>
                </c:pt>
                <c:pt idx="5">
                  <c:v>47.614600000000003</c:v>
                </c:pt>
                <c:pt idx="6">
                  <c:v>48.1554</c:v>
                </c:pt>
                <c:pt idx="7">
                  <c:v>48.696200000000005</c:v>
                </c:pt>
                <c:pt idx="8">
                  <c:v>49.112200000000001</c:v>
                </c:pt>
                <c:pt idx="9">
                  <c:v>49.403399999999998</c:v>
                </c:pt>
                <c:pt idx="10">
                  <c:v>49.611399999999996</c:v>
                </c:pt>
                <c:pt idx="11">
                  <c:v>49.694600000000001</c:v>
                </c:pt>
                <c:pt idx="12">
                  <c:v>49.860999999999997</c:v>
                </c:pt>
                <c:pt idx="13">
                  <c:v>49.860999999999997</c:v>
                </c:pt>
                <c:pt idx="14">
                  <c:v>49.860999999999997</c:v>
                </c:pt>
                <c:pt idx="15">
                  <c:v>49.777799999999999</c:v>
                </c:pt>
                <c:pt idx="16">
                  <c:v>49.652999999999999</c:v>
                </c:pt>
                <c:pt idx="17">
                  <c:v>49.569800000000001</c:v>
                </c:pt>
                <c:pt idx="18">
                  <c:v>49.445</c:v>
                </c:pt>
                <c:pt idx="19">
                  <c:v>49.195399999999999</c:v>
                </c:pt>
                <c:pt idx="20">
                  <c:v>48.987400000000001</c:v>
                </c:pt>
                <c:pt idx="21">
                  <c:v>48.820999999999998</c:v>
                </c:pt>
                <c:pt idx="22">
                  <c:v>48.571399999999997</c:v>
                </c:pt>
                <c:pt idx="23">
                  <c:v>48.238599999999998</c:v>
                </c:pt>
                <c:pt idx="24">
                  <c:v>47.822600000000001</c:v>
                </c:pt>
                <c:pt idx="25">
                  <c:v>47.240200000000002</c:v>
                </c:pt>
                <c:pt idx="26">
                  <c:v>46.741</c:v>
                </c:pt>
                <c:pt idx="27">
                  <c:v>46.200200000000002</c:v>
                </c:pt>
                <c:pt idx="28">
                  <c:v>45.784199999999998</c:v>
                </c:pt>
                <c:pt idx="29">
                  <c:v>45.160200000000003</c:v>
                </c:pt>
                <c:pt idx="30">
                  <c:v>44.577799999999996</c:v>
                </c:pt>
                <c:pt idx="31">
                  <c:v>43.912199999999999</c:v>
                </c:pt>
                <c:pt idx="32">
                  <c:v>43.371400000000001</c:v>
                </c:pt>
                <c:pt idx="33">
                  <c:v>42.955399999999997</c:v>
                </c:pt>
                <c:pt idx="34">
                  <c:v>42.705799999999996</c:v>
                </c:pt>
                <c:pt idx="35">
                  <c:v>42.539400000000001</c:v>
                </c:pt>
                <c:pt idx="36">
                  <c:v>42.4146</c:v>
                </c:pt>
                <c:pt idx="37">
                  <c:v>42.4146</c:v>
                </c:pt>
                <c:pt idx="38">
                  <c:v>42.372999999999998</c:v>
                </c:pt>
                <c:pt idx="39">
                  <c:v>42.372999999999998</c:v>
                </c:pt>
                <c:pt idx="40">
                  <c:v>42.372999999999998</c:v>
                </c:pt>
                <c:pt idx="41">
                  <c:v>42.372999999999998</c:v>
                </c:pt>
                <c:pt idx="42">
                  <c:v>42.456200000000003</c:v>
                </c:pt>
                <c:pt idx="43">
                  <c:v>42.622599999999998</c:v>
                </c:pt>
                <c:pt idx="44">
                  <c:v>42.830600000000004</c:v>
                </c:pt>
                <c:pt idx="45">
                  <c:v>43.1218</c:v>
                </c:pt>
                <c:pt idx="46">
                  <c:v>43.329799999999999</c:v>
                </c:pt>
                <c:pt idx="47">
                  <c:v>43.537799999999997</c:v>
                </c:pt>
                <c:pt idx="48">
                  <c:v>43.787399999999998</c:v>
                </c:pt>
                <c:pt idx="49">
                  <c:v>43.995399999999997</c:v>
                </c:pt>
                <c:pt idx="50">
                  <c:v>44.161799999999999</c:v>
                </c:pt>
                <c:pt idx="51">
                  <c:v>44.494599999999998</c:v>
                </c:pt>
                <c:pt idx="52">
                  <c:v>44.661000000000001</c:v>
                </c:pt>
                <c:pt idx="53">
                  <c:v>44.869</c:v>
                </c:pt>
                <c:pt idx="54">
                  <c:v>44.9938</c:v>
                </c:pt>
                <c:pt idx="55">
                  <c:v>45.118600000000001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6-4911-AA60-CE3658CDF8A4}"/>
            </c:ext>
          </c:extLst>
        </c:ser>
        <c:ser>
          <c:idx val="1"/>
          <c:order val="1"/>
          <c:tx>
            <c:strRef>
              <c:f>Sheet2!$L$21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Sheet2!$K$22:$K$60</c:f>
              <c:numCache>
                <c:formatCode>General</c:formatCode>
                <c:ptCount val="39"/>
                <c:pt idx="0">
                  <c:v>49</c:v>
                </c:pt>
                <c:pt idx="1">
                  <c:v>21.52</c:v>
                </c:pt>
                <c:pt idx="18">
                  <c:v>0</c:v>
                </c:pt>
                <c:pt idx="19">
                  <c:v>0.61299999999999999</c:v>
                </c:pt>
                <c:pt idx="20">
                  <c:v>1.2250000000000001</c:v>
                </c:pt>
                <c:pt idx="21">
                  <c:v>2.4500000000000002</c:v>
                </c:pt>
                <c:pt idx="22">
                  <c:v>3.6749999999999998</c:v>
                </c:pt>
                <c:pt idx="23">
                  <c:v>4.9000000000000004</c:v>
                </c:pt>
                <c:pt idx="24">
                  <c:v>7.35</c:v>
                </c:pt>
                <c:pt idx="25">
                  <c:v>9.8000000000000007</c:v>
                </c:pt>
                <c:pt idx="26">
                  <c:v>10.25</c:v>
                </c:pt>
                <c:pt idx="27">
                  <c:v>12.25</c:v>
                </c:pt>
                <c:pt idx="28">
                  <c:v>14.7</c:v>
                </c:pt>
                <c:pt idx="29">
                  <c:v>17.75</c:v>
                </c:pt>
                <c:pt idx="30">
                  <c:v>19.600000000000001</c:v>
                </c:pt>
                <c:pt idx="31">
                  <c:v>23.7</c:v>
                </c:pt>
                <c:pt idx="32">
                  <c:v>24.5</c:v>
                </c:pt>
                <c:pt idx="33">
                  <c:v>29.4</c:v>
                </c:pt>
                <c:pt idx="34">
                  <c:v>34.299999999999997</c:v>
                </c:pt>
                <c:pt idx="35">
                  <c:v>39.200000000000003</c:v>
                </c:pt>
                <c:pt idx="36">
                  <c:v>44.1</c:v>
                </c:pt>
                <c:pt idx="37">
                  <c:v>46.55</c:v>
                </c:pt>
                <c:pt idx="38">
                  <c:v>49</c:v>
                </c:pt>
              </c:numCache>
            </c:numRef>
          </c:xVal>
          <c:yVal>
            <c:numRef>
              <c:f>Sheet2!$L$22:$L$60</c:f>
              <c:numCache>
                <c:formatCode>General</c:formatCode>
                <c:ptCount val="39"/>
                <c:pt idx="0">
                  <c:v>46.65</c:v>
                </c:pt>
                <c:pt idx="18">
                  <c:v>47.625</c:v>
                </c:pt>
                <c:pt idx="19">
                  <c:v>48.695</c:v>
                </c:pt>
                <c:pt idx="20">
                  <c:v>49.095999999999997</c:v>
                </c:pt>
                <c:pt idx="21">
                  <c:v>49.609000000000002</c:v>
                </c:pt>
                <c:pt idx="22">
                  <c:v>49.954999999999998</c:v>
                </c:pt>
                <c:pt idx="23">
                  <c:v>50.204999999999998</c:v>
                </c:pt>
                <c:pt idx="24">
                  <c:v>50.534999999999997</c:v>
                </c:pt>
                <c:pt idx="25">
                  <c:v>50.71</c:v>
                </c:pt>
                <c:pt idx="26">
                  <c:v>50.71</c:v>
                </c:pt>
                <c:pt idx="27">
                  <c:v>50.779000000000003</c:v>
                </c:pt>
                <c:pt idx="28">
                  <c:v>50.762999999999998</c:v>
                </c:pt>
                <c:pt idx="29">
                  <c:v>50.762999999999998</c:v>
                </c:pt>
                <c:pt idx="30">
                  <c:v>50.552</c:v>
                </c:pt>
                <c:pt idx="31">
                  <c:v>50.552</c:v>
                </c:pt>
                <c:pt idx="32">
                  <c:v>50.164000000000001</c:v>
                </c:pt>
                <c:pt idx="33">
                  <c:v>49.649000000000001</c:v>
                </c:pt>
                <c:pt idx="34">
                  <c:v>49.058</c:v>
                </c:pt>
                <c:pt idx="35">
                  <c:v>49.344000000000001</c:v>
                </c:pt>
                <c:pt idx="36">
                  <c:v>47.576000000000001</c:v>
                </c:pt>
                <c:pt idx="37">
                  <c:v>47.16</c:v>
                </c:pt>
                <c:pt idx="38">
                  <c:v>46.722000000000001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6-4911-AA60-CE3658CDF8A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Sheet2!$U$22:$U$52</c:f>
              <c:numCache>
                <c:formatCode>General</c:formatCode>
                <c:ptCount val="31"/>
                <c:pt idx="0">
                  <c:v>1082.0400000000002</c:v>
                </c:pt>
                <c:pt idx="1">
                  <c:v>1056.6400000000001</c:v>
                </c:pt>
                <c:pt idx="2">
                  <c:v>1005.84</c:v>
                </c:pt>
                <c:pt idx="3">
                  <c:v>929.64</c:v>
                </c:pt>
                <c:pt idx="4">
                  <c:v>777.24</c:v>
                </c:pt>
                <c:pt idx="5">
                  <c:v>726.44</c:v>
                </c:pt>
                <c:pt idx="6">
                  <c:v>675.64</c:v>
                </c:pt>
                <c:pt idx="7">
                  <c:v>548.64</c:v>
                </c:pt>
                <c:pt idx="8">
                  <c:v>472.44000000000005</c:v>
                </c:pt>
                <c:pt idx="9">
                  <c:v>396.24</c:v>
                </c:pt>
                <c:pt idx="10">
                  <c:v>294.64</c:v>
                </c:pt>
                <c:pt idx="11">
                  <c:v>193.04</c:v>
                </c:pt>
                <c:pt idx="12">
                  <c:v>73.66</c:v>
                </c:pt>
                <c:pt idx="13">
                  <c:v>-27.940000000000005</c:v>
                </c:pt>
                <c:pt idx="14">
                  <c:v>-86.359999999999985</c:v>
                </c:pt>
                <c:pt idx="15">
                  <c:v>-86.359999999999985</c:v>
                </c:pt>
                <c:pt idx="16">
                  <c:v>-86.359999999999985</c:v>
                </c:pt>
                <c:pt idx="17">
                  <c:v>-27.940000000000005</c:v>
                </c:pt>
                <c:pt idx="18">
                  <c:v>73.66</c:v>
                </c:pt>
                <c:pt idx="19">
                  <c:v>193.04</c:v>
                </c:pt>
                <c:pt idx="20">
                  <c:v>294.64</c:v>
                </c:pt>
                <c:pt idx="21">
                  <c:v>396.24</c:v>
                </c:pt>
                <c:pt idx="22">
                  <c:v>472.44000000000005</c:v>
                </c:pt>
                <c:pt idx="23">
                  <c:v>548.64</c:v>
                </c:pt>
                <c:pt idx="24">
                  <c:v>675.64</c:v>
                </c:pt>
                <c:pt idx="25">
                  <c:v>726.44</c:v>
                </c:pt>
                <c:pt idx="26">
                  <c:v>777.24</c:v>
                </c:pt>
                <c:pt idx="27">
                  <c:v>929.64</c:v>
                </c:pt>
                <c:pt idx="28">
                  <c:v>1005.84</c:v>
                </c:pt>
                <c:pt idx="29">
                  <c:v>1056.6400000000001</c:v>
                </c:pt>
                <c:pt idx="30">
                  <c:v>1082.0400000000002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6-4911-AA60-CE3658CDF8A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Sheet2!$V$22:$V$52</c:f>
              <c:numCache>
                <c:formatCode>General</c:formatCode>
                <c:ptCount val="31"/>
                <c:pt idx="0">
                  <c:v>127</c:v>
                </c:pt>
                <c:pt idx="1">
                  <c:v>132.08000000000001</c:v>
                </c:pt>
                <c:pt idx="2">
                  <c:v>142.23999999999998</c:v>
                </c:pt>
                <c:pt idx="3">
                  <c:v>157.48000000000002</c:v>
                </c:pt>
                <c:pt idx="4">
                  <c:v>180.34</c:v>
                </c:pt>
                <c:pt idx="5">
                  <c:v>198.12</c:v>
                </c:pt>
                <c:pt idx="6">
                  <c:v>215.9</c:v>
                </c:pt>
                <c:pt idx="7">
                  <c:v>220.98</c:v>
                </c:pt>
                <c:pt idx="8">
                  <c:v>208.28</c:v>
                </c:pt>
                <c:pt idx="9">
                  <c:v>190.5</c:v>
                </c:pt>
                <c:pt idx="10">
                  <c:v>165.10000000000002</c:v>
                </c:pt>
                <c:pt idx="11">
                  <c:v>142.23999999999998</c:v>
                </c:pt>
                <c:pt idx="12">
                  <c:v>111.76000000000002</c:v>
                </c:pt>
                <c:pt idx="13">
                  <c:v>83.82</c:v>
                </c:pt>
                <c:pt idx="14">
                  <c:v>43.179999999999993</c:v>
                </c:pt>
                <c:pt idx="15">
                  <c:v>0</c:v>
                </c:pt>
                <c:pt idx="16">
                  <c:v>-43.179999999999993</c:v>
                </c:pt>
                <c:pt idx="17">
                  <c:v>-83.82</c:v>
                </c:pt>
                <c:pt idx="18">
                  <c:v>-111.76000000000002</c:v>
                </c:pt>
                <c:pt idx="19">
                  <c:v>-142.23999999999998</c:v>
                </c:pt>
                <c:pt idx="20">
                  <c:v>-165.10000000000002</c:v>
                </c:pt>
                <c:pt idx="21">
                  <c:v>-190.5</c:v>
                </c:pt>
                <c:pt idx="22">
                  <c:v>-208.28</c:v>
                </c:pt>
                <c:pt idx="23">
                  <c:v>-220.98</c:v>
                </c:pt>
                <c:pt idx="24">
                  <c:v>-215.9</c:v>
                </c:pt>
                <c:pt idx="25">
                  <c:v>-198.12</c:v>
                </c:pt>
                <c:pt idx="26">
                  <c:v>-180.34</c:v>
                </c:pt>
                <c:pt idx="27">
                  <c:v>-157.48000000000002</c:v>
                </c:pt>
                <c:pt idx="28">
                  <c:v>-142.23999999999998</c:v>
                </c:pt>
                <c:pt idx="29">
                  <c:v>-132.08000000000001</c:v>
                </c:pt>
                <c:pt idx="30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6-4911-AA60-CE3658CDF8A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Sheet2!$W$22:$W$52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C6-4911-AA60-CE3658CD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19695"/>
        <c:axId val="1571618255"/>
      </c:scatterChart>
      <c:valAx>
        <c:axId val="157161969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18255"/>
        <c:crosses val="autoZero"/>
        <c:crossBetween val="midCat"/>
      </c:valAx>
      <c:valAx>
        <c:axId val="1571618255"/>
        <c:scaling>
          <c:orientation val="minMax"/>
          <c:max val="52"/>
          <c:min val="27.81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1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Performance!$H$4</c:f>
              <c:strCache>
                <c:ptCount val="1"/>
                <c:pt idx="0">
                  <c:v>CT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Performance!$H$5:$H$18</c:f>
              <c:numCache>
                <c:formatCode>General</c:formatCode>
                <c:ptCount val="14"/>
                <c:pt idx="0">
                  <c:v>0.31390000000000001</c:v>
                </c:pt>
                <c:pt idx="2">
                  <c:v>0.26895000000000002</c:v>
                </c:pt>
                <c:pt idx="4">
                  <c:v>0.2288</c:v>
                </c:pt>
                <c:pt idx="5">
                  <c:v>0.19238</c:v>
                </c:pt>
                <c:pt idx="6">
                  <c:v>0.15866</c:v>
                </c:pt>
                <c:pt idx="7">
                  <c:v>0.12678</c:v>
                </c:pt>
                <c:pt idx="8">
                  <c:v>9.5920000000000005E-2</c:v>
                </c:pt>
                <c:pt idx="9">
                  <c:v>6.5379999999999994E-2</c:v>
                </c:pt>
                <c:pt idx="10">
                  <c:v>2.6759999999999999E-2</c:v>
                </c:pt>
                <c:pt idx="11">
                  <c:v>2.9099999999999998E-3</c:v>
                </c:pt>
                <c:pt idx="12">
                  <c:v>-2.1569999999999999E-2</c:v>
                </c:pt>
                <c:pt idx="13">
                  <c:v>-4.6859999999999999E-2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9-4185-B004-454B16C1B4C0}"/>
            </c:ext>
          </c:extLst>
        </c:ser>
        <c:ser>
          <c:idx val="1"/>
          <c:order val="1"/>
          <c:tx>
            <c:strRef>
              <c:f>Performance!$I$4</c:f>
              <c:strCache>
                <c:ptCount val="1"/>
                <c:pt idx="0">
                  <c:v>CP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Performance!$I$5:$I$18</c:f>
              <c:numCache>
                <c:formatCode>General</c:formatCode>
                <c:ptCount val="14"/>
                <c:pt idx="0">
                  <c:v>0.10351</c:v>
                </c:pt>
                <c:pt idx="1">
                  <c:v>0.10356</c:v>
                </c:pt>
                <c:pt idx="2">
                  <c:v>0.10315000000000001</c:v>
                </c:pt>
                <c:pt idx="3">
                  <c:v>0.10224999999999999</c:v>
                </c:pt>
                <c:pt idx="4">
                  <c:v>0.10087</c:v>
                </c:pt>
                <c:pt idx="5">
                  <c:v>9.6540000000000001E-2</c:v>
                </c:pt>
                <c:pt idx="6">
                  <c:v>8.9889999999999998E-2</c:v>
                </c:pt>
                <c:pt idx="7">
                  <c:v>8.0649999999999999E-2</c:v>
                </c:pt>
                <c:pt idx="8">
                  <c:v>6.8419999999999995E-2</c:v>
                </c:pt>
                <c:pt idx="9">
                  <c:v>5.2789999999999997E-2</c:v>
                </c:pt>
                <c:pt idx="10">
                  <c:v>2.777E-2</c:v>
                </c:pt>
                <c:pt idx="11">
                  <c:v>9.4699999999999993E-3</c:v>
                </c:pt>
                <c:pt idx="12">
                  <c:v>-1.155E-2</c:v>
                </c:pt>
                <c:pt idx="13">
                  <c:v>-3.5479999999999998E-2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9-4185-B004-454B16C1B4C0}"/>
            </c:ext>
          </c:extLst>
        </c:ser>
        <c:ser>
          <c:idx val="2"/>
          <c:order val="2"/>
          <c:tx>
            <c:strRef>
              <c:f>Performance!$C$4</c:f>
              <c:strCache>
                <c:ptCount val="1"/>
                <c:pt idx="0">
                  <c:v>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Performance!$A$5:$A$20</c:f>
              <c:numCache>
                <c:formatCode>General</c:formatCode>
                <c:ptCount val="16"/>
                <c:pt idx="0">
                  <c:v>0</c:v>
                </c:pt>
                <c:pt idx="1">
                  <c:v>9.9000000000000005E-2</c:v>
                </c:pt>
                <c:pt idx="2">
                  <c:v>0.193</c:v>
                </c:pt>
                <c:pt idx="3">
                  <c:v>0.30299999999999999</c:v>
                </c:pt>
                <c:pt idx="4">
                  <c:v>0.39600000000000002</c:v>
                </c:pt>
                <c:pt idx="5">
                  <c:v>0.48399999999999999</c:v>
                </c:pt>
                <c:pt idx="6">
                  <c:v>0.55600000000000005</c:v>
                </c:pt>
                <c:pt idx="7">
                  <c:v>0.6</c:v>
                </c:pt>
                <c:pt idx="8">
                  <c:v>0.64400000000000002</c:v>
                </c:pt>
                <c:pt idx="9">
                  <c:v>0.71</c:v>
                </c:pt>
                <c:pt idx="10">
                  <c:v>0.76500000000000001</c:v>
                </c:pt>
                <c:pt idx="11">
                  <c:v>0.81399999999999995</c:v>
                </c:pt>
                <c:pt idx="12">
                  <c:v>0.86399999999999999</c:v>
                </c:pt>
                <c:pt idx="13">
                  <c:v>0.91300000000000003</c:v>
                </c:pt>
                <c:pt idx="14">
                  <c:v>0.95199999999999996</c:v>
                </c:pt>
                <c:pt idx="15">
                  <c:v>0.99</c:v>
                </c:pt>
              </c:numCache>
            </c:numRef>
          </c:xVal>
          <c:yVal>
            <c:numRef>
              <c:f>Performance!$C$5:$C$20</c:f>
              <c:numCache>
                <c:formatCode>General</c:formatCode>
                <c:ptCount val="16"/>
                <c:pt idx="0">
                  <c:v>0.30000000000000004</c:v>
                </c:pt>
                <c:pt idx="1">
                  <c:v>0.25</c:v>
                </c:pt>
                <c:pt idx="2">
                  <c:v>0.21999999999999997</c:v>
                </c:pt>
                <c:pt idx="3">
                  <c:v>0.17999999999999994</c:v>
                </c:pt>
                <c:pt idx="4">
                  <c:v>0.1399999999999999</c:v>
                </c:pt>
                <c:pt idx="5">
                  <c:v>0.10000000000000009</c:v>
                </c:pt>
                <c:pt idx="6">
                  <c:v>8.0000000000000071E-2</c:v>
                </c:pt>
                <c:pt idx="7">
                  <c:v>5.0000000000000044E-2</c:v>
                </c:pt>
                <c:pt idx="8">
                  <c:v>4.0000000000000036E-2</c:v>
                </c:pt>
                <c:pt idx="9">
                  <c:v>2.0000000000000018E-2</c:v>
                </c:pt>
                <c:pt idx="10">
                  <c:v>-4.0000000000000036E-3</c:v>
                </c:pt>
                <c:pt idx="11">
                  <c:v>-2.300000000000002E-2</c:v>
                </c:pt>
                <c:pt idx="12">
                  <c:v>-4.8000000000000043E-2</c:v>
                </c:pt>
                <c:pt idx="13">
                  <c:v>-6.7999999999999949E-2</c:v>
                </c:pt>
                <c:pt idx="14">
                  <c:v>-8.0999999999999961E-2</c:v>
                </c:pt>
                <c:pt idx="15">
                  <c:v>-0.10099999999999998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9-4185-B004-454B16C1B4C0}"/>
            </c:ext>
          </c:extLst>
        </c:ser>
        <c:ser>
          <c:idx val="3"/>
          <c:order val="3"/>
          <c:tx>
            <c:strRef>
              <c:f>Performance!$E$4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Performance!$D$5:$D$26</c:f>
              <c:numCache>
                <c:formatCode>General</c:formatCode>
                <c:ptCount val="22"/>
                <c:pt idx="0">
                  <c:v>0</c:v>
                </c:pt>
                <c:pt idx="1">
                  <c:v>4.9500000000000002E-2</c:v>
                </c:pt>
                <c:pt idx="2">
                  <c:v>9.35E-2</c:v>
                </c:pt>
                <c:pt idx="3">
                  <c:v>0.16</c:v>
                </c:pt>
                <c:pt idx="4">
                  <c:v>0.19800000000000001</c:v>
                </c:pt>
                <c:pt idx="5">
                  <c:v>0.23699999999999999</c:v>
                </c:pt>
                <c:pt idx="6">
                  <c:v>0.29699999999999999</c:v>
                </c:pt>
                <c:pt idx="7">
                  <c:v>0.34699999999999998</c:v>
                </c:pt>
                <c:pt idx="8">
                  <c:v>0.40699999999999997</c:v>
                </c:pt>
                <c:pt idx="9">
                  <c:v>0.44600000000000001</c:v>
                </c:pt>
                <c:pt idx="10">
                  <c:v>0.47899999999999998</c:v>
                </c:pt>
                <c:pt idx="11">
                  <c:v>0.52300000000000002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0.64900000000000002</c:v>
                </c:pt>
                <c:pt idx="15">
                  <c:v>0.69299999999999995</c:v>
                </c:pt>
                <c:pt idx="16">
                  <c:v>0.754</c:v>
                </c:pt>
                <c:pt idx="17">
                  <c:v>0.80300000000000005</c:v>
                </c:pt>
                <c:pt idx="18">
                  <c:v>0.85799999999999998</c:v>
                </c:pt>
                <c:pt idx="19">
                  <c:v>0.90800000000000003</c:v>
                </c:pt>
                <c:pt idx="20">
                  <c:v>0.93500000000000005</c:v>
                </c:pt>
                <c:pt idx="21">
                  <c:v>0.99</c:v>
                </c:pt>
              </c:numCache>
            </c:numRef>
          </c:xVal>
          <c:yVal>
            <c:numRef>
              <c:f>Performance!$E$5:$E$26</c:f>
              <c:numCache>
                <c:formatCode>General</c:formatCode>
                <c:ptCount val="22"/>
                <c:pt idx="0">
                  <c:v>0.11799999999999999</c:v>
                </c:pt>
                <c:pt idx="1">
                  <c:v>0.11</c:v>
                </c:pt>
                <c:pt idx="2">
                  <c:v>0.10100000000000001</c:v>
                </c:pt>
                <c:pt idx="3">
                  <c:v>0.10100000000000001</c:v>
                </c:pt>
                <c:pt idx="4">
                  <c:v>9.8500000000000004E-2</c:v>
                </c:pt>
                <c:pt idx="5">
                  <c:v>9.8400000000000001E-2</c:v>
                </c:pt>
                <c:pt idx="6">
                  <c:v>9.5500000000000002E-2</c:v>
                </c:pt>
                <c:pt idx="7">
                  <c:v>8.9899999999999994E-2</c:v>
                </c:pt>
                <c:pt idx="8">
                  <c:v>8.1500000000000003E-2</c:v>
                </c:pt>
                <c:pt idx="9">
                  <c:v>7.5899999999999995E-2</c:v>
                </c:pt>
                <c:pt idx="10">
                  <c:v>7.2999999999999995E-2</c:v>
                </c:pt>
                <c:pt idx="11">
                  <c:v>7.2900000000000006E-2</c:v>
                </c:pt>
                <c:pt idx="12">
                  <c:v>5.91E-2</c:v>
                </c:pt>
                <c:pt idx="13">
                  <c:v>6.1699999999999998E-2</c:v>
                </c:pt>
                <c:pt idx="14">
                  <c:v>5.0599999999999999E-2</c:v>
                </c:pt>
                <c:pt idx="15">
                  <c:v>3.95E-2</c:v>
                </c:pt>
                <c:pt idx="16">
                  <c:v>3.1099999999999999E-2</c:v>
                </c:pt>
                <c:pt idx="17">
                  <c:v>1.72E-2</c:v>
                </c:pt>
                <c:pt idx="18">
                  <c:v>8.8500000000000002E-3</c:v>
                </c:pt>
                <c:pt idx="19">
                  <c:v>-2.2699999999999999E-3</c:v>
                </c:pt>
                <c:pt idx="20">
                  <c:v>-1.61E-2</c:v>
                </c:pt>
                <c:pt idx="21">
                  <c:v>-2.7199999999999998E-2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9-4185-B004-454B16C1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02608"/>
        <c:axId val="1345003088"/>
      </c:scatterChart>
      <c:valAx>
        <c:axId val="13450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3088"/>
        <c:crosses val="autoZero"/>
        <c:crossBetween val="midCat"/>
      </c:valAx>
      <c:valAx>
        <c:axId val="13450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7054620355863"/>
          <c:y val="0.13122174832312627"/>
          <c:w val="0.78220380749349561"/>
          <c:h val="0.6666042395742198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'Airfoil (NACA 2408)'!$B$2:$B$93</c:f>
              <c:numCache>
                <c:formatCode>General</c:formatCode>
                <c:ptCount val="92"/>
                <c:pt idx="0">
                  <c:v>1</c:v>
                </c:pt>
                <c:pt idx="1">
                  <c:v>0.99884534999999997</c:v>
                </c:pt>
                <c:pt idx="2">
                  <c:v>0.99521939999999998</c:v>
                </c:pt>
                <c:pt idx="3">
                  <c:v>0.98919497000000001</c:v>
                </c:pt>
                <c:pt idx="4">
                  <c:v>0.98080018999999996</c:v>
                </c:pt>
                <c:pt idx="5">
                  <c:v>0.97007436000000002</c:v>
                </c:pt>
                <c:pt idx="6">
                  <c:v>0.95706776999999998</c:v>
                </c:pt>
                <c:pt idx="7">
                  <c:v>0.94184157000000002</c:v>
                </c:pt>
                <c:pt idx="8">
                  <c:v>0.9244675</c:v>
                </c:pt>
                <c:pt idx="9">
                  <c:v>0.90502766999999995</c:v>
                </c:pt>
                <c:pt idx="10">
                  <c:v>0.88361425000000005</c:v>
                </c:pt>
                <c:pt idx="11">
                  <c:v>0.86032903000000005</c:v>
                </c:pt>
                <c:pt idx="12">
                  <c:v>0.83528303999999998</c:v>
                </c:pt>
                <c:pt idx="13">
                  <c:v>0.80859605999999995</c:v>
                </c:pt>
                <c:pt idx="14">
                  <c:v>0.78039608000000005</c:v>
                </c:pt>
                <c:pt idx="15">
                  <c:v>0.75081872000000005</c:v>
                </c:pt>
                <c:pt idx="16">
                  <c:v>0.72000659</c:v>
                </c:pt>
                <c:pt idx="17">
                  <c:v>0.68810868000000003</c:v>
                </c:pt>
                <c:pt idx="18">
                  <c:v>0.65527957999999997</c:v>
                </c:pt>
                <c:pt idx="19">
                  <c:v>0.62167886000000006</c:v>
                </c:pt>
                <c:pt idx="20">
                  <c:v>0.58747024000000003</c:v>
                </c:pt>
                <c:pt idx="21">
                  <c:v>0.55282085000000003</c:v>
                </c:pt>
                <c:pt idx="22">
                  <c:v>0.51790042000000003</c:v>
                </c:pt>
                <c:pt idx="23">
                  <c:v>0.48288049</c:v>
                </c:pt>
                <c:pt idx="24">
                  <c:v>0.44793350999999998</c:v>
                </c:pt>
                <c:pt idx="25">
                  <c:v>0.41323204000000002</c:v>
                </c:pt>
                <c:pt idx="26">
                  <c:v>0.37883383999999998</c:v>
                </c:pt>
                <c:pt idx="27">
                  <c:v>0.34495033000000003</c:v>
                </c:pt>
                <c:pt idx="28">
                  <c:v>0.31182416000000002</c:v>
                </c:pt>
                <c:pt idx="29">
                  <c:v>0.27962441999999998</c:v>
                </c:pt>
                <c:pt idx="30">
                  <c:v>0.24851572999999999</c:v>
                </c:pt>
                <c:pt idx="31">
                  <c:v>0.21865712000000001</c:v>
                </c:pt>
                <c:pt idx="32">
                  <c:v>0.19020097999999999</c:v>
                </c:pt>
                <c:pt idx="33">
                  <c:v>0.16329202000000001</c:v>
                </c:pt>
                <c:pt idx="34">
                  <c:v>0.13806635</c:v>
                </c:pt>
                <c:pt idx="35">
                  <c:v>0.11465060000000001</c:v>
                </c:pt>
                <c:pt idx="36">
                  <c:v>9.31612E-2</c:v>
                </c:pt>
                <c:pt idx="37">
                  <c:v>7.3703710000000006E-2</c:v>
                </c:pt>
                <c:pt idx="38">
                  <c:v>5.637238E-2</c:v>
                </c:pt>
                <c:pt idx="39">
                  <c:v>4.1249750000000002E-2</c:v>
                </c:pt>
                <c:pt idx="40">
                  <c:v>2.840641E-2</c:v>
                </c:pt>
                <c:pt idx="41">
                  <c:v>1.7900840000000001E-2</c:v>
                </c:pt>
                <c:pt idx="42">
                  <c:v>9.7793199999999993E-3</c:v>
                </c:pt>
                <c:pt idx="43">
                  <c:v>4.0760099999999997E-3</c:v>
                </c:pt>
                <c:pt idx="44">
                  <c:v>8.1291999999999996E-4</c:v>
                </c:pt>
                <c:pt idx="45">
                  <c:v>0</c:v>
                </c:pt>
                <c:pt idx="46">
                  <c:v>1.6230299999999999E-3</c:v>
                </c:pt>
                <c:pt idx="47">
                  <c:v>5.65592E-3</c:v>
                </c:pt>
                <c:pt idx="48">
                  <c:v>1.207308E-2</c:v>
                </c:pt>
                <c:pt idx="49">
                  <c:v>2.083747E-2</c:v>
                </c:pt>
                <c:pt idx="50">
                  <c:v>3.1900970000000001E-2</c:v>
                </c:pt>
                <c:pt idx="51">
                  <c:v>4.5204790000000002E-2</c:v>
                </c:pt>
                <c:pt idx="52">
                  <c:v>6.0680030000000003E-2</c:v>
                </c:pt>
                <c:pt idx="53">
                  <c:v>7.8248200000000004E-2</c:v>
                </c:pt>
                <c:pt idx="54">
                  <c:v>9.7821809999999995E-2</c:v>
                </c:pt>
                <c:pt idx="55">
                  <c:v>0.11930495000000001</c:v>
                </c:pt>
                <c:pt idx="56">
                  <c:v>0.14259384999999999</c:v>
                </c:pt>
                <c:pt idx="57">
                  <c:v>0.16757738</c:v>
                </c:pt>
                <c:pt idx="58">
                  <c:v>0.19413754999999999</c:v>
                </c:pt>
                <c:pt idx="59">
                  <c:v>0.22214998</c:v>
                </c:pt>
                <c:pt idx="60">
                  <c:v>0.25148427000000001</c:v>
                </c:pt>
                <c:pt idx="61">
                  <c:v>0.28200442999999997</c:v>
                </c:pt>
                <c:pt idx="62">
                  <c:v>0.31356925000000002</c:v>
                </c:pt>
                <c:pt idx="63">
                  <c:v>0.34603266999999999</c:v>
                </c:pt>
                <c:pt idx="64">
                  <c:v>0.37924426</c:v>
                </c:pt>
                <c:pt idx="65">
                  <c:v>0.41311977999999999</c:v>
                </c:pt>
                <c:pt idx="66">
                  <c:v>0.44753802999999998</c:v>
                </c:pt>
                <c:pt idx="67">
                  <c:v>0.48222002000000003</c:v>
                </c:pt>
                <c:pt idx="68">
                  <c:v>0.51699907000000001</c:v>
                </c:pt>
                <c:pt idx="69">
                  <c:v>0.55170761000000001</c:v>
                </c:pt>
                <c:pt idx="70">
                  <c:v>0.58617792999999996</c:v>
                </c:pt>
                <c:pt idx="71">
                  <c:v>0.62024303000000003</c:v>
                </c:pt>
                <c:pt idx="72">
                  <c:v>0.65373740999999996</c:v>
                </c:pt>
                <c:pt idx="73">
                  <c:v>0.68649791999999998</c:v>
                </c:pt>
                <c:pt idx="74">
                  <c:v>0.71836454999999999</c:v>
                </c:pt>
                <c:pt idx="75">
                  <c:v>0.74918127999999995</c:v>
                </c:pt>
                <c:pt idx="76">
                  <c:v>0.77879681999999995</c:v>
                </c:pt>
                <c:pt idx="77">
                  <c:v>0.80706540999999998</c:v>
                </c:pt>
                <c:pt idx="78">
                  <c:v>0.83384756999999998</c:v>
                </c:pt>
                <c:pt idx="79">
                  <c:v>0.85901077000000003</c:v>
                </c:pt>
                <c:pt idx="80">
                  <c:v>0.88243019</c:v>
                </c:pt>
                <c:pt idx="81">
                  <c:v>0.90398931999999999</c:v>
                </c:pt>
                <c:pt idx="82">
                  <c:v>0.92358059999999997</c:v>
                </c:pt>
                <c:pt idx="83">
                  <c:v>0.94110603000000004</c:v>
                </c:pt>
                <c:pt idx="84">
                  <c:v>0.95647768</c:v>
                </c:pt>
                <c:pt idx="85">
                  <c:v>0.96961825999999995</c:v>
                </c:pt>
                <c:pt idx="86">
                  <c:v>0.98046149999999999</c:v>
                </c:pt>
                <c:pt idx="87">
                  <c:v>0.98895263</c:v>
                </c:pt>
                <c:pt idx="88">
                  <c:v>0.99504866999999997</c:v>
                </c:pt>
                <c:pt idx="89">
                  <c:v>0.99871869999999996</c:v>
                </c:pt>
                <c:pt idx="90">
                  <c:v>1</c:v>
                </c:pt>
              </c:numCache>
            </c:numRef>
          </c:xVal>
          <c:yVal>
            <c:numRef>
              <c:f>'Airfoil (NACA 2408)'!$C$2:$C$93</c:f>
              <c:numCache>
                <c:formatCode>General</c:formatCode>
                <c:ptCount val="92"/>
                <c:pt idx="0">
                  <c:v>0</c:v>
                </c:pt>
                <c:pt idx="1">
                  <c:v>1.9568E-4</c:v>
                </c:pt>
                <c:pt idx="2">
                  <c:v>7.7992999999999997E-4</c:v>
                </c:pt>
                <c:pt idx="3">
                  <c:v>1.74391E-3</c:v>
                </c:pt>
                <c:pt idx="4">
                  <c:v>3.0732799999999998E-3</c:v>
                </c:pt>
                <c:pt idx="5">
                  <c:v>4.7484600000000004E-3</c:v>
                </c:pt>
                <c:pt idx="6">
                  <c:v>6.7451500000000001E-3</c:v>
                </c:pt>
                <c:pt idx="7">
                  <c:v>9.0348700000000004E-3</c:v>
                </c:pt>
                <c:pt idx="8">
                  <c:v>1.1585649999999999E-2</c:v>
                </c:pt>
                <c:pt idx="9">
                  <c:v>1.4362639999999999E-2</c:v>
                </c:pt>
                <c:pt idx="10">
                  <c:v>1.7328799999999998E-2</c:v>
                </c:pt>
                <c:pt idx="11">
                  <c:v>2.044547E-2</c:v>
                </c:pt>
                <c:pt idx="12">
                  <c:v>2.3672990000000001E-2</c:v>
                </c:pt>
                <c:pt idx="13">
                  <c:v>2.6971120000000001E-2</c:v>
                </c:pt>
                <c:pt idx="14">
                  <c:v>3.02995E-2</c:v>
                </c:pt>
                <c:pt idx="15">
                  <c:v>3.3617950000000001E-2</c:v>
                </c:pt>
                <c:pt idx="16">
                  <c:v>3.6886710000000003E-2</c:v>
                </c:pt>
                <c:pt idx="17">
                  <c:v>4.0066669999999999E-2</c:v>
                </c:pt>
                <c:pt idx="18">
                  <c:v>4.3119570000000003E-2</c:v>
                </c:pt>
                <c:pt idx="19">
                  <c:v>4.6008109999999998E-2</c:v>
                </c:pt>
                <c:pt idx="20">
                  <c:v>4.869619E-2</c:v>
                </c:pt>
                <c:pt idx="21">
                  <c:v>5.1149170000000001E-2</c:v>
                </c:pt>
                <c:pt idx="22">
                  <c:v>5.3334119999999999E-2</c:v>
                </c:pt>
                <c:pt idx="23">
                  <c:v>5.5220239999999997E-2</c:v>
                </c:pt>
                <c:pt idx="24">
                  <c:v>5.6779290000000003E-2</c:v>
                </c:pt>
                <c:pt idx="25">
                  <c:v>5.7986120000000002E-2</c:v>
                </c:pt>
                <c:pt idx="26">
                  <c:v>5.878837E-2</c:v>
                </c:pt>
                <c:pt idx="27">
                  <c:v>5.9052279999999999E-2</c:v>
                </c:pt>
                <c:pt idx="28">
                  <c:v>5.8763410000000002E-2</c:v>
                </c:pt>
                <c:pt idx="29">
                  <c:v>5.7927770000000003E-2</c:v>
                </c:pt>
                <c:pt idx="30">
                  <c:v>5.6559669999999999E-2</c:v>
                </c:pt>
                <c:pt idx="31">
                  <c:v>5.468158E-2</c:v>
                </c:pt>
                <c:pt idx="32">
                  <c:v>5.2323870000000001E-2</c:v>
                </c:pt>
                <c:pt idx="33">
                  <c:v>4.9524249999999999E-2</c:v>
                </c:pt>
                <c:pt idx="34">
                  <c:v>4.6326920000000001E-2</c:v>
                </c:pt>
                <c:pt idx="35">
                  <c:v>4.2781550000000002E-2</c:v>
                </c:pt>
                <c:pt idx="36">
                  <c:v>3.8941959999999998E-2</c:v>
                </c:pt>
                <c:pt idx="37">
                  <c:v>3.4864600000000003E-2</c:v>
                </c:pt>
                <c:pt idx="38">
                  <c:v>3.0606950000000001E-2</c:v>
                </c:pt>
                <c:pt idx="39">
                  <c:v>2.6225749999999999E-2</c:v>
                </c:pt>
                <c:pt idx="40">
                  <c:v>2.1775220000000001E-2</c:v>
                </c:pt>
                <c:pt idx="41">
                  <c:v>1.7305359999999999E-2</c:v>
                </c:pt>
                <c:pt idx="42">
                  <c:v>1.286033E-2</c:v>
                </c:pt>
                <c:pt idx="43">
                  <c:v>8.47702E-3</c:v>
                </c:pt>
                <c:pt idx="44">
                  <c:v>4.1838600000000002E-3</c:v>
                </c:pt>
                <c:pt idx="45">
                  <c:v>0</c:v>
                </c:pt>
                <c:pt idx="46">
                  <c:v>-3.9399600000000002E-3</c:v>
                </c:pt>
                <c:pt idx="47">
                  <c:v>-7.50842E-3</c:v>
                </c:pt>
                <c:pt idx="48">
                  <c:v>-1.0703020000000001E-2</c:v>
                </c:pt>
                <c:pt idx="49">
                  <c:v>-1.3522859999999999E-2</c:v>
                </c:pt>
                <c:pt idx="50">
                  <c:v>-1.5968860000000001E-2</c:v>
                </c:pt>
                <c:pt idx="51">
                  <c:v>-1.8044129999999999E-2</c:v>
                </c:pt>
                <c:pt idx="52">
                  <c:v>-1.975443E-2</c:v>
                </c:pt>
                <c:pt idx="53">
                  <c:v>-2.1108680000000001E-2</c:v>
                </c:pt>
                <c:pt idx="54">
                  <c:v>-2.2119409999999999E-2</c:v>
                </c:pt>
                <c:pt idx="55">
                  <c:v>-2.2803049999999998E-2</c:v>
                </c:pt>
                <c:pt idx="56">
                  <c:v>-2.3180240000000001E-2</c:v>
                </c:pt>
                <c:pt idx="57">
                  <c:v>-2.3275879999999999E-2</c:v>
                </c:pt>
                <c:pt idx="58">
                  <c:v>-2.3118980000000001E-2</c:v>
                </c:pt>
                <c:pt idx="59">
                  <c:v>-2.2742370000000001E-2</c:v>
                </c:pt>
                <c:pt idx="60">
                  <c:v>-2.2182179999999999E-2</c:v>
                </c:pt>
                <c:pt idx="61">
                  <c:v>-2.1477079999999999E-2</c:v>
                </c:pt>
                <c:pt idx="62">
                  <c:v>-2.0667410000000001E-2</c:v>
                </c:pt>
                <c:pt idx="63">
                  <c:v>-1.9794160000000002E-2</c:v>
                </c:pt>
                <c:pt idx="64">
                  <c:v>-1.8897870000000001E-2</c:v>
                </c:pt>
                <c:pt idx="65">
                  <c:v>-1.8005500000000001E-2</c:v>
                </c:pt>
                <c:pt idx="66">
                  <c:v>-1.7032809999999999E-2</c:v>
                </c:pt>
                <c:pt idx="67">
                  <c:v>-1.5977970000000001E-2</c:v>
                </c:pt>
                <c:pt idx="68">
                  <c:v>-1.48676E-2</c:v>
                </c:pt>
                <c:pt idx="69">
                  <c:v>-1.3726149999999999E-2</c:v>
                </c:pt>
                <c:pt idx="70">
                  <c:v>-1.257541E-2</c:v>
                </c:pt>
                <c:pt idx="71">
                  <c:v>-1.143417E-2</c:v>
                </c:pt>
                <c:pt idx="72">
                  <c:v>-1.0318040000000001E-2</c:v>
                </c:pt>
                <c:pt idx="73">
                  <c:v>-9.2394899999999995E-3</c:v>
                </c:pt>
                <c:pt idx="74">
                  <c:v>-8.2080199999999999E-3</c:v>
                </c:pt>
                <c:pt idx="75">
                  <c:v>-7.2304300000000004E-3</c:v>
                </c:pt>
                <c:pt idx="76">
                  <c:v>-6.3112300000000001E-3</c:v>
                </c:pt>
                <c:pt idx="77">
                  <c:v>-5.45306E-3</c:v>
                </c:pt>
                <c:pt idx="78">
                  <c:v>-4.6571900000000003E-3</c:v>
                </c:pt>
                <c:pt idx="79">
                  <c:v>-3.9239599999999998E-3</c:v>
                </c:pt>
                <c:pt idx="80">
                  <c:v>-3.25318E-3</c:v>
                </c:pt>
                <c:pt idx="81">
                  <c:v>-2.6445000000000001E-3</c:v>
                </c:pt>
                <c:pt idx="82">
                  <c:v>-2.09764E-3</c:v>
                </c:pt>
                <c:pt idx="83">
                  <c:v>-1.61258E-3</c:v>
                </c:pt>
                <c:pt idx="84">
                  <c:v>-1.1896299999999999E-3</c:v>
                </c:pt>
                <c:pt idx="85">
                  <c:v>-8.2938E-4</c:v>
                </c:pt>
                <c:pt idx="86">
                  <c:v>-5.3269999999999999E-4</c:v>
                </c:pt>
                <c:pt idx="87">
                  <c:v>-3.0055000000000001E-4</c:v>
                </c:pt>
                <c:pt idx="88">
                  <c:v>-1.339E-4</c:v>
                </c:pt>
                <c:pt idx="89">
                  <c:v>-3.3559999999999997E-5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9-4110-B785-580A9B25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16271"/>
        <c:axId val="672517231"/>
      </c:scatterChart>
      <c:valAx>
        <c:axId val="67251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7231"/>
        <c:crosses val="autoZero"/>
        <c:crossBetween val="midCat"/>
        <c:majorUnit val="0.2"/>
      </c:valAx>
      <c:valAx>
        <c:axId val="672517231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627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tile tx="0" ty="0" sx="50000" sy="5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663789</xdr:colOff>
      <xdr:row>0</xdr:row>
      <xdr:rowOff>172394</xdr:rowOff>
    </xdr:from>
    <xdr:to>
      <xdr:col>28</xdr:col>
      <xdr:colOff>65619</xdr:colOff>
      <xdr:row>43</xdr:row>
      <xdr:rowOff>175756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7016F-83A3-8361-841B-897B1189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15660</xdr:colOff>
      <xdr:row>20</xdr:row>
      <xdr:rowOff>169075</xdr:rowOff>
    </xdr:from>
    <xdr:to>
      <xdr:col>16</xdr:col>
      <xdr:colOff>19470</xdr:colOff>
      <xdr:row>51</xdr:row>
      <xdr:rowOff>14572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28601-12A7-35DB-35CD-95940E6A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339090</xdr:colOff>
      <xdr:row>6</xdr:row>
      <xdr:rowOff>152399</xdr:rowOff>
    </xdr:from>
    <xdr:to>
      <xdr:col>19</xdr:col>
      <xdr:colOff>466725</xdr:colOff>
      <xdr:row>42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1A196-3AAC-E243-8983-7F5FEE33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152400</xdr:rowOff>
    </xdr:from>
    <xdr:to>
      <xdr:col>17</xdr:col>
      <xdr:colOff>662940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648CA-65CB-31FC-9355-DBE22ADC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3B8E-A7D3-4C33-A17B-326DF912F514}">
  <dimension ref="A1:K68"/>
  <sheetViews>
    <sheetView topLeftCell="C15" zoomScale="90" zoomScaleNormal="70" workbookViewId="0">
      <selection activeCell="AE33" sqref="AE33"/>
    </sheetView>
  </sheetViews>
  <sheetFormatPr defaultRowHeight="14.4"/>
  <sheetData>
    <row r="1" spans="1:11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</row>
    <row r="2" spans="1:11">
      <c r="A2">
        <v>0.19800000000000001</v>
      </c>
      <c r="B2">
        <v>5.4</v>
      </c>
      <c r="D2">
        <v>0.19900000000000001</v>
      </c>
      <c r="E2">
        <v>5.83</v>
      </c>
      <c r="G2">
        <v>0.19800000000000001</v>
      </c>
      <c r="H2">
        <v>7.94</v>
      </c>
      <c r="J2">
        <v>0.19900000000000001</v>
      </c>
      <c r="K2">
        <v>5.4299999999999999E-3</v>
      </c>
    </row>
    <row r="3" spans="1:11">
      <c r="A3">
        <v>0.219</v>
      </c>
      <c r="B3">
        <v>5.25</v>
      </c>
      <c r="D3">
        <v>0.216</v>
      </c>
      <c r="E3">
        <v>5.58</v>
      </c>
      <c r="G3">
        <v>0.222</v>
      </c>
      <c r="H3">
        <v>7.51</v>
      </c>
      <c r="J3">
        <v>0.223</v>
      </c>
      <c r="K3">
        <v>7.7000000000000002E-3</v>
      </c>
    </row>
    <row r="4" spans="1:11">
      <c r="A4">
        <v>0.253</v>
      </c>
      <c r="B4">
        <v>5.0199999999999996</v>
      </c>
      <c r="D4">
        <v>0.246</v>
      </c>
      <c r="E4">
        <v>5.16</v>
      </c>
      <c r="G4">
        <v>0.248</v>
      </c>
      <c r="H4">
        <v>7.11</v>
      </c>
      <c r="J4">
        <v>0.248</v>
      </c>
      <c r="K4">
        <v>1.01E-2</v>
      </c>
    </row>
    <row r="5" spans="1:11">
      <c r="A5">
        <v>0.27100000000000002</v>
      </c>
      <c r="B5">
        <v>4.88</v>
      </c>
      <c r="D5">
        <v>0.27500000000000002</v>
      </c>
      <c r="E5">
        <v>4.74</v>
      </c>
      <c r="G5">
        <v>0.27200000000000002</v>
      </c>
      <c r="H5">
        <v>6.72</v>
      </c>
      <c r="J5">
        <v>0.28199999999999997</v>
      </c>
      <c r="K5">
        <v>6.8099999999999994E-2</v>
      </c>
    </row>
    <row r="6" spans="1:11">
      <c r="A6">
        <v>0.29899999999999999</v>
      </c>
      <c r="B6">
        <v>4.6900000000000004</v>
      </c>
      <c r="D6">
        <v>0.30099999999999999</v>
      </c>
      <c r="E6">
        <v>4.37</v>
      </c>
      <c r="G6">
        <v>0.29899999999999999</v>
      </c>
      <c r="H6">
        <v>6.36</v>
      </c>
      <c r="J6">
        <v>0.3</v>
      </c>
      <c r="K6">
        <v>0.111</v>
      </c>
    </row>
    <row r="7" spans="1:11">
      <c r="A7">
        <v>0.32200000000000001</v>
      </c>
      <c r="B7">
        <v>4.5199999999999996</v>
      </c>
      <c r="D7">
        <v>0.32500000000000001</v>
      </c>
      <c r="E7">
        <v>4.04</v>
      </c>
      <c r="G7">
        <v>0.32300000000000001</v>
      </c>
      <c r="H7">
        <v>6.02</v>
      </c>
      <c r="J7">
        <v>0.33300000000000002</v>
      </c>
      <c r="K7">
        <v>0.23699999999999999</v>
      </c>
    </row>
    <row r="8" spans="1:11">
      <c r="A8">
        <v>0.34799999999999998</v>
      </c>
      <c r="B8">
        <v>4.33</v>
      </c>
      <c r="D8">
        <v>0.35</v>
      </c>
      <c r="E8">
        <v>3.69</v>
      </c>
      <c r="G8">
        <v>0.35399999999999998</v>
      </c>
      <c r="H8">
        <v>5.65</v>
      </c>
      <c r="J8">
        <v>0.35399999999999998</v>
      </c>
      <c r="K8">
        <v>0.34899999999999998</v>
      </c>
    </row>
    <row r="9" spans="1:11">
      <c r="A9">
        <v>0.375</v>
      </c>
      <c r="B9">
        <v>4.1500000000000004</v>
      </c>
      <c r="D9">
        <v>0.374</v>
      </c>
      <c r="E9">
        <v>3.36</v>
      </c>
      <c r="G9">
        <v>0.376</v>
      </c>
      <c r="H9">
        <v>5.41</v>
      </c>
      <c r="J9">
        <v>0.379</v>
      </c>
      <c r="K9">
        <v>0.54300000000000004</v>
      </c>
    </row>
    <row r="10" spans="1:11">
      <c r="A10">
        <v>0.39900000000000002</v>
      </c>
      <c r="B10">
        <v>3.96</v>
      </c>
      <c r="D10">
        <v>0.39900000000000002</v>
      </c>
      <c r="E10">
        <v>3.01</v>
      </c>
      <c r="G10">
        <v>0.39800000000000002</v>
      </c>
      <c r="H10">
        <v>5.22</v>
      </c>
      <c r="J10">
        <v>0.40100000000000002</v>
      </c>
      <c r="K10">
        <v>0.751</v>
      </c>
    </row>
    <row r="11" spans="1:11">
      <c r="A11">
        <v>0.42399999999999999</v>
      </c>
      <c r="B11">
        <v>3.78</v>
      </c>
      <c r="D11">
        <v>0.42399999999999999</v>
      </c>
      <c r="E11">
        <v>2.64</v>
      </c>
      <c r="G11">
        <v>0.42399999999999999</v>
      </c>
      <c r="H11">
        <v>5</v>
      </c>
      <c r="J11">
        <v>0.42599999999999999</v>
      </c>
      <c r="K11">
        <v>1.18</v>
      </c>
    </row>
    <row r="12" spans="1:11">
      <c r="A12">
        <v>0.45200000000000001</v>
      </c>
      <c r="B12">
        <v>3.59</v>
      </c>
      <c r="D12">
        <v>0.44900000000000001</v>
      </c>
      <c r="E12">
        <v>2.36</v>
      </c>
      <c r="G12">
        <v>0.45200000000000001</v>
      </c>
      <c r="H12">
        <v>4.76</v>
      </c>
      <c r="J12">
        <v>0.45100000000000001</v>
      </c>
      <c r="K12">
        <v>1.77</v>
      </c>
    </row>
    <row r="13" spans="1:11">
      <c r="A13">
        <v>0.47499999999999998</v>
      </c>
      <c r="B13">
        <v>3.43</v>
      </c>
      <c r="D13">
        <v>0.47799999999999998</v>
      </c>
      <c r="E13">
        <v>2.11</v>
      </c>
      <c r="G13">
        <v>0.47499999999999998</v>
      </c>
      <c r="H13">
        <v>4.58</v>
      </c>
      <c r="J13">
        <v>0.48099999999999998</v>
      </c>
      <c r="K13">
        <v>2.5</v>
      </c>
    </row>
    <row r="14" spans="1:11">
      <c r="A14">
        <v>0.499</v>
      </c>
      <c r="B14">
        <v>3.25</v>
      </c>
      <c r="D14">
        <v>0.499</v>
      </c>
      <c r="E14">
        <v>1.97</v>
      </c>
      <c r="G14">
        <v>0.5</v>
      </c>
      <c r="H14">
        <v>4.38</v>
      </c>
      <c r="J14">
        <v>0.5</v>
      </c>
      <c r="K14">
        <v>2.99</v>
      </c>
    </row>
    <row r="15" spans="1:11">
      <c r="A15">
        <v>0.52500000000000002</v>
      </c>
      <c r="B15">
        <v>3.08</v>
      </c>
      <c r="D15">
        <v>0.52700000000000002</v>
      </c>
      <c r="E15">
        <v>1.79</v>
      </c>
      <c r="G15">
        <v>0.52600000000000002</v>
      </c>
      <c r="H15">
        <v>4.1900000000000004</v>
      </c>
      <c r="J15">
        <v>0.52900000000000003</v>
      </c>
      <c r="K15">
        <v>3.64</v>
      </c>
    </row>
    <row r="16" spans="1:11">
      <c r="A16">
        <v>0.55500000000000005</v>
      </c>
      <c r="B16">
        <v>2.9</v>
      </c>
      <c r="D16">
        <v>0.54900000000000004</v>
      </c>
      <c r="E16">
        <v>1.68</v>
      </c>
      <c r="G16">
        <v>0.54500000000000004</v>
      </c>
      <c r="H16">
        <v>4.0199999999999996</v>
      </c>
      <c r="J16">
        <v>0.55300000000000005</v>
      </c>
      <c r="K16">
        <v>4.29</v>
      </c>
    </row>
    <row r="17" spans="1:11">
      <c r="A17">
        <v>0.57299999999999995</v>
      </c>
      <c r="B17">
        <v>2.79</v>
      </c>
      <c r="D17">
        <v>0.57599999999999996</v>
      </c>
      <c r="E17">
        <v>1.58</v>
      </c>
      <c r="G17">
        <v>0.57499999999999996</v>
      </c>
      <c r="H17">
        <v>3.82</v>
      </c>
      <c r="J17">
        <v>0.57399999999999995</v>
      </c>
      <c r="K17">
        <v>4.5999999999999996</v>
      </c>
    </row>
    <row r="18" spans="1:11">
      <c r="A18">
        <v>0.59799999999999998</v>
      </c>
      <c r="B18">
        <v>2.65</v>
      </c>
      <c r="D18">
        <v>0.6</v>
      </c>
      <c r="E18">
        <v>1.52</v>
      </c>
      <c r="G18">
        <v>0.59899999999999998</v>
      </c>
      <c r="H18">
        <v>3.65</v>
      </c>
      <c r="J18">
        <v>0.6</v>
      </c>
      <c r="K18">
        <v>4.76</v>
      </c>
    </row>
    <row r="19" spans="1:11">
      <c r="A19">
        <v>0.622</v>
      </c>
      <c r="B19">
        <v>2.54</v>
      </c>
      <c r="D19">
        <v>0.627</v>
      </c>
      <c r="E19">
        <v>1.46</v>
      </c>
      <c r="G19">
        <v>0.63</v>
      </c>
      <c r="H19">
        <v>3.42</v>
      </c>
      <c r="J19">
        <v>0.625</v>
      </c>
      <c r="K19">
        <v>4.83</v>
      </c>
    </row>
    <row r="20" spans="1:11">
      <c r="A20">
        <v>0.65200000000000002</v>
      </c>
      <c r="B20">
        <v>2.4</v>
      </c>
      <c r="D20">
        <v>0.65</v>
      </c>
      <c r="E20">
        <v>1.4</v>
      </c>
      <c r="G20">
        <v>0.64800000000000002</v>
      </c>
      <c r="H20">
        <v>3.3</v>
      </c>
      <c r="J20">
        <v>0.65</v>
      </c>
      <c r="K20">
        <v>4.84</v>
      </c>
    </row>
    <row r="21" spans="1:11">
      <c r="A21">
        <v>0.67700000000000005</v>
      </c>
      <c r="B21">
        <v>2.2999999999999998</v>
      </c>
      <c r="D21">
        <v>0.67900000000000005</v>
      </c>
      <c r="E21">
        <v>1.34</v>
      </c>
      <c r="G21">
        <v>0.67500000000000004</v>
      </c>
      <c r="H21">
        <v>3.09</v>
      </c>
      <c r="J21">
        <v>0.68</v>
      </c>
      <c r="K21">
        <v>4.82</v>
      </c>
    </row>
    <row r="22" spans="1:11">
      <c r="A22">
        <v>0.69899999999999995</v>
      </c>
      <c r="B22">
        <v>2.2000000000000002</v>
      </c>
      <c r="D22">
        <v>0.69899999999999995</v>
      </c>
      <c r="E22">
        <v>1.3</v>
      </c>
      <c r="G22">
        <v>0.69799999999999995</v>
      </c>
      <c r="H22">
        <v>2.93</v>
      </c>
      <c r="J22">
        <v>0.69899999999999995</v>
      </c>
      <c r="K22">
        <v>4.78</v>
      </c>
    </row>
    <row r="23" spans="1:11">
      <c r="A23">
        <v>0.72699999999999998</v>
      </c>
      <c r="B23">
        <v>2.11</v>
      </c>
      <c r="D23">
        <v>0.72799999999999998</v>
      </c>
      <c r="E23">
        <v>1.23</v>
      </c>
      <c r="G23">
        <v>0.72799999999999998</v>
      </c>
      <c r="H23">
        <v>2.73</v>
      </c>
      <c r="J23">
        <v>0.73</v>
      </c>
      <c r="K23">
        <v>4.7</v>
      </c>
    </row>
    <row r="24" spans="1:11">
      <c r="A24">
        <v>0.751</v>
      </c>
      <c r="B24">
        <v>2.02</v>
      </c>
      <c r="D24">
        <v>0.749</v>
      </c>
      <c r="E24">
        <v>1.2</v>
      </c>
      <c r="G24">
        <v>0.75</v>
      </c>
      <c r="H24">
        <v>2.57</v>
      </c>
      <c r="J24">
        <v>0.754</v>
      </c>
      <c r="K24">
        <v>4.62</v>
      </c>
    </row>
    <row r="25" spans="1:11">
      <c r="A25">
        <v>0.78500000000000003</v>
      </c>
      <c r="B25">
        <v>1.94</v>
      </c>
      <c r="D25">
        <v>0.78</v>
      </c>
      <c r="E25">
        <v>1.1299999999999999</v>
      </c>
      <c r="G25">
        <v>0.77200000000000002</v>
      </c>
      <c r="H25">
        <v>2.42</v>
      </c>
      <c r="J25">
        <v>0.78200000000000003</v>
      </c>
      <c r="K25">
        <v>4.53</v>
      </c>
    </row>
    <row r="26" spans="1:11">
      <c r="A26">
        <v>0.8</v>
      </c>
      <c r="B26">
        <v>1.9</v>
      </c>
      <c r="D26">
        <v>0.79900000000000004</v>
      </c>
      <c r="E26">
        <v>1.0900000000000001</v>
      </c>
      <c r="G26">
        <v>0.79800000000000004</v>
      </c>
      <c r="H26">
        <v>2.23</v>
      </c>
      <c r="J26">
        <v>0.79900000000000004</v>
      </c>
      <c r="K26">
        <v>4.46</v>
      </c>
    </row>
    <row r="27" spans="1:11">
      <c r="A27">
        <v>0.82899999999999996</v>
      </c>
      <c r="B27">
        <v>1.83</v>
      </c>
      <c r="D27">
        <v>0.82899999999999996</v>
      </c>
      <c r="E27">
        <v>1.02</v>
      </c>
      <c r="G27">
        <v>0.82599999999999996</v>
      </c>
      <c r="H27">
        <v>2.0099999999999998</v>
      </c>
      <c r="J27">
        <v>0.82799999999999996</v>
      </c>
      <c r="K27">
        <v>4.3499999999999996</v>
      </c>
    </row>
    <row r="28" spans="1:11">
      <c r="A28">
        <v>0.85</v>
      </c>
      <c r="B28">
        <v>1.78</v>
      </c>
      <c r="D28">
        <v>0.85</v>
      </c>
      <c r="E28">
        <v>0.98599999999999999</v>
      </c>
      <c r="G28">
        <v>0.85199999999999998</v>
      </c>
      <c r="H28">
        <v>1.84</v>
      </c>
      <c r="J28">
        <v>0.85299999999999998</v>
      </c>
      <c r="K28">
        <v>4.2699999999999996</v>
      </c>
    </row>
    <row r="29" spans="1:11">
      <c r="A29">
        <v>0.874</v>
      </c>
      <c r="B29">
        <v>1.71</v>
      </c>
      <c r="D29">
        <v>0.88100000000000001</v>
      </c>
      <c r="E29">
        <v>0.89300000000000002</v>
      </c>
      <c r="G29">
        <v>0.877</v>
      </c>
      <c r="H29">
        <v>1.66</v>
      </c>
      <c r="J29">
        <v>0.878</v>
      </c>
      <c r="K29">
        <v>4.1900000000000004</v>
      </c>
    </row>
    <row r="30" spans="1:11">
      <c r="A30">
        <v>0.89900000000000002</v>
      </c>
      <c r="B30">
        <v>1.68</v>
      </c>
      <c r="D30">
        <v>0.89900000000000002</v>
      </c>
      <c r="E30">
        <v>0.86699999999999999</v>
      </c>
      <c r="G30">
        <v>0.89800000000000002</v>
      </c>
      <c r="H30">
        <v>1.51</v>
      </c>
      <c r="J30">
        <v>0.89900000000000002</v>
      </c>
      <c r="K30">
        <v>4.1100000000000003</v>
      </c>
    </row>
    <row r="31" spans="1:11">
      <c r="A31">
        <v>0.93</v>
      </c>
      <c r="B31">
        <v>1.61</v>
      </c>
      <c r="D31">
        <v>0.93100000000000005</v>
      </c>
      <c r="E31">
        <v>0.80200000000000005</v>
      </c>
      <c r="G31">
        <v>0.92200000000000004</v>
      </c>
      <c r="H31">
        <v>1.35</v>
      </c>
      <c r="J31">
        <v>0.92900000000000005</v>
      </c>
      <c r="K31">
        <v>4.03</v>
      </c>
    </row>
    <row r="32" spans="1:11">
      <c r="A32">
        <v>0.95</v>
      </c>
      <c r="B32">
        <v>1.6</v>
      </c>
      <c r="D32">
        <v>0.94899999999999995</v>
      </c>
      <c r="E32">
        <v>0.76200000000000001</v>
      </c>
      <c r="G32">
        <v>0.94399999999999995</v>
      </c>
      <c r="H32">
        <v>1.19</v>
      </c>
      <c r="J32">
        <v>0.95</v>
      </c>
      <c r="K32">
        <v>4</v>
      </c>
    </row>
    <row r="33" spans="1:11">
      <c r="A33">
        <v>0.98</v>
      </c>
      <c r="B33">
        <v>1.55</v>
      </c>
      <c r="D33">
        <v>0.98099999999999998</v>
      </c>
      <c r="E33">
        <v>0.69699999999999995</v>
      </c>
      <c r="G33">
        <v>0.96799999999999997</v>
      </c>
      <c r="H33">
        <v>1.01</v>
      </c>
      <c r="J33">
        <v>0.97799999999999998</v>
      </c>
      <c r="K33">
        <v>3.93</v>
      </c>
    </row>
    <row r="34" spans="1:11">
      <c r="A34">
        <v>1</v>
      </c>
      <c r="B34">
        <v>1.53</v>
      </c>
      <c r="D34">
        <v>0.999</v>
      </c>
      <c r="E34">
        <v>0.64400000000000002</v>
      </c>
      <c r="G34">
        <v>0.999</v>
      </c>
      <c r="H34">
        <v>0.80800000000000005</v>
      </c>
      <c r="J34">
        <v>1</v>
      </c>
      <c r="K34">
        <v>3.89</v>
      </c>
    </row>
    <row r="42" spans="1:11">
      <c r="A42" t="s">
        <v>0</v>
      </c>
      <c r="B42" t="s">
        <v>6</v>
      </c>
      <c r="C42" t="s">
        <v>5</v>
      </c>
      <c r="D42" t="s">
        <v>3</v>
      </c>
      <c r="E42" t="s">
        <v>4</v>
      </c>
      <c r="F42" t="s">
        <v>21</v>
      </c>
    </row>
    <row r="43" spans="1:11">
      <c r="A43">
        <v>0.2</v>
      </c>
      <c r="B43">
        <f t="shared" ref="B43:B59" si="0">B2*10</f>
        <v>54</v>
      </c>
      <c r="C43">
        <f t="shared" ref="C43:C59" si="1">(E2+8)*2.54/100</f>
        <v>0.35128199999999998</v>
      </c>
      <c r="D43">
        <f t="shared" ref="D43:D59" si="2">H2*4/100</f>
        <v>0.31759999999999999</v>
      </c>
      <c r="E43">
        <f t="shared" ref="E43:E59" si="3">K2/10</f>
        <v>5.4299999999999997E-4</v>
      </c>
      <c r="F43">
        <f>D43*C43</f>
        <v>0.11156716319999999</v>
      </c>
      <c r="H43">
        <v>0</v>
      </c>
      <c r="I43">
        <v>47.625</v>
      </c>
    </row>
    <row r="44" spans="1:11">
      <c r="A44">
        <v>0.25</v>
      </c>
      <c r="B44">
        <f t="shared" si="0"/>
        <v>52.5</v>
      </c>
      <c r="C44">
        <f t="shared" si="1"/>
        <v>0.34493200000000002</v>
      </c>
      <c r="D44">
        <f t="shared" si="2"/>
        <v>0.3004</v>
      </c>
      <c r="E44">
        <f t="shared" si="3"/>
        <v>7.7000000000000007E-4</v>
      </c>
      <c r="F44">
        <f t="shared" ref="F44:F59" si="4">D44*C44</f>
        <v>0.1036175728</v>
      </c>
      <c r="H44">
        <v>0.61299999999999999</v>
      </c>
      <c r="I44">
        <v>48.695</v>
      </c>
    </row>
    <row r="45" spans="1:11">
      <c r="A45">
        <v>0.3</v>
      </c>
      <c r="B45">
        <f t="shared" si="0"/>
        <v>50.199999999999996</v>
      </c>
      <c r="C45">
        <f t="shared" si="1"/>
        <v>0.33426400000000001</v>
      </c>
      <c r="D45">
        <f t="shared" si="2"/>
        <v>0.28439999999999999</v>
      </c>
      <c r="E45">
        <f t="shared" si="3"/>
        <v>1.01E-3</v>
      </c>
      <c r="F45">
        <f t="shared" si="4"/>
        <v>9.5064681599999992E-2</v>
      </c>
      <c r="H45">
        <v>1.2250000000000001</v>
      </c>
      <c r="I45">
        <v>49.095999999999997</v>
      </c>
    </row>
    <row r="46" spans="1:11">
      <c r="A46">
        <v>0.35</v>
      </c>
      <c r="B46">
        <f t="shared" si="0"/>
        <v>48.8</v>
      </c>
      <c r="C46">
        <f t="shared" si="1"/>
        <v>0.32359599999999999</v>
      </c>
      <c r="D46">
        <f t="shared" si="2"/>
        <v>0.26879999999999998</v>
      </c>
      <c r="E46">
        <f t="shared" si="3"/>
        <v>6.8099999999999992E-3</v>
      </c>
      <c r="F46">
        <f t="shared" si="4"/>
        <v>8.6982604799999988E-2</v>
      </c>
      <c r="H46">
        <v>2.4500000000000002</v>
      </c>
      <c r="I46">
        <v>49.609000000000002</v>
      </c>
    </row>
    <row r="47" spans="1:11">
      <c r="A47">
        <v>0.4</v>
      </c>
      <c r="B47">
        <f t="shared" si="0"/>
        <v>46.900000000000006</v>
      </c>
      <c r="C47">
        <f t="shared" si="1"/>
        <v>0.31419800000000003</v>
      </c>
      <c r="D47">
        <f t="shared" si="2"/>
        <v>0.25440000000000002</v>
      </c>
      <c r="E47">
        <f t="shared" si="3"/>
        <v>1.11E-2</v>
      </c>
      <c r="F47">
        <f t="shared" si="4"/>
        <v>7.9931971200000007E-2</v>
      </c>
      <c r="H47">
        <v>3.6749999999999998</v>
      </c>
      <c r="I47">
        <v>49.954999999999998</v>
      </c>
    </row>
    <row r="48" spans="1:11">
      <c r="A48">
        <v>0.45</v>
      </c>
      <c r="B48">
        <f t="shared" si="0"/>
        <v>45.199999999999996</v>
      </c>
      <c r="C48">
        <f t="shared" si="1"/>
        <v>0.30581599999999998</v>
      </c>
      <c r="D48">
        <f t="shared" si="2"/>
        <v>0.24079999999999999</v>
      </c>
      <c r="E48">
        <f t="shared" si="3"/>
        <v>2.3699999999999999E-2</v>
      </c>
      <c r="F48">
        <f t="shared" si="4"/>
        <v>7.3640492799999985E-2</v>
      </c>
      <c r="H48">
        <v>4.9000000000000004</v>
      </c>
      <c r="I48">
        <v>50.204999999999998</v>
      </c>
    </row>
    <row r="49" spans="1:9">
      <c r="A49">
        <v>0.5</v>
      </c>
      <c r="B49">
        <f t="shared" si="0"/>
        <v>43.3</v>
      </c>
      <c r="C49">
        <f t="shared" si="1"/>
        <v>0.29692599999999997</v>
      </c>
      <c r="D49">
        <f t="shared" si="2"/>
        <v>0.22600000000000001</v>
      </c>
      <c r="E49">
        <f t="shared" si="3"/>
        <v>3.49E-2</v>
      </c>
      <c r="F49">
        <f t="shared" si="4"/>
        <v>6.7105275999999991E-2</v>
      </c>
      <c r="H49">
        <v>7.35</v>
      </c>
      <c r="I49">
        <v>50.534999999999997</v>
      </c>
    </row>
    <row r="50" spans="1:9">
      <c r="A50">
        <v>0.55000000000000004</v>
      </c>
      <c r="B50">
        <f t="shared" si="0"/>
        <v>41.5</v>
      </c>
      <c r="C50">
        <f t="shared" si="1"/>
        <v>0.28854399999999997</v>
      </c>
      <c r="D50">
        <f t="shared" si="2"/>
        <v>0.21640000000000001</v>
      </c>
      <c r="E50">
        <f t="shared" si="3"/>
        <v>5.4300000000000001E-2</v>
      </c>
      <c r="F50">
        <f t="shared" si="4"/>
        <v>6.2440921599999998E-2</v>
      </c>
      <c r="H50">
        <v>9.8000000000000007</v>
      </c>
      <c r="I50">
        <v>50.71</v>
      </c>
    </row>
    <row r="51" spans="1:9">
      <c r="A51">
        <v>0.6</v>
      </c>
      <c r="B51">
        <f t="shared" si="0"/>
        <v>39.6</v>
      </c>
      <c r="C51">
        <f t="shared" si="1"/>
        <v>0.27965400000000001</v>
      </c>
      <c r="D51">
        <f t="shared" si="2"/>
        <v>0.20879999999999999</v>
      </c>
      <c r="E51">
        <f t="shared" si="3"/>
        <v>7.51E-2</v>
      </c>
      <c r="F51">
        <f t="shared" si="4"/>
        <v>5.8391755199999999E-2</v>
      </c>
      <c r="H51">
        <v>10.25</v>
      </c>
      <c r="I51">
        <v>50.71</v>
      </c>
    </row>
    <row r="52" spans="1:9">
      <c r="A52">
        <v>0.65</v>
      </c>
      <c r="B52">
        <f t="shared" si="0"/>
        <v>37.799999999999997</v>
      </c>
      <c r="C52">
        <f t="shared" si="1"/>
        <v>0.270256</v>
      </c>
      <c r="D52">
        <f t="shared" si="2"/>
        <v>0.2</v>
      </c>
      <c r="E52">
        <f t="shared" si="3"/>
        <v>0.11799999999999999</v>
      </c>
      <c r="F52">
        <f t="shared" si="4"/>
        <v>5.4051200000000001E-2</v>
      </c>
      <c r="H52">
        <v>12.25</v>
      </c>
      <c r="I52">
        <v>50.779000000000003</v>
      </c>
    </row>
    <row r="53" spans="1:9">
      <c r="A53">
        <v>0.7</v>
      </c>
      <c r="B53">
        <f t="shared" si="0"/>
        <v>35.9</v>
      </c>
      <c r="C53">
        <f t="shared" si="1"/>
        <v>0.26314399999999999</v>
      </c>
      <c r="D53">
        <f t="shared" si="2"/>
        <v>0.19039999999999999</v>
      </c>
      <c r="E53">
        <f t="shared" si="3"/>
        <v>0.17699999999999999</v>
      </c>
      <c r="F53">
        <f t="shared" si="4"/>
        <v>5.0102617599999996E-2</v>
      </c>
      <c r="H53">
        <v>14.7</v>
      </c>
      <c r="I53">
        <v>50.762999999999998</v>
      </c>
    </row>
    <row r="54" spans="1:9">
      <c r="A54">
        <v>0.75</v>
      </c>
      <c r="B54">
        <f t="shared" si="0"/>
        <v>34.300000000000004</v>
      </c>
      <c r="C54">
        <f t="shared" si="1"/>
        <v>0.25679399999999997</v>
      </c>
      <c r="D54">
        <f t="shared" si="2"/>
        <v>0.1832</v>
      </c>
      <c r="E54">
        <f t="shared" si="3"/>
        <v>0.25</v>
      </c>
      <c r="F54">
        <f t="shared" si="4"/>
        <v>4.7044660799999992E-2</v>
      </c>
      <c r="H54">
        <v>17.75</v>
      </c>
      <c r="I54">
        <v>50.762999999999998</v>
      </c>
    </row>
    <row r="55" spans="1:9">
      <c r="A55">
        <v>0.8</v>
      </c>
      <c r="B55">
        <f t="shared" si="0"/>
        <v>32.5</v>
      </c>
      <c r="C55">
        <f t="shared" si="1"/>
        <v>0.25323800000000002</v>
      </c>
      <c r="D55">
        <f t="shared" si="2"/>
        <v>0.17519999999999999</v>
      </c>
      <c r="E55">
        <f t="shared" si="3"/>
        <v>0.29900000000000004</v>
      </c>
      <c r="F55">
        <f t="shared" si="4"/>
        <v>4.4367297600000001E-2</v>
      </c>
      <c r="H55">
        <v>19.600000000000001</v>
      </c>
      <c r="I55">
        <v>50.552</v>
      </c>
    </row>
    <row r="56" spans="1:9">
      <c r="A56">
        <v>0.85</v>
      </c>
      <c r="B56">
        <f t="shared" si="0"/>
        <v>30.8</v>
      </c>
      <c r="C56">
        <f t="shared" si="1"/>
        <v>0.24866599999999997</v>
      </c>
      <c r="D56">
        <f t="shared" si="2"/>
        <v>0.16760000000000003</v>
      </c>
      <c r="E56">
        <f t="shared" si="3"/>
        <v>0.36399999999999999</v>
      </c>
      <c r="F56">
        <f t="shared" si="4"/>
        <v>4.1676421599999999E-2</v>
      </c>
      <c r="H56">
        <v>23.7</v>
      </c>
      <c r="I56">
        <v>50.552</v>
      </c>
    </row>
    <row r="57" spans="1:9">
      <c r="A57">
        <v>0.9</v>
      </c>
      <c r="B57">
        <f t="shared" si="0"/>
        <v>29</v>
      </c>
      <c r="C57">
        <f t="shared" si="1"/>
        <v>0.24587199999999998</v>
      </c>
      <c r="D57">
        <f t="shared" si="2"/>
        <v>0.16079999999999997</v>
      </c>
      <c r="E57">
        <f t="shared" si="3"/>
        <v>0.42899999999999999</v>
      </c>
      <c r="F57">
        <f t="shared" si="4"/>
        <v>3.9536217599999993E-2</v>
      </c>
      <c r="H57">
        <v>24.5</v>
      </c>
      <c r="I57">
        <v>50.164000000000001</v>
      </c>
    </row>
    <row r="58" spans="1:9">
      <c r="A58">
        <v>0.95</v>
      </c>
      <c r="B58">
        <f t="shared" si="0"/>
        <v>27.9</v>
      </c>
      <c r="C58">
        <f>(E17+8)*2.54/100</f>
        <v>0.24333200000000002</v>
      </c>
      <c r="D58">
        <f t="shared" si="2"/>
        <v>0.15279999999999999</v>
      </c>
      <c r="E58">
        <f t="shared" si="3"/>
        <v>0.45999999999999996</v>
      </c>
      <c r="F58">
        <f t="shared" si="4"/>
        <v>3.7181129600000001E-2</v>
      </c>
      <c r="H58">
        <v>29.4</v>
      </c>
      <c r="I58">
        <v>49.649000000000001</v>
      </c>
    </row>
    <row r="59" spans="1:9">
      <c r="A59">
        <v>1</v>
      </c>
      <c r="B59">
        <f t="shared" si="0"/>
        <v>26.5</v>
      </c>
      <c r="C59">
        <f t="shared" si="1"/>
        <v>0.24180799999999997</v>
      </c>
      <c r="D59">
        <f t="shared" si="2"/>
        <v>0.14599999999999999</v>
      </c>
      <c r="E59">
        <f t="shared" si="3"/>
        <v>0.47599999999999998</v>
      </c>
      <c r="F59">
        <f t="shared" si="4"/>
        <v>3.5303967999999991E-2</v>
      </c>
      <c r="H59">
        <v>34.299999999999997</v>
      </c>
      <c r="I59">
        <v>49.058</v>
      </c>
    </row>
    <row r="60" spans="1:9">
      <c r="H60">
        <v>39.200000000000003</v>
      </c>
      <c r="I60">
        <v>49.344000000000001</v>
      </c>
    </row>
    <row r="61" spans="1:9">
      <c r="B61" t="s">
        <v>8</v>
      </c>
      <c r="C61">
        <f>0.3048*7</f>
        <v>2.1335999999999999</v>
      </c>
      <c r="H61">
        <v>44.1</v>
      </c>
      <c r="I61">
        <v>47.576000000000001</v>
      </c>
    </row>
    <row r="62" spans="1:9">
      <c r="B62" t="s">
        <v>7</v>
      </c>
      <c r="C62" t="s">
        <v>10</v>
      </c>
      <c r="D62" t="s">
        <v>9</v>
      </c>
      <c r="H62">
        <v>46.55</v>
      </c>
      <c r="I62">
        <v>47.16</v>
      </c>
    </row>
    <row r="63" spans="1:9">
      <c r="B63">
        <v>2590</v>
      </c>
      <c r="C63">
        <v>0.219</v>
      </c>
      <c r="D63">
        <f>C63*$C$61*(B63/60)</f>
        <v>20.169987599999999</v>
      </c>
      <c r="H63">
        <v>49</v>
      </c>
      <c r="I63">
        <v>46.722000000000001</v>
      </c>
    </row>
    <row r="64" spans="1:9">
      <c r="B64">
        <v>2590</v>
      </c>
      <c r="C64">
        <v>0.32100000000000001</v>
      </c>
      <c r="D64">
        <f>C64*$C$61*(B64/60)</f>
        <v>29.564228399999998</v>
      </c>
    </row>
    <row r="65" spans="2:5">
      <c r="B65">
        <v>1810</v>
      </c>
      <c r="C65">
        <v>0.32100000000000001</v>
      </c>
      <c r="D65">
        <f>C65*$C$61*(B65/60)</f>
        <v>20.6607156</v>
      </c>
    </row>
    <row r="67" spans="2:5">
      <c r="B67" t="s">
        <v>12</v>
      </c>
      <c r="C67">
        <v>47.880208000000003</v>
      </c>
      <c r="D67" t="s">
        <v>11</v>
      </c>
      <c r="E67" t="s">
        <v>9</v>
      </c>
    </row>
    <row r="68" spans="2:5">
      <c r="B68">
        <v>106</v>
      </c>
      <c r="D68">
        <f>B68*C67</f>
        <v>5075.3020480000005</v>
      </c>
      <c r="E68">
        <f>SQRT(D68*2/1.225)</f>
        <v>91.028607730241163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DE77-DFE5-4714-9E0C-ED7A061E72A0}">
  <dimension ref="A1:F35"/>
  <sheetViews>
    <sheetView workbookViewId="0">
      <selection activeCell="J32" sqref="J32"/>
    </sheetView>
  </sheetViews>
  <sheetFormatPr defaultRowHeight="14.4"/>
  <cols>
    <col min="1" max="1" width="8.7890625" style="2"/>
  </cols>
  <sheetData>
    <row r="1" spans="1:6">
      <c r="A1" s="1">
        <v>1</v>
      </c>
      <c r="B1">
        <v>1.89E-3</v>
      </c>
      <c r="D1">
        <f>A1*1000</f>
        <v>1000</v>
      </c>
      <c r="E1">
        <f>B1*1000</f>
        <v>1.89</v>
      </c>
      <c r="F1">
        <v>0</v>
      </c>
    </row>
    <row r="2" spans="1:6">
      <c r="A2" s="1">
        <v>0.95</v>
      </c>
      <c r="B2">
        <v>1.21E-2</v>
      </c>
      <c r="D2">
        <f t="shared" ref="D2:D35" si="0">A2*1000</f>
        <v>950</v>
      </c>
      <c r="E2">
        <f t="shared" ref="E2:E35" si="1">B2*1000</f>
        <v>12.1</v>
      </c>
      <c r="F2">
        <v>0</v>
      </c>
    </row>
    <row r="3" spans="1:6">
      <c r="A3" s="1">
        <v>0.9</v>
      </c>
      <c r="B3">
        <v>2.172E-2</v>
      </c>
      <c r="D3">
        <f t="shared" si="0"/>
        <v>900</v>
      </c>
      <c r="E3">
        <f t="shared" si="1"/>
        <v>21.72</v>
      </c>
      <c r="F3">
        <v>0</v>
      </c>
    </row>
    <row r="4" spans="1:6">
      <c r="A4" s="1">
        <v>0.8</v>
      </c>
      <c r="B4">
        <v>3.9350000000000003E-2</v>
      </c>
      <c r="D4">
        <f t="shared" si="0"/>
        <v>800</v>
      </c>
      <c r="E4">
        <f t="shared" si="1"/>
        <v>39.35</v>
      </c>
      <c r="F4">
        <v>0</v>
      </c>
    </row>
    <row r="5" spans="1:6">
      <c r="A5" s="1">
        <v>0.7</v>
      </c>
      <c r="B5">
        <v>5.4960000000000002E-2</v>
      </c>
      <c r="D5">
        <f t="shared" si="0"/>
        <v>700</v>
      </c>
      <c r="E5">
        <f t="shared" si="1"/>
        <v>54.96</v>
      </c>
      <c r="F5">
        <v>0</v>
      </c>
    </row>
    <row r="6" spans="1:6">
      <c r="A6" s="1">
        <v>0.6</v>
      </c>
      <c r="B6">
        <v>6.8449999999999997E-2</v>
      </c>
      <c r="D6">
        <f t="shared" si="0"/>
        <v>600</v>
      </c>
      <c r="E6">
        <f t="shared" si="1"/>
        <v>68.45</v>
      </c>
      <c r="F6">
        <v>0</v>
      </c>
    </row>
    <row r="7" spans="1:6">
      <c r="A7" s="1">
        <v>0.5</v>
      </c>
      <c r="B7">
        <v>7.9409999999999994E-2</v>
      </c>
      <c r="D7">
        <f t="shared" si="0"/>
        <v>500</v>
      </c>
      <c r="E7">
        <f t="shared" si="1"/>
        <v>79.41</v>
      </c>
      <c r="F7">
        <v>0</v>
      </c>
    </row>
    <row r="8" spans="1:6">
      <c r="A8" s="1">
        <v>0.4</v>
      </c>
      <c r="B8">
        <v>8.7050000000000002E-2</v>
      </c>
      <c r="D8">
        <f t="shared" si="0"/>
        <v>400</v>
      </c>
      <c r="E8">
        <f t="shared" si="1"/>
        <v>87.05</v>
      </c>
      <c r="F8">
        <v>0</v>
      </c>
    </row>
    <row r="9" spans="1:6">
      <c r="A9" s="1">
        <v>0.3</v>
      </c>
      <c r="B9">
        <v>9.0029999999999999E-2</v>
      </c>
      <c r="D9">
        <f t="shared" si="0"/>
        <v>300</v>
      </c>
      <c r="E9">
        <f t="shared" si="1"/>
        <v>90.03</v>
      </c>
      <c r="F9">
        <v>0</v>
      </c>
    </row>
    <row r="10" spans="1:6">
      <c r="A10" s="1">
        <v>0.25</v>
      </c>
      <c r="B10">
        <v>8.9120000000000005E-2</v>
      </c>
      <c r="D10">
        <f t="shared" si="0"/>
        <v>250</v>
      </c>
      <c r="E10">
        <f t="shared" si="1"/>
        <v>89.12</v>
      </c>
      <c r="F10">
        <v>0</v>
      </c>
    </row>
    <row r="11" spans="1:6">
      <c r="A11" s="1">
        <v>0.2</v>
      </c>
      <c r="B11">
        <v>8.6059999999999998E-2</v>
      </c>
      <c r="D11">
        <f t="shared" si="0"/>
        <v>200</v>
      </c>
      <c r="E11">
        <f t="shared" si="1"/>
        <v>86.06</v>
      </c>
      <c r="F11">
        <v>0</v>
      </c>
    </row>
    <row r="12" spans="1:6">
      <c r="A12" s="1">
        <v>0.15</v>
      </c>
      <c r="B12">
        <v>8.0180000000000001E-2</v>
      </c>
      <c r="D12">
        <f t="shared" si="0"/>
        <v>150</v>
      </c>
      <c r="E12">
        <f t="shared" si="1"/>
        <v>80.180000000000007</v>
      </c>
      <c r="F12">
        <v>0</v>
      </c>
    </row>
    <row r="13" spans="1:6">
      <c r="A13" s="1">
        <v>0.1</v>
      </c>
      <c r="B13">
        <v>7.0239999999999997E-2</v>
      </c>
      <c r="D13">
        <f t="shared" si="0"/>
        <v>100</v>
      </c>
      <c r="E13">
        <f t="shared" si="1"/>
        <v>70.239999999999995</v>
      </c>
      <c r="F13">
        <v>0</v>
      </c>
    </row>
    <row r="14" spans="1:6">
      <c r="A14" s="1">
        <v>7.4999999999999997E-2</v>
      </c>
      <c r="B14">
        <v>6.3E-2</v>
      </c>
      <c r="D14">
        <f t="shared" si="0"/>
        <v>75</v>
      </c>
      <c r="E14">
        <f t="shared" si="1"/>
        <v>63</v>
      </c>
      <c r="F14">
        <v>0</v>
      </c>
    </row>
    <row r="15" spans="1:6">
      <c r="A15" s="1">
        <v>0.05</v>
      </c>
      <c r="B15">
        <v>5.3319999999999999E-2</v>
      </c>
      <c r="D15">
        <f t="shared" si="0"/>
        <v>50</v>
      </c>
      <c r="E15">
        <f t="shared" si="1"/>
        <v>53.32</v>
      </c>
      <c r="F15">
        <v>0</v>
      </c>
    </row>
    <row r="16" spans="1:6">
      <c r="A16" s="1">
        <v>2.5000000000000001E-2</v>
      </c>
      <c r="B16">
        <v>3.9219999999999998E-2</v>
      </c>
      <c r="D16">
        <f t="shared" si="0"/>
        <v>25</v>
      </c>
      <c r="E16">
        <f t="shared" si="1"/>
        <v>39.22</v>
      </c>
      <c r="F16">
        <v>0</v>
      </c>
    </row>
    <row r="17" spans="1:6">
      <c r="A17" s="1">
        <v>1.2500000000000001E-2</v>
      </c>
      <c r="B17">
        <v>2.8410000000000001E-2</v>
      </c>
      <c r="D17">
        <f t="shared" si="0"/>
        <v>12.5</v>
      </c>
      <c r="E17">
        <f t="shared" si="1"/>
        <v>28.41</v>
      </c>
      <c r="F17">
        <v>0</v>
      </c>
    </row>
    <row r="18" spans="1:6">
      <c r="A18" s="1">
        <v>0</v>
      </c>
      <c r="B18">
        <v>0</v>
      </c>
      <c r="D18">
        <f t="shared" si="0"/>
        <v>0</v>
      </c>
      <c r="E18">
        <f t="shared" si="1"/>
        <v>0</v>
      </c>
      <c r="F18">
        <v>0</v>
      </c>
    </row>
    <row r="19" spans="1:6">
      <c r="A19" s="1">
        <v>1.2500000000000001E-2</v>
      </c>
      <c r="B19">
        <v>-2.8410000000000001E-2</v>
      </c>
      <c r="D19">
        <f t="shared" si="0"/>
        <v>12.5</v>
      </c>
      <c r="E19">
        <f t="shared" si="1"/>
        <v>-28.41</v>
      </c>
      <c r="F19">
        <v>0</v>
      </c>
    </row>
    <row r="20" spans="1:6">
      <c r="A20" s="1">
        <v>2.5000000000000001E-2</v>
      </c>
      <c r="B20">
        <v>-3.9219999999999998E-2</v>
      </c>
      <c r="D20">
        <f t="shared" si="0"/>
        <v>25</v>
      </c>
      <c r="E20">
        <f t="shared" si="1"/>
        <v>-39.22</v>
      </c>
      <c r="F20">
        <v>0</v>
      </c>
    </row>
    <row r="21" spans="1:6">
      <c r="A21" s="1">
        <v>0.05</v>
      </c>
      <c r="B21">
        <v>-5.3319999999999999E-2</v>
      </c>
      <c r="D21">
        <f t="shared" si="0"/>
        <v>50</v>
      </c>
      <c r="E21">
        <f t="shared" si="1"/>
        <v>-53.32</v>
      </c>
      <c r="F21">
        <v>0</v>
      </c>
    </row>
    <row r="22" spans="1:6">
      <c r="A22" s="1">
        <v>7.4999999999999997E-2</v>
      </c>
      <c r="B22">
        <v>-6.3E-2</v>
      </c>
      <c r="D22">
        <f t="shared" si="0"/>
        <v>75</v>
      </c>
      <c r="E22">
        <f t="shared" si="1"/>
        <v>-63</v>
      </c>
      <c r="F22">
        <v>0</v>
      </c>
    </row>
    <row r="23" spans="1:6">
      <c r="A23" s="1">
        <v>0.1</v>
      </c>
      <c r="B23">
        <v>-7.0239999999999997E-2</v>
      </c>
      <c r="D23">
        <f t="shared" si="0"/>
        <v>100</v>
      </c>
      <c r="E23">
        <f t="shared" si="1"/>
        <v>-70.239999999999995</v>
      </c>
      <c r="F23">
        <v>0</v>
      </c>
    </row>
    <row r="24" spans="1:6">
      <c r="A24" s="1">
        <v>0.15</v>
      </c>
      <c r="B24">
        <v>-8.0180000000000001E-2</v>
      </c>
      <c r="D24">
        <f t="shared" si="0"/>
        <v>150</v>
      </c>
      <c r="E24">
        <f t="shared" si="1"/>
        <v>-80.180000000000007</v>
      </c>
      <c r="F24">
        <v>0</v>
      </c>
    </row>
    <row r="25" spans="1:6">
      <c r="A25" s="1">
        <v>0.2</v>
      </c>
      <c r="B25">
        <v>-8.6059999999999998E-2</v>
      </c>
      <c r="D25">
        <f t="shared" si="0"/>
        <v>200</v>
      </c>
      <c r="E25">
        <f t="shared" si="1"/>
        <v>-86.06</v>
      </c>
      <c r="F25">
        <v>0</v>
      </c>
    </row>
    <row r="26" spans="1:6">
      <c r="A26" s="1">
        <v>0.25</v>
      </c>
      <c r="B26">
        <v>-8.9120000000000005E-2</v>
      </c>
      <c r="D26">
        <f t="shared" si="0"/>
        <v>250</v>
      </c>
      <c r="E26">
        <f t="shared" si="1"/>
        <v>-89.12</v>
      </c>
      <c r="F26">
        <v>0</v>
      </c>
    </row>
    <row r="27" spans="1:6">
      <c r="A27" s="1">
        <v>0.3</v>
      </c>
      <c r="B27">
        <v>-9.0029999999999999E-2</v>
      </c>
      <c r="D27">
        <f t="shared" si="0"/>
        <v>300</v>
      </c>
      <c r="E27">
        <f t="shared" si="1"/>
        <v>-90.03</v>
      </c>
      <c r="F27">
        <v>0</v>
      </c>
    </row>
    <row r="28" spans="1:6">
      <c r="A28" s="1">
        <v>0.4</v>
      </c>
      <c r="B28">
        <v>-8.7050000000000002E-2</v>
      </c>
      <c r="D28">
        <f t="shared" si="0"/>
        <v>400</v>
      </c>
      <c r="E28">
        <f t="shared" si="1"/>
        <v>-87.05</v>
      </c>
      <c r="F28">
        <v>0</v>
      </c>
    </row>
    <row r="29" spans="1:6">
      <c r="A29" s="1">
        <v>0.5</v>
      </c>
      <c r="B29">
        <v>-7.9409999999999994E-2</v>
      </c>
      <c r="D29">
        <f t="shared" si="0"/>
        <v>500</v>
      </c>
      <c r="E29">
        <f t="shared" si="1"/>
        <v>-79.41</v>
      </c>
      <c r="F29">
        <v>0</v>
      </c>
    </row>
    <row r="30" spans="1:6">
      <c r="A30" s="1">
        <v>0.6</v>
      </c>
      <c r="B30">
        <v>-6.8449999999999997E-2</v>
      </c>
      <c r="D30">
        <f t="shared" si="0"/>
        <v>600</v>
      </c>
      <c r="E30">
        <f t="shared" si="1"/>
        <v>-68.45</v>
      </c>
      <c r="F30">
        <v>0</v>
      </c>
    </row>
    <row r="31" spans="1:6">
      <c r="A31" s="1">
        <v>0.7</v>
      </c>
      <c r="B31">
        <v>-5.4960000000000002E-2</v>
      </c>
      <c r="D31">
        <f t="shared" si="0"/>
        <v>700</v>
      </c>
      <c r="E31">
        <f t="shared" si="1"/>
        <v>-54.96</v>
      </c>
      <c r="F31">
        <v>0</v>
      </c>
    </row>
    <row r="32" spans="1:6">
      <c r="A32" s="1">
        <v>0.8</v>
      </c>
      <c r="B32">
        <v>-3.9350000000000003E-2</v>
      </c>
      <c r="D32">
        <f t="shared" si="0"/>
        <v>800</v>
      </c>
      <c r="E32">
        <f t="shared" si="1"/>
        <v>-39.35</v>
      </c>
      <c r="F32">
        <v>0</v>
      </c>
    </row>
    <row r="33" spans="1:6">
      <c r="A33" s="1">
        <v>0.9</v>
      </c>
      <c r="B33">
        <v>-2.172E-2</v>
      </c>
      <c r="D33">
        <f t="shared" si="0"/>
        <v>900</v>
      </c>
      <c r="E33">
        <f t="shared" si="1"/>
        <v>-21.72</v>
      </c>
      <c r="F33">
        <v>0</v>
      </c>
    </row>
    <row r="34" spans="1:6">
      <c r="A34" s="1">
        <v>0.95</v>
      </c>
      <c r="B34">
        <v>-1.21E-2</v>
      </c>
      <c r="D34">
        <f t="shared" si="0"/>
        <v>950</v>
      </c>
      <c r="E34">
        <f t="shared" si="1"/>
        <v>-12.1</v>
      </c>
      <c r="F34">
        <v>0</v>
      </c>
    </row>
    <row r="35" spans="1:6">
      <c r="A35" s="1">
        <v>1</v>
      </c>
      <c r="B35">
        <v>-1.89E-3</v>
      </c>
      <c r="D35">
        <f t="shared" si="0"/>
        <v>1000</v>
      </c>
      <c r="E35">
        <f t="shared" si="1"/>
        <v>-1.89</v>
      </c>
      <c r="F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FA60-43DF-4342-887B-332FC6F471CF}">
  <dimension ref="A1:W78"/>
  <sheetViews>
    <sheetView tabSelected="1" zoomScale="77" zoomScaleNormal="100" workbookViewId="0">
      <selection activeCell="E5" sqref="E5"/>
    </sheetView>
  </sheetViews>
  <sheetFormatPr defaultRowHeight="14.4"/>
  <sheetData>
    <row r="1" spans="1:13">
      <c r="A1" t="s">
        <v>0</v>
      </c>
      <c r="B1" t="s">
        <v>1</v>
      </c>
      <c r="C1" t="s">
        <v>14</v>
      </c>
      <c r="D1" t="s">
        <v>3</v>
      </c>
      <c r="E1" t="s">
        <v>8</v>
      </c>
      <c r="G1" t="s">
        <v>15</v>
      </c>
      <c r="H1" t="s">
        <v>16</v>
      </c>
      <c r="I1" t="s">
        <v>1</v>
      </c>
    </row>
    <row r="2" spans="1:13">
      <c r="A2">
        <f>'X22 geometry data'!A43</f>
        <v>0.2</v>
      </c>
      <c r="B2">
        <f>'X22 geometry data'!B43</f>
        <v>54</v>
      </c>
      <c r="C2">
        <f>'X22 geometry data'!C43</f>
        <v>0.35128199999999998</v>
      </c>
      <c r="D2">
        <f>'X22 geometry data'!D43</f>
        <v>0.31759999999999999</v>
      </c>
      <c r="E2">
        <f>7*0.3048</f>
        <v>2.1335999999999999</v>
      </c>
      <c r="G2">
        <f>A2*0.5*$E$2*1000</f>
        <v>213.35999999999999</v>
      </c>
      <c r="H2">
        <f>C2*1000</f>
        <v>351.28199999999998</v>
      </c>
      <c r="I2">
        <f>$E$4+(B2-$B$13)</f>
        <v>48.699999999999996</v>
      </c>
      <c r="K2">
        <f>G2/1000</f>
        <v>0.21335999999999999</v>
      </c>
      <c r="L2">
        <f>H2/1000</f>
        <v>0.35128199999999998</v>
      </c>
      <c r="M2">
        <f>I2</f>
        <v>48.699999999999996</v>
      </c>
    </row>
    <row r="3" spans="1:13">
      <c r="A3">
        <f>'X22 geometry data'!A44</f>
        <v>0.25</v>
      </c>
      <c r="B3">
        <f>'X22 geometry data'!B44</f>
        <v>52.5</v>
      </c>
      <c r="C3">
        <f>'X22 geometry data'!C44</f>
        <v>0.34493200000000002</v>
      </c>
      <c r="D3">
        <f>'X22 geometry data'!D44</f>
        <v>0.3004</v>
      </c>
      <c r="E3" t="s">
        <v>13</v>
      </c>
      <c r="G3">
        <f t="shared" ref="G3:G18" si="0">A3*0.5*$E$2*1000</f>
        <v>266.7</v>
      </c>
      <c r="H3">
        <f t="shared" ref="H3:H18" si="1">C3*1000</f>
        <v>344.93200000000002</v>
      </c>
      <c r="I3">
        <f t="shared" ref="I3:I18" si="2">$E$4+(B3-$B$13)</f>
        <v>47.199999999999996</v>
      </c>
      <c r="K3">
        <f t="shared" ref="K3:K18" si="3">G3/1000</f>
        <v>0.26669999999999999</v>
      </c>
      <c r="L3">
        <f t="shared" ref="L3:L18" si="4">H3/1000</f>
        <v>0.34493200000000002</v>
      </c>
      <c r="M3">
        <f t="shared" ref="M3:M18" si="5">I3</f>
        <v>47.199999999999996</v>
      </c>
    </row>
    <row r="4" spans="1:13">
      <c r="A4">
        <f>'X22 geometry data'!A45</f>
        <v>0.3</v>
      </c>
      <c r="B4">
        <f>'X22 geometry data'!B45</f>
        <v>50.199999999999996</v>
      </c>
      <c r="C4">
        <f>'X22 geometry data'!C45</f>
        <v>0.33426400000000001</v>
      </c>
      <c r="D4">
        <f>'X22 geometry data'!D45</f>
        <v>0.28439999999999999</v>
      </c>
      <c r="E4">
        <v>29</v>
      </c>
      <c r="G4">
        <f t="shared" si="0"/>
        <v>320.03999999999996</v>
      </c>
      <c r="H4">
        <f t="shared" si="1"/>
        <v>334.26400000000001</v>
      </c>
      <c r="I4">
        <f t="shared" si="2"/>
        <v>44.899999999999991</v>
      </c>
      <c r="K4">
        <f t="shared" si="3"/>
        <v>0.32003999999999999</v>
      </c>
      <c r="L4">
        <f t="shared" si="4"/>
        <v>0.33426400000000001</v>
      </c>
      <c r="M4">
        <f t="shared" si="5"/>
        <v>44.899999999999991</v>
      </c>
    </row>
    <row r="5" spans="1:13">
      <c r="A5">
        <f>'X22 geometry data'!A46</f>
        <v>0.35</v>
      </c>
      <c r="B5">
        <f>'X22 geometry data'!B46</f>
        <v>48.8</v>
      </c>
      <c r="C5">
        <f>'X22 geometry data'!C46</f>
        <v>0.32359599999999999</v>
      </c>
      <c r="D5">
        <f>'X22 geometry data'!D46</f>
        <v>0.26879999999999998</v>
      </c>
      <c r="E5" t="s">
        <v>17</v>
      </c>
      <c r="G5">
        <f t="shared" si="0"/>
        <v>373.38</v>
      </c>
      <c r="H5">
        <f t="shared" si="1"/>
        <v>323.596</v>
      </c>
      <c r="I5">
        <f t="shared" si="2"/>
        <v>43.499999999999993</v>
      </c>
      <c r="K5">
        <f t="shared" si="3"/>
        <v>0.37337999999999999</v>
      </c>
      <c r="L5">
        <f t="shared" si="4"/>
        <v>0.32359599999999999</v>
      </c>
      <c r="M5">
        <f t="shared" si="5"/>
        <v>43.499999999999993</v>
      </c>
    </row>
    <row r="6" spans="1:13">
      <c r="A6">
        <f>'X22 geometry data'!A47</f>
        <v>0.4</v>
      </c>
      <c r="B6">
        <f>'X22 geometry data'!B47</f>
        <v>46.900000000000006</v>
      </c>
      <c r="C6">
        <f>'X22 geometry data'!C47</f>
        <v>0.31419800000000003</v>
      </c>
      <c r="D6">
        <f>'X22 geometry data'!D47</f>
        <v>0.25440000000000002</v>
      </c>
      <c r="E6">
        <f>49 * 0.0254</f>
        <v>1.2445999999999999</v>
      </c>
      <c r="G6">
        <f t="shared" si="0"/>
        <v>426.71999999999997</v>
      </c>
      <c r="H6">
        <f t="shared" si="1"/>
        <v>314.19800000000004</v>
      </c>
      <c r="I6">
        <f t="shared" si="2"/>
        <v>41.6</v>
      </c>
      <c r="K6">
        <f t="shared" si="3"/>
        <v>0.42671999999999999</v>
      </c>
      <c r="L6">
        <f t="shared" si="4"/>
        <v>0.31419800000000003</v>
      </c>
      <c r="M6">
        <f t="shared" si="5"/>
        <v>41.6</v>
      </c>
    </row>
    <row r="7" spans="1:13">
      <c r="A7">
        <f>'X22 geometry data'!A48</f>
        <v>0.45</v>
      </c>
      <c r="B7">
        <f>'X22 geometry data'!B48</f>
        <v>45.199999999999996</v>
      </c>
      <c r="C7">
        <f>'X22 geometry data'!C48</f>
        <v>0.30581599999999998</v>
      </c>
      <c r="D7">
        <f>'X22 geometry data'!D48</f>
        <v>0.24079999999999999</v>
      </c>
      <c r="G7">
        <f t="shared" si="0"/>
        <v>480.06</v>
      </c>
      <c r="H7">
        <f t="shared" si="1"/>
        <v>305.81599999999997</v>
      </c>
      <c r="I7">
        <f t="shared" si="2"/>
        <v>39.899999999999991</v>
      </c>
      <c r="K7">
        <f t="shared" si="3"/>
        <v>0.48005999999999999</v>
      </c>
      <c r="L7">
        <f t="shared" si="4"/>
        <v>0.30581599999999998</v>
      </c>
      <c r="M7">
        <f t="shared" si="5"/>
        <v>39.899999999999991</v>
      </c>
    </row>
    <row r="8" spans="1:13">
      <c r="A8">
        <f>'X22 geometry data'!A49</f>
        <v>0.5</v>
      </c>
      <c r="B8">
        <f>'X22 geometry data'!B49</f>
        <v>43.3</v>
      </c>
      <c r="C8">
        <f>'X22 geometry data'!C49</f>
        <v>0.29692599999999997</v>
      </c>
      <c r="D8">
        <f>'X22 geometry data'!D49</f>
        <v>0.22600000000000001</v>
      </c>
      <c r="E8" t="s">
        <v>18</v>
      </c>
      <c r="G8">
        <f t="shared" si="0"/>
        <v>533.4</v>
      </c>
      <c r="H8">
        <f t="shared" si="1"/>
        <v>296.92599999999999</v>
      </c>
      <c r="I8">
        <f t="shared" si="2"/>
        <v>37.999999999999993</v>
      </c>
      <c r="K8">
        <f t="shared" si="3"/>
        <v>0.53339999999999999</v>
      </c>
      <c r="L8">
        <f t="shared" si="4"/>
        <v>0.29692599999999997</v>
      </c>
      <c r="M8">
        <f t="shared" si="5"/>
        <v>37.999999999999993</v>
      </c>
    </row>
    <row r="9" spans="1:13">
      <c r="A9">
        <f>'X22 geometry data'!A50</f>
        <v>0.55000000000000004</v>
      </c>
      <c r="B9">
        <f>'X22 geometry data'!B50</f>
        <v>41.5</v>
      </c>
      <c r="C9">
        <f>'X22 geometry data'!C50</f>
        <v>0.28854399999999997</v>
      </c>
      <c r="D9">
        <f>'X22 geometry data'!D50</f>
        <v>0.21640000000000001</v>
      </c>
      <c r="E9">
        <f>E6/E2/2</f>
        <v>0.29166666666666669</v>
      </c>
      <c r="G9">
        <f t="shared" si="0"/>
        <v>586.74</v>
      </c>
      <c r="H9">
        <f t="shared" si="1"/>
        <v>288.54399999999998</v>
      </c>
      <c r="I9">
        <f t="shared" si="2"/>
        <v>36.199999999999996</v>
      </c>
      <c r="K9">
        <f t="shared" si="3"/>
        <v>0.58674000000000004</v>
      </c>
      <c r="L9">
        <f t="shared" si="4"/>
        <v>0.28854399999999997</v>
      </c>
      <c r="M9">
        <f t="shared" si="5"/>
        <v>36.199999999999996</v>
      </c>
    </row>
    <row r="10" spans="1:13">
      <c r="A10">
        <f>'X22 geometry data'!A51</f>
        <v>0.6</v>
      </c>
      <c r="B10">
        <f>'X22 geometry data'!B51</f>
        <v>39.6</v>
      </c>
      <c r="C10">
        <f>'X22 geometry data'!C51</f>
        <v>0.27965400000000001</v>
      </c>
      <c r="D10">
        <f>'X22 geometry data'!D51</f>
        <v>0.20879999999999999</v>
      </c>
      <c r="G10">
        <f t="shared" si="0"/>
        <v>640.07999999999993</v>
      </c>
      <c r="H10">
        <f t="shared" si="1"/>
        <v>279.654</v>
      </c>
      <c r="I10">
        <f t="shared" si="2"/>
        <v>34.299999999999997</v>
      </c>
      <c r="K10">
        <f t="shared" si="3"/>
        <v>0.64007999999999998</v>
      </c>
      <c r="L10">
        <f t="shared" si="4"/>
        <v>0.27965400000000001</v>
      </c>
      <c r="M10">
        <f t="shared" si="5"/>
        <v>34.299999999999997</v>
      </c>
    </row>
    <row r="11" spans="1:13">
      <c r="A11">
        <f>'X22 geometry data'!A52</f>
        <v>0.65</v>
      </c>
      <c r="B11">
        <f>'X22 geometry data'!B52</f>
        <v>37.799999999999997</v>
      </c>
      <c r="C11">
        <f>'X22 geometry data'!C52</f>
        <v>0.270256</v>
      </c>
      <c r="D11">
        <f>'X22 geometry data'!D52</f>
        <v>0.2</v>
      </c>
      <c r="E11" t="s">
        <v>24</v>
      </c>
      <c r="G11">
        <f t="shared" si="0"/>
        <v>693.42000000000007</v>
      </c>
      <c r="H11">
        <f t="shared" si="1"/>
        <v>270.25599999999997</v>
      </c>
      <c r="I11">
        <f t="shared" si="2"/>
        <v>32.499999999999993</v>
      </c>
      <c r="K11">
        <f t="shared" si="3"/>
        <v>0.69342000000000004</v>
      </c>
      <c r="L11">
        <f t="shared" si="4"/>
        <v>0.270256</v>
      </c>
      <c r="M11">
        <f t="shared" si="5"/>
        <v>32.499999999999993</v>
      </c>
    </row>
    <row r="12" spans="1:13">
      <c r="A12">
        <f>'X22 geometry data'!A53</f>
        <v>0.7</v>
      </c>
      <c r="B12">
        <f>'X22 geometry data'!B53</f>
        <v>35.9</v>
      </c>
      <c r="C12">
        <f>'X22 geometry data'!C53</f>
        <v>0.26314399999999999</v>
      </c>
      <c r="D12">
        <f>'X22 geometry data'!D53</f>
        <v>0.19039999999999999</v>
      </c>
      <c r="E12">
        <f>14*2.54/100</f>
        <v>0.35560000000000003</v>
      </c>
      <c r="G12">
        <f t="shared" si="0"/>
        <v>746.76</v>
      </c>
      <c r="H12">
        <f t="shared" si="1"/>
        <v>263.14400000000001</v>
      </c>
      <c r="I12">
        <f t="shared" si="2"/>
        <v>30.599999999999994</v>
      </c>
      <c r="K12">
        <f t="shared" si="3"/>
        <v>0.74675999999999998</v>
      </c>
      <c r="L12">
        <f t="shared" si="4"/>
        <v>0.26314399999999999</v>
      </c>
      <c r="M12">
        <f t="shared" si="5"/>
        <v>30.599999999999994</v>
      </c>
    </row>
    <row r="13" spans="1:13">
      <c r="A13">
        <f>'X22 geometry data'!A54</f>
        <v>0.75</v>
      </c>
      <c r="B13">
        <f>'X22 geometry data'!B54</f>
        <v>34.300000000000004</v>
      </c>
      <c r="C13">
        <f>'X22 geometry data'!C54</f>
        <v>0.25679399999999997</v>
      </c>
      <c r="D13">
        <f>'X22 geometry data'!D54</f>
        <v>0.1832</v>
      </c>
      <c r="G13">
        <f t="shared" si="0"/>
        <v>800.1</v>
      </c>
      <c r="H13">
        <f t="shared" si="1"/>
        <v>256.79399999999998</v>
      </c>
      <c r="I13">
        <f t="shared" si="2"/>
        <v>29</v>
      </c>
      <c r="K13">
        <f t="shared" si="3"/>
        <v>0.80010000000000003</v>
      </c>
      <c r="L13">
        <f t="shared" si="4"/>
        <v>0.25679399999999997</v>
      </c>
      <c r="M13">
        <f t="shared" si="5"/>
        <v>29</v>
      </c>
    </row>
    <row r="14" spans="1:13">
      <c r="A14">
        <f>'X22 geometry data'!A55</f>
        <v>0.8</v>
      </c>
      <c r="B14">
        <f>'X22 geometry data'!B55</f>
        <v>32.5</v>
      </c>
      <c r="C14">
        <f>'X22 geometry data'!C55</f>
        <v>0.25323800000000002</v>
      </c>
      <c r="D14">
        <f>'X22 geometry data'!D55</f>
        <v>0.17519999999999999</v>
      </c>
      <c r="G14">
        <f t="shared" si="0"/>
        <v>853.43999999999994</v>
      </c>
      <c r="H14">
        <f t="shared" si="1"/>
        <v>253.23800000000003</v>
      </c>
      <c r="I14">
        <f t="shared" si="2"/>
        <v>27.199999999999996</v>
      </c>
      <c r="K14">
        <f t="shared" si="3"/>
        <v>0.85343999999999998</v>
      </c>
      <c r="L14">
        <f t="shared" si="4"/>
        <v>0.25323800000000002</v>
      </c>
      <c r="M14">
        <f t="shared" si="5"/>
        <v>27.199999999999996</v>
      </c>
    </row>
    <row r="15" spans="1:13">
      <c r="A15">
        <f>'X22 geometry data'!A56</f>
        <v>0.85</v>
      </c>
      <c r="B15">
        <f>'X22 geometry data'!B56</f>
        <v>30.8</v>
      </c>
      <c r="C15">
        <f>'X22 geometry data'!C56</f>
        <v>0.24866599999999997</v>
      </c>
      <c r="D15">
        <f>'X22 geometry data'!D56</f>
        <v>0.16760000000000003</v>
      </c>
      <c r="G15">
        <f t="shared" si="0"/>
        <v>906.78</v>
      </c>
      <c r="H15">
        <f t="shared" si="1"/>
        <v>248.66599999999997</v>
      </c>
      <c r="I15">
        <f t="shared" si="2"/>
        <v>25.499999999999996</v>
      </c>
      <c r="K15">
        <f t="shared" si="3"/>
        <v>0.90677999999999992</v>
      </c>
      <c r="L15">
        <f t="shared" si="4"/>
        <v>0.24866599999999997</v>
      </c>
      <c r="M15">
        <f t="shared" si="5"/>
        <v>25.499999999999996</v>
      </c>
    </row>
    <row r="16" spans="1:13">
      <c r="A16">
        <f>'X22 geometry data'!A57</f>
        <v>0.9</v>
      </c>
      <c r="B16">
        <f>'X22 geometry data'!B57</f>
        <v>29</v>
      </c>
      <c r="C16">
        <f>'X22 geometry data'!C57</f>
        <v>0.24587199999999998</v>
      </c>
      <c r="D16">
        <f>'X22 geometry data'!D57</f>
        <v>0.16079999999999997</v>
      </c>
      <c r="G16">
        <f t="shared" si="0"/>
        <v>960.12</v>
      </c>
      <c r="H16">
        <f t="shared" si="1"/>
        <v>245.87199999999999</v>
      </c>
      <c r="I16">
        <f t="shared" si="2"/>
        <v>23.699999999999996</v>
      </c>
      <c r="K16">
        <f t="shared" si="3"/>
        <v>0.96011999999999997</v>
      </c>
      <c r="L16">
        <f t="shared" si="4"/>
        <v>0.24587199999999998</v>
      </c>
      <c r="M16">
        <f t="shared" si="5"/>
        <v>23.699999999999996</v>
      </c>
    </row>
    <row r="17" spans="1:23">
      <c r="A17">
        <f>'X22 geometry data'!A58</f>
        <v>0.95</v>
      </c>
      <c r="B17">
        <f>'X22 geometry data'!B58</f>
        <v>27.9</v>
      </c>
      <c r="C17">
        <f>'X22 geometry data'!C58</f>
        <v>0.24333200000000002</v>
      </c>
      <c r="D17">
        <f>'X22 geometry data'!D58</f>
        <v>0.15279999999999999</v>
      </c>
      <c r="G17">
        <f t="shared" si="0"/>
        <v>1013.46</v>
      </c>
      <c r="H17">
        <f t="shared" si="1"/>
        <v>243.33200000000002</v>
      </c>
      <c r="I17">
        <f t="shared" si="2"/>
        <v>22.599999999999994</v>
      </c>
      <c r="K17">
        <f t="shared" si="3"/>
        <v>1.01346</v>
      </c>
      <c r="L17">
        <f t="shared" si="4"/>
        <v>0.24333200000000002</v>
      </c>
      <c r="M17">
        <f t="shared" si="5"/>
        <v>22.599999999999994</v>
      </c>
    </row>
    <row r="18" spans="1:23">
      <c r="A18">
        <f>'X22 geometry data'!A59</f>
        <v>1</v>
      </c>
      <c r="B18">
        <f>'X22 geometry data'!B59</f>
        <v>26.5</v>
      </c>
      <c r="C18">
        <f>'X22 geometry data'!C59</f>
        <v>0.24180799999999997</v>
      </c>
      <c r="D18">
        <f>'X22 geometry data'!D59</f>
        <v>0.14599999999999999</v>
      </c>
      <c r="G18">
        <f t="shared" si="0"/>
        <v>1066.8</v>
      </c>
      <c r="H18">
        <f t="shared" si="1"/>
        <v>241.80799999999996</v>
      </c>
      <c r="I18">
        <f t="shared" si="2"/>
        <v>21.199999999999996</v>
      </c>
      <c r="K18">
        <f t="shared" si="3"/>
        <v>1.0668</v>
      </c>
      <c r="L18">
        <f t="shared" si="4"/>
        <v>0.24180799999999997</v>
      </c>
      <c r="M18">
        <f t="shared" si="5"/>
        <v>21.199999999999996</v>
      </c>
    </row>
    <row r="21" spans="1:23">
      <c r="B21" t="s">
        <v>22</v>
      </c>
      <c r="S21" t="s">
        <v>23</v>
      </c>
    </row>
    <row r="22" spans="1:23">
      <c r="A22">
        <v>48.8</v>
      </c>
      <c r="B22">
        <v>42.1</v>
      </c>
      <c r="C22">
        <f>(B22-47.625)*0.416+47.625</f>
        <v>45.326599999999999</v>
      </c>
      <c r="E22">
        <f t="shared" ref="E22:E53" si="6">A22*2.54/100</f>
        <v>1.23952</v>
      </c>
      <c r="F22">
        <f>C22*2.54/100</f>
        <v>1.1512956400000001</v>
      </c>
      <c r="G22">
        <f>E22*1000</f>
        <v>1239.52</v>
      </c>
      <c r="H22">
        <f>F22*1000</f>
        <v>1151.29564</v>
      </c>
      <c r="I22">
        <v>0</v>
      </c>
      <c r="K22">
        <v>49</v>
      </c>
      <c r="L22">
        <v>46.65</v>
      </c>
      <c r="Q22">
        <v>46</v>
      </c>
      <c r="R22">
        <v>5</v>
      </c>
      <c r="S22">
        <f t="shared" ref="S22:S52" si="7">(Q22-3.4)*2.54/100</f>
        <v>1.0820400000000001</v>
      </c>
      <c r="T22">
        <f t="shared" ref="T22:T36" si="8">R22*2.54/100</f>
        <v>0.127</v>
      </c>
      <c r="U22">
        <f>S22*1000</f>
        <v>1082.0400000000002</v>
      </c>
      <c r="V22">
        <f>T22*1000</f>
        <v>127</v>
      </c>
      <c r="W22">
        <v>0</v>
      </c>
    </row>
    <row r="23" spans="1:23">
      <c r="A23">
        <v>47.9</v>
      </c>
      <c r="B23">
        <v>42.7</v>
      </c>
      <c r="C23">
        <f t="shared" ref="C23:C78" si="9">(B23-47.625)*0.416+47.625</f>
        <v>45.5762</v>
      </c>
      <c r="E23">
        <f t="shared" si="6"/>
        <v>1.2166600000000001</v>
      </c>
      <c r="F23">
        <f t="shared" ref="F23:F78" si="10">C23*2.54/100</f>
        <v>1.1576354799999999</v>
      </c>
      <c r="G23">
        <f t="shared" ref="G23:G77" si="11">E23*1000</f>
        <v>1216.6600000000001</v>
      </c>
      <c r="H23">
        <f t="shared" ref="H23:H78" si="12">F23*1000</f>
        <v>1157.6354799999999</v>
      </c>
      <c r="I23">
        <v>0</v>
      </c>
      <c r="K23">
        <v>21.52</v>
      </c>
      <c r="Q23">
        <v>45</v>
      </c>
      <c r="R23">
        <v>5.2</v>
      </c>
      <c r="S23">
        <f t="shared" si="7"/>
        <v>1.05664</v>
      </c>
      <c r="T23">
        <f t="shared" si="8"/>
        <v>0.13208</v>
      </c>
      <c r="U23">
        <f t="shared" ref="U23:U52" si="13">S23*1000</f>
        <v>1056.6400000000001</v>
      </c>
      <c r="V23">
        <f t="shared" ref="V23:V52" si="14">T23*1000</f>
        <v>132.08000000000001</v>
      </c>
      <c r="W23">
        <v>0</v>
      </c>
    </row>
    <row r="24" spans="1:23">
      <c r="A24">
        <v>45</v>
      </c>
      <c r="B24">
        <v>44</v>
      </c>
      <c r="C24">
        <f t="shared" si="9"/>
        <v>46.116999999999997</v>
      </c>
      <c r="E24">
        <f t="shared" si="6"/>
        <v>1.143</v>
      </c>
      <c r="F24">
        <f t="shared" si="10"/>
        <v>1.1713718</v>
      </c>
      <c r="G24">
        <f t="shared" si="11"/>
        <v>1143</v>
      </c>
      <c r="H24">
        <f t="shared" si="12"/>
        <v>1171.3717999999999</v>
      </c>
      <c r="I24">
        <v>0</v>
      </c>
      <c r="Q24">
        <v>43</v>
      </c>
      <c r="R24">
        <v>5.6</v>
      </c>
      <c r="S24">
        <f t="shared" si="7"/>
        <v>1.0058400000000001</v>
      </c>
      <c r="T24">
        <f t="shared" si="8"/>
        <v>0.14223999999999998</v>
      </c>
      <c r="U24">
        <f t="shared" si="13"/>
        <v>1005.84</v>
      </c>
      <c r="V24">
        <f t="shared" si="14"/>
        <v>142.23999999999998</v>
      </c>
      <c r="W24">
        <v>0</v>
      </c>
    </row>
    <row r="25" spans="1:23">
      <c r="A25">
        <v>41.6</v>
      </c>
      <c r="B25">
        <v>45.4</v>
      </c>
      <c r="C25">
        <f t="shared" si="9"/>
        <v>46.699399999999997</v>
      </c>
      <c r="E25">
        <f t="shared" si="6"/>
        <v>1.05664</v>
      </c>
      <c r="F25">
        <f t="shared" si="10"/>
        <v>1.1861647599999998</v>
      </c>
      <c r="G25">
        <f t="shared" si="11"/>
        <v>1056.6400000000001</v>
      </c>
      <c r="H25">
        <f t="shared" si="12"/>
        <v>1186.1647599999999</v>
      </c>
      <c r="I25">
        <v>0</v>
      </c>
      <c r="Q25">
        <v>40</v>
      </c>
      <c r="R25">
        <v>6.2</v>
      </c>
      <c r="S25">
        <f t="shared" si="7"/>
        <v>0.92964000000000002</v>
      </c>
      <c r="T25">
        <f t="shared" si="8"/>
        <v>0.15748000000000001</v>
      </c>
      <c r="U25">
        <f t="shared" si="13"/>
        <v>929.64</v>
      </c>
      <c r="V25">
        <f t="shared" si="14"/>
        <v>157.48000000000002</v>
      </c>
      <c r="W25">
        <v>0</v>
      </c>
    </row>
    <row r="26" spans="1:23">
      <c r="A26">
        <v>38.1</v>
      </c>
      <c r="B26">
        <v>46.8</v>
      </c>
      <c r="C26">
        <f t="shared" si="9"/>
        <v>47.281799999999997</v>
      </c>
      <c r="E26">
        <f t="shared" si="6"/>
        <v>0.96774000000000004</v>
      </c>
      <c r="F26">
        <f t="shared" si="10"/>
        <v>1.2009577199999999</v>
      </c>
      <c r="G26">
        <f t="shared" si="11"/>
        <v>967.74</v>
      </c>
      <c r="H26">
        <f t="shared" si="12"/>
        <v>1200.9577199999999</v>
      </c>
      <c r="I26">
        <v>0</v>
      </c>
      <c r="Q26">
        <v>34</v>
      </c>
      <c r="R26">
        <v>7.1</v>
      </c>
      <c r="S26">
        <f t="shared" si="7"/>
        <v>0.77724000000000004</v>
      </c>
      <c r="T26">
        <f t="shared" si="8"/>
        <v>0.18034</v>
      </c>
      <c r="U26">
        <f t="shared" si="13"/>
        <v>777.24</v>
      </c>
      <c r="V26">
        <f t="shared" si="14"/>
        <v>180.34</v>
      </c>
      <c r="W26">
        <v>0</v>
      </c>
    </row>
    <row r="27" spans="1:23">
      <c r="A27">
        <v>36.200000000000003</v>
      </c>
      <c r="B27">
        <v>47.6</v>
      </c>
      <c r="C27">
        <f t="shared" si="9"/>
        <v>47.614600000000003</v>
      </c>
      <c r="E27">
        <f t="shared" si="6"/>
        <v>0.91948000000000008</v>
      </c>
      <c r="F27">
        <f t="shared" si="10"/>
        <v>1.2094108400000001</v>
      </c>
      <c r="G27">
        <f t="shared" si="11"/>
        <v>919.48</v>
      </c>
      <c r="H27">
        <f t="shared" si="12"/>
        <v>1209.41084</v>
      </c>
      <c r="I27">
        <v>0</v>
      </c>
      <c r="Q27">
        <v>32</v>
      </c>
      <c r="R27">
        <v>7.8</v>
      </c>
      <c r="S27">
        <f t="shared" si="7"/>
        <v>0.72644000000000009</v>
      </c>
      <c r="T27">
        <f t="shared" si="8"/>
        <v>0.19812000000000002</v>
      </c>
      <c r="U27">
        <f t="shared" si="13"/>
        <v>726.44</v>
      </c>
      <c r="V27">
        <f t="shared" si="14"/>
        <v>198.12</v>
      </c>
      <c r="W27">
        <v>0</v>
      </c>
    </row>
    <row r="28" spans="1:23">
      <c r="A28">
        <v>32.799999999999997</v>
      </c>
      <c r="B28">
        <v>48.9</v>
      </c>
      <c r="C28">
        <f t="shared" si="9"/>
        <v>48.1554</v>
      </c>
      <c r="E28">
        <f t="shared" si="6"/>
        <v>0.83311999999999997</v>
      </c>
      <c r="F28">
        <f t="shared" si="10"/>
        <v>1.2231471600000001</v>
      </c>
      <c r="G28">
        <f t="shared" si="11"/>
        <v>833.12</v>
      </c>
      <c r="H28">
        <f t="shared" si="12"/>
        <v>1223.1471600000002</v>
      </c>
      <c r="I28">
        <v>0</v>
      </c>
      <c r="Q28">
        <v>30</v>
      </c>
      <c r="R28">
        <v>8.5</v>
      </c>
      <c r="S28">
        <f t="shared" si="7"/>
        <v>0.67564000000000002</v>
      </c>
      <c r="T28">
        <f t="shared" si="8"/>
        <v>0.21590000000000001</v>
      </c>
      <c r="U28">
        <f t="shared" si="13"/>
        <v>675.64</v>
      </c>
      <c r="V28">
        <f t="shared" si="14"/>
        <v>215.9</v>
      </c>
      <c r="W28">
        <v>0</v>
      </c>
    </row>
    <row r="29" spans="1:23">
      <c r="A29">
        <v>29.2</v>
      </c>
      <c r="B29">
        <v>50.2</v>
      </c>
      <c r="C29">
        <f t="shared" si="9"/>
        <v>48.696200000000005</v>
      </c>
      <c r="E29">
        <f t="shared" si="6"/>
        <v>0.74167999999999989</v>
      </c>
      <c r="F29">
        <f t="shared" si="10"/>
        <v>1.2368834800000001</v>
      </c>
      <c r="G29">
        <f t="shared" si="11"/>
        <v>741.68</v>
      </c>
      <c r="H29">
        <f t="shared" si="12"/>
        <v>1236.8834800000002</v>
      </c>
      <c r="I29">
        <v>0</v>
      </c>
      <c r="Q29">
        <v>25</v>
      </c>
      <c r="R29">
        <v>8.6999999999999993</v>
      </c>
      <c r="S29">
        <f t="shared" si="7"/>
        <v>0.54864000000000002</v>
      </c>
      <c r="T29">
        <f t="shared" si="8"/>
        <v>0.22097999999999998</v>
      </c>
      <c r="U29">
        <f t="shared" si="13"/>
        <v>548.64</v>
      </c>
      <c r="V29">
        <f t="shared" si="14"/>
        <v>220.98</v>
      </c>
      <c r="W29">
        <v>0</v>
      </c>
    </row>
    <row r="30" spans="1:23">
      <c r="A30">
        <v>26.1</v>
      </c>
      <c r="B30">
        <v>51.2</v>
      </c>
      <c r="C30">
        <f t="shared" si="9"/>
        <v>49.112200000000001</v>
      </c>
      <c r="E30">
        <f t="shared" si="6"/>
        <v>0.66294000000000008</v>
      </c>
      <c r="F30">
        <f t="shared" si="10"/>
        <v>1.24744988</v>
      </c>
      <c r="G30">
        <f t="shared" si="11"/>
        <v>662.94</v>
      </c>
      <c r="H30">
        <f t="shared" si="12"/>
        <v>1247.4498800000001</v>
      </c>
      <c r="I30">
        <v>0</v>
      </c>
      <c r="Q30">
        <v>22</v>
      </c>
      <c r="R30">
        <v>8.1999999999999993</v>
      </c>
      <c r="S30">
        <f t="shared" si="7"/>
        <v>0.47244000000000008</v>
      </c>
      <c r="T30">
        <f t="shared" si="8"/>
        <v>0.20827999999999999</v>
      </c>
      <c r="U30">
        <f t="shared" si="13"/>
        <v>472.44000000000005</v>
      </c>
      <c r="V30">
        <f t="shared" si="14"/>
        <v>208.28</v>
      </c>
      <c r="W30">
        <v>0</v>
      </c>
    </row>
    <row r="31" spans="1:23">
      <c r="A31">
        <v>23.3</v>
      </c>
      <c r="B31">
        <v>51.9</v>
      </c>
      <c r="C31">
        <f t="shared" si="9"/>
        <v>49.403399999999998</v>
      </c>
      <c r="E31">
        <f t="shared" si="6"/>
        <v>0.59182000000000001</v>
      </c>
      <c r="F31">
        <f t="shared" si="10"/>
        <v>1.2548463599999999</v>
      </c>
      <c r="G31">
        <f t="shared" si="11"/>
        <v>591.82000000000005</v>
      </c>
      <c r="H31">
        <f t="shared" si="12"/>
        <v>1254.84636</v>
      </c>
      <c r="I31">
        <v>0</v>
      </c>
      <c r="Q31">
        <v>19</v>
      </c>
      <c r="R31">
        <v>7.5</v>
      </c>
      <c r="S31">
        <f t="shared" si="7"/>
        <v>0.39624000000000004</v>
      </c>
      <c r="T31">
        <f t="shared" si="8"/>
        <v>0.1905</v>
      </c>
      <c r="U31">
        <f t="shared" si="13"/>
        <v>396.24</v>
      </c>
      <c r="V31">
        <f t="shared" si="14"/>
        <v>190.5</v>
      </c>
      <c r="W31">
        <v>0</v>
      </c>
    </row>
    <row r="32" spans="1:23">
      <c r="A32">
        <v>20.5</v>
      </c>
      <c r="B32">
        <v>52.4</v>
      </c>
      <c r="C32">
        <f t="shared" si="9"/>
        <v>49.611399999999996</v>
      </c>
      <c r="E32">
        <f t="shared" si="6"/>
        <v>0.52070000000000005</v>
      </c>
      <c r="F32">
        <f t="shared" si="10"/>
        <v>1.26012956</v>
      </c>
      <c r="G32">
        <f t="shared" si="11"/>
        <v>520.70000000000005</v>
      </c>
      <c r="H32">
        <f t="shared" si="12"/>
        <v>1260.1295600000001</v>
      </c>
      <c r="I32">
        <v>0</v>
      </c>
      <c r="Q32">
        <v>15</v>
      </c>
      <c r="R32">
        <v>6.5</v>
      </c>
      <c r="S32">
        <f t="shared" si="7"/>
        <v>0.29464000000000001</v>
      </c>
      <c r="T32">
        <f t="shared" si="8"/>
        <v>0.16510000000000002</v>
      </c>
      <c r="U32">
        <f t="shared" si="13"/>
        <v>294.64</v>
      </c>
      <c r="V32">
        <f t="shared" si="14"/>
        <v>165.10000000000002</v>
      </c>
      <c r="W32">
        <v>0</v>
      </c>
    </row>
    <row r="33" spans="1:23">
      <c r="A33">
        <v>17.399999999999999</v>
      </c>
      <c r="B33">
        <v>52.6</v>
      </c>
      <c r="C33">
        <f t="shared" si="9"/>
        <v>49.694600000000001</v>
      </c>
      <c r="E33">
        <f t="shared" si="6"/>
        <v>0.44195999999999996</v>
      </c>
      <c r="F33">
        <f t="shared" si="10"/>
        <v>1.2622428400000001</v>
      </c>
      <c r="G33">
        <f t="shared" si="11"/>
        <v>441.96</v>
      </c>
      <c r="H33">
        <f t="shared" si="12"/>
        <v>1262.2428400000001</v>
      </c>
      <c r="I33">
        <v>0</v>
      </c>
      <c r="Q33">
        <v>11</v>
      </c>
      <c r="R33">
        <v>5.6</v>
      </c>
      <c r="S33">
        <f t="shared" si="7"/>
        <v>0.19303999999999999</v>
      </c>
      <c r="T33">
        <f t="shared" si="8"/>
        <v>0.14223999999999998</v>
      </c>
      <c r="U33">
        <f t="shared" si="13"/>
        <v>193.04</v>
      </c>
      <c r="V33">
        <f t="shared" si="14"/>
        <v>142.23999999999998</v>
      </c>
      <c r="W33">
        <v>0</v>
      </c>
    </row>
    <row r="34" spans="1:23">
      <c r="A34">
        <v>14.5</v>
      </c>
      <c r="B34">
        <v>53</v>
      </c>
      <c r="C34">
        <f t="shared" si="9"/>
        <v>49.860999999999997</v>
      </c>
      <c r="E34">
        <f t="shared" si="6"/>
        <v>0.36829999999999996</v>
      </c>
      <c r="F34">
        <f t="shared" si="10"/>
        <v>1.2664694000000001</v>
      </c>
      <c r="G34">
        <f t="shared" si="11"/>
        <v>368.29999999999995</v>
      </c>
      <c r="H34">
        <f t="shared" si="12"/>
        <v>1266.4694000000002</v>
      </c>
      <c r="I34">
        <v>0</v>
      </c>
      <c r="Q34">
        <v>6.3</v>
      </c>
      <c r="R34">
        <v>4.4000000000000004</v>
      </c>
      <c r="S34">
        <f t="shared" si="7"/>
        <v>7.3660000000000003E-2</v>
      </c>
      <c r="T34">
        <f t="shared" si="8"/>
        <v>0.11176000000000003</v>
      </c>
      <c r="U34">
        <f t="shared" si="13"/>
        <v>73.66</v>
      </c>
      <c r="V34">
        <f t="shared" si="14"/>
        <v>111.76000000000002</v>
      </c>
      <c r="W34">
        <v>0</v>
      </c>
    </row>
    <row r="35" spans="1:23">
      <c r="A35">
        <v>11</v>
      </c>
      <c r="B35">
        <v>53</v>
      </c>
      <c r="C35">
        <f t="shared" si="9"/>
        <v>49.860999999999997</v>
      </c>
      <c r="E35">
        <f t="shared" si="6"/>
        <v>0.27940000000000004</v>
      </c>
      <c r="F35">
        <f t="shared" si="10"/>
        <v>1.2664694000000001</v>
      </c>
      <c r="G35">
        <f t="shared" si="11"/>
        <v>279.40000000000003</v>
      </c>
      <c r="H35">
        <f t="shared" si="12"/>
        <v>1266.4694000000002</v>
      </c>
      <c r="I35">
        <v>0</v>
      </c>
      <c r="Q35">
        <v>2.2999999999999998</v>
      </c>
      <c r="R35">
        <v>3.3</v>
      </c>
      <c r="S35">
        <f t="shared" si="7"/>
        <v>-2.7940000000000006E-2</v>
      </c>
      <c r="T35">
        <f t="shared" si="8"/>
        <v>8.3819999999999992E-2</v>
      </c>
      <c r="U35">
        <f t="shared" si="13"/>
        <v>-27.940000000000005</v>
      </c>
      <c r="V35">
        <f t="shared" si="14"/>
        <v>83.82</v>
      </c>
      <c r="W35">
        <v>0</v>
      </c>
    </row>
    <row r="36" spans="1:23">
      <c r="A36">
        <v>9</v>
      </c>
      <c r="B36">
        <v>53</v>
      </c>
      <c r="C36">
        <f t="shared" si="9"/>
        <v>49.860999999999997</v>
      </c>
      <c r="E36">
        <f t="shared" si="6"/>
        <v>0.2286</v>
      </c>
      <c r="F36">
        <f t="shared" si="10"/>
        <v>1.2664694000000001</v>
      </c>
      <c r="G36">
        <f t="shared" si="11"/>
        <v>228.6</v>
      </c>
      <c r="H36">
        <f t="shared" si="12"/>
        <v>1266.4694000000002</v>
      </c>
      <c r="I36">
        <v>0</v>
      </c>
      <c r="Q36">
        <v>0</v>
      </c>
      <c r="R36">
        <v>1.7</v>
      </c>
      <c r="S36">
        <f t="shared" si="7"/>
        <v>-8.6359999999999992E-2</v>
      </c>
      <c r="T36">
        <f t="shared" si="8"/>
        <v>4.3179999999999996E-2</v>
      </c>
      <c r="U36">
        <f t="shared" si="13"/>
        <v>-86.359999999999985</v>
      </c>
      <c r="V36">
        <f t="shared" si="14"/>
        <v>43.179999999999993</v>
      </c>
      <c r="W36">
        <v>0</v>
      </c>
    </row>
    <row r="37" spans="1:23">
      <c r="A37">
        <v>6.22</v>
      </c>
      <c r="B37">
        <v>52.8</v>
      </c>
      <c r="C37">
        <f t="shared" si="9"/>
        <v>49.777799999999999</v>
      </c>
      <c r="E37">
        <f t="shared" si="6"/>
        <v>0.15798799999999999</v>
      </c>
      <c r="F37">
        <f t="shared" si="10"/>
        <v>1.26435612</v>
      </c>
      <c r="G37">
        <f t="shared" si="11"/>
        <v>157.988</v>
      </c>
      <c r="H37">
        <f t="shared" si="12"/>
        <v>1264.3561199999999</v>
      </c>
      <c r="I37">
        <v>0</v>
      </c>
      <c r="Q37">
        <v>0</v>
      </c>
      <c r="R37">
        <v>0</v>
      </c>
      <c r="S37">
        <f>(Q37-3.4)*2.54/100</f>
        <v>-8.6359999999999992E-2</v>
      </c>
      <c r="T37">
        <f t="shared" ref="T37:T52" si="15">R37*2.54/100</f>
        <v>0</v>
      </c>
      <c r="U37">
        <f t="shared" si="13"/>
        <v>-86.359999999999985</v>
      </c>
      <c r="V37">
        <f t="shared" si="14"/>
        <v>0</v>
      </c>
      <c r="W37">
        <v>0</v>
      </c>
    </row>
    <row r="38" spans="1:23">
      <c r="A38">
        <v>4.74</v>
      </c>
      <c r="B38">
        <v>52.5</v>
      </c>
      <c r="C38">
        <f t="shared" si="9"/>
        <v>49.652999999999999</v>
      </c>
      <c r="E38">
        <f t="shared" si="6"/>
        <v>0.120396</v>
      </c>
      <c r="F38">
        <f t="shared" si="10"/>
        <v>1.2611862</v>
      </c>
      <c r="G38">
        <f t="shared" si="11"/>
        <v>120.396</v>
      </c>
      <c r="H38">
        <f t="shared" si="12"/>
        <v>1261.1862000000001</v>
      </c>
      <c r="I38">
        <v>0</v>
      </c>
      <c r="Q38">
        <v>0</v>
      </c>
      <c r="R38">
        <v>-1.7</v>
      </c>
      <c r="S38">
        <f t="shared" si="7"/>
        <v>-8.6359999999999992E-2</v>
      </c>
      <c r="T38">
        <f t="shared" si="15"/>
        <v>-4.3179999999999996E-2</v>
      </c>
      <c r="U38">
        <f t="shared" si="13"/>
        <v>-86.359999999999985</v>
      </c>
      <c r="V38">
        <f t="shared" si="14"/>
        <v>-43.179999999999993</v>
      </c>
      <c r="W38">
        <v>0</v>
      </c>
    </row>
    <row r="39" spans="1:23">
      <c r="A39">
        <v>3.84</v>
      </c>
      <c r="B39">
        <v>52.3</v>
      </c>
      <c r="C39">
        <f t="shared" si="9"/>
        <v>49.569800000000001</v>
      </c>
      <c r="E39">
        <f t="shared" si="6"/>
        <v>9.7536000000000012E-2</v>
      </c>
      <c r="F39">
        <f t="shared" si="10"/>
        <v>1.2590729199999999</v>
      </c>
      <c r="G39">
        <f t="shared" si="11"/>
        <v>97.536000000000016</v>
      </c>
      <c r="H39">
        <f t="shared" si="12"/>
        <v>1259.0729199999998</v>
      </c>
      <c r="I39">
        <v>0</v>
      </c>
      <c r="Q39">
        <v>2.2999999999999998</v>
      </c>
      <c r="R39">
        <v>-3.3</v>
      </c>
      <c r="S39">
        <f t="shared" si="7"/>
        <v>-2.7940000000000006E-2</v>
      </c>
      <c r="T39">
        <f t="shared" si="15"/>
        <v>-8.3819999999999992E-2</v>
      </c>
      <c r="U39">
        <f t="shared" si="13"/>
        <v>-27.940000000000005</v>
      </c>
      <c r="V39">
        <f t="shared" si="14"/>
        <v>-83.82</v>
      </c>
      <c r="W39">
        <v>0</v>
      </c>
    </row>
    <row r="40" spans="1:23">
      <c r="A40">
        <v>3.1</v>
      </c>
      <c r="B40">
        <v>52</v>
      </c>
      <c r="C40">
        <f t="shared" si="9"/>
        <v>49.445</v>
      </c>
      <c r="E40">
        <f t="shared" si="6"/>
        <v>7.8740000000000004E-2</v>
      </c>
      <c r="F40">
        <f t="shared" si="10"/>
        <v>1.255903</v>
      </c>
      <c r="G40">
        <f t="shared" si="11"/>
        <v>78.740000000000009</v>
      </c>
      <c r="H40">
        <f t="shared" si="12"/>
        <v>1255.903</v>
      </c>
      <c r="I40">
        <v>0</v>
      </c>
      <c r="K40">
        <v>0</v>
      </c>
      <c r="L40">
        <v>47.625</v>
      </c>
      <c r="Q40">
        <v>6.3</v>
      </c>
      <c r="R40">
        <v>-4.4000000000000004</v>
      </c>
      <c r="S40">
        <f t="shared" si="7"/>
        <v>7.3660000000000003E-2</v>
      </c>
      <c r="T40">
        <f t="shared" si="15"/>
        <v>-0.11176000000000003</v>
      </c>
      <c r="U40">
        <f t="shared" si="13"/>
        <v>73.66</v>
      </c>
      <c r="V40">
        <f t="shared" si="14"/>
        <v>-111.76000000000002</v>
      </c>
      <c r="W40">
        <v>0</v>
      </c>
    </row>
    <row r="41" spans="1:23">
      <c r="A41">
        <v>2.2799999999999998</v>
      </c>
      <c r="B41">
        <v>51.4</v>
      </c>
      <c r="C41">
        <f t="shared" si="9"/>
        <v>49.195399999999999</v>
      </c>
      <c r="E41">
        <f t="shared" si="6"/>
        <v>5.7911999999999998E-2</v>
      </c>
      <c r="F41">
        <f t="shared" si="10"/>
        <v>1.2495631600000001</v>
      </c>
      <c r="G41">
        <f t="shared" si="11"/>
        <v>57.911999999999999</v>
      </c>
      <c r="H41">
        <f t="shared" si="12"/>
        <v>1249.5631600000002</v>
      </c>
      <c r="I41">
        <v>0</v>
      </c>
      <c r="K41">
        <v>0.61299999999999999</v>
      </c>
      <c r="L41">
        <v>48.695</v>
      </c>
      <c r="Q41">
        <v>11</v>
      </c>
      <c r="R41">
        <v>-5.6</v>
      </c>
      <c r="S41">
        <f t="shared" si="7"/>
        <v>0.19303999999999999</v>
      </c>
      <c r="T41">
        <f t="shared" si="15"/>
        <v>-0.14223999999999998</v>
      </c>
      <c r="U41">
        <f t="shared" si="13"/>
        <v>193.04</v>
      </c>
      <c r="V41">
        <f t="shared" si="14"/>
        <v>-142.23999999999998</v>
      </c>
      <c r="W41">
        <v>0</v>
      </c>
    </row>
    <row r="42" spans="1:23">
      <c r="A42">
        <v>1.62</v>
      </c>
      <c r="B42">
        <v>50.9</v>
      </c>
      <c r="C42">
        <f t="shared" si="9"/>
        <v>48.987400000000001</v>
      </c>
      <c r="E42">
        <f t="shared" si="6"/>
        <v>4.1148000000000004E-2</v>
      </c>
      <c r="F42">
        <f t="shared" si="10"/>
        <v>1.2442799600000001</v>
      </c>
      <c r="G42">
        <f t="shared" si="11"/>
        <v>41.148000000000003</v>
      </c>
      <c r="H42">
        <f t="shared" si="12"/>
        <v>1244.2799600000001</v>
      </c>
      <c r="I42">
        <v>0</v>
      </c>
      <c r="K42">
        <v>1.2250000000000001</v>
      </c>
      <c r="L42">
        <v>49.095999999999997</v>
      </c>
      <c r="Q42">
        <v>15</v>
      </c>
      <c r="R42">
        <v>-6.5</v>
      </c>
      <c r="S42">
        <f t="shared" si="7"/>
        <v>0.29464000000000001</v>
      </c>
      <c r="T42">
        <f t="shared" si="15"/>
        <v>-0.16510000000000002</v>
      </c>
      <c r="U42">
        <f t="shared" si="13"/>
        <v>294.64</v>
      </c>
      <c r="V42">
        <f t="shared" si="14"/>
        <v>-165.10000000000002</v>
      </c>
      <c r="W42">
        <v>0</v>
      </c>
    </row>
    <row r="43" spans="1:23">
      <c r="A43">
        <v>1.17</v>
      </c>
      <c r="B43">
        <v>50.5</v>
      </c>
      <c r="C43">
        <f t="shared" si="9"/>
        <v>48.820999999999998</v>
      </c>
      <c r="E43">
        <f t="shared" si="6"/>
        <v>2.9718000000000001E-2</v>
      </c>
      <c r="F43">
        <f t="shared" si="10"/>
        <v>1.2400533999999999</v>
      </c>
      <c r="G43">
        <f t="shared" si="11"/>
        <v>29.718</v>
      </c>
      <c r="H43">
        <f t="shared" si="12"/>
        <v>1240.0533999999998</v>
      </c>
      <c r="I43">
        <v>0</v>
      </c>
      <c r="K43">
        <v>2.4500000000000002</v>
      </c>
      <c r="L43">
        <v>49.609000000000002</v>
      </c>
      <c r="Q43">
        <v>19</v>
      </c>
      <c r="R43">
        <v>-7.5</v>
      </c>
      <c r="S43">
        <f t="shared" si="7"/>
        <v>0.39624000000000004</v>
      </c>
      <c r="T43">
        <f t="shared" si="15"/>
        <v>-0.1905</v>
      </c>
      <c r="U43">
        <f t="shared" si="13"/>
        <v>396.24</v>
      </c>
      <c r="V43">
        <f t="shared" si="14"/>
        <v>-190.5</v>
      </c>
      <c r="W43">
        <v>0</v>
      </c>
    </row>
    <row r="44" spans="1:23">
      <c r="A44">
        <v>0.80500000000000005</v>
      </c>
      <c r="B44">
        <v>49.9</v>
      </c>
      <c r="C44">
        <f t="shared" si="9"/>
        <v>48.571399999999997</v>
      </c>
      <c r="E44">
        <f t="shared" si="6"/>
        <v>2.0447000000000003E-2</v>
      </c>
      <c r="F44">
        <f t="shared" si="10"/>
        <v>1.23371356</v>
      </c>
      <c r="G44">
        <f t="shared" si="11"/>
        <v>20.447000000000003</v>
      </c>
      <c r="H44">
        <f t="shared" si="12"/>
        <v>1233.7135599999999</v>
      </c>
      <c r="I44">
        <v>0</v>
      </c>
      <c r="K44">
        <v>3.6749999999999998</v>
      </c>
      <c r="L44">
        <v>49.954999999999998</v>
      </c>
      <c r="Q44">
        <v>22</v>
      </c>
      <c r="R44">
        <v>-8.1999999999999993</v>
      </c>
      <c r="S44">
        <f t="shared" si="7"/>
        <v>0.47244000000000008</v>
      </c>
      <c r="T44">
        <f t="shared" si="15"/>
        <v>-0.20827999999999999</v>
      </c>
      <c r="U44">
        <f t="shared" si="13"/>
        <v>472.44000000000005</v>
      </c>
      <c r="V44">
        <f t="shared" si="14"/>
        <v>-208.28</v>
      </c>
      <c r="W44">
        <v>0</v>
      </c>
    </row>
    <row r="45" spans="1:23">
      <c r="A45">
        <v>0.437</v>
      </c>
      <c r="B45">
        <v>49.1</v>
      </c>
      <c r="C45">
        <f t="shared" si="9"/>
        <v>48.238599999999998</v>
      </c>
      <c r="E45">
        <f t="shared" si="6"/>
        <v>1.10998E-2</v>
      </c>
      <c r="F45">
        <f t="shared" si="10"/>
        <v>1.22526044</v>
      </c>
      <c r="G45">
        <f t="shared" si="11"/>
        <v>11.0998</v>
      </c>
      <c r="H45">
        <f t="shared" si="12"/>
        <v>1225.26044</v>
      </c>
      <c r="I45">
        <v>0</v>
      </c>
      <c r="K45">
        <v>4.9000000000000004</v>
      </c>
      <c r="L45">
        <v>50.204999999999998</v>
      </c>
      <c r="Q45">
        <v>25</v>
      </c>
      <c r="R45">
        <v>-8.6999999999999993</v>
      </c>
      <c r="S45">
        <f t="shared" si="7"/>
        <v>0.54864000000000002</v>
      </c>
      <c r="T45">
        <f t="shared" si="15"/>
        <v>-0.22097999999999998</v>
      </c>
      <c r="U45">
        <f t="shared" si="13"/>
        <v>548.64</v>
      </c>
      <c r="V45">
        <f t="shared" si="14"/>
        <v>-220.98</v>
      </c>
      <c r="W45">
        <v>0</v>
      </c>
    </row>
    <row r="46" spans="1:23">
      <c r="A46">
        <v>0.14599999999999999</v>
      </c>
      <c r="B46">
        <v>48.1</v>
      </c>
      <c r="C46">
        <f t="shared" si="9"/>
        <v>47.822600000000001</v>
      </c>
      <c r="E46">
        <f t="shared" si="6"/>
        <v>3.7084000000000002E-3</v>
      </c>
      <c r="F46">
        <f t="shared" si="10"/>
        <v>1.2146940400000001</v>
      </c>
      <c r="G46">
        <f t="shared" si="11"/>
        <v>3.7084000000000001</v>
      </c>
      <c r="H46">
        <f t="shared" si="12"/>
        <v>1214.6940400000001</v>
      </c>
      <c r="I46">
        <v>0</v>
      </c>
      <c r="K46">
        <v>7.35</v>
      </c>
      <c r="L46">
        <v>50.534999999999997</v>
      </c>
      <c r="Q46">
        <v>30</v>
      </c>
      <c r="R46">
        <v>-8.5</v>
      </c>
      <c r="S46">
        <f t="shared" si="7"/>
        <v>0.67564000000000002</v>
      </c>
      <c r="T46">
        <f t="shared" si="15"/>
        <v>-0.21590000000000001</v>
      </c>
      <c r="U46">
        <f t="shared" si="13"/>
        <v>675.64</v>
      </c>
      <c r="V46">
        <f t="shared" si="14"/>
        <v>-215.9</v>
      </c>
      <c r="W46">
        <v>0</v>
      </c>
    </row>
    <row r="47" spans="1:23">
      <c r="A47">
        <v>0</v>
      </c>
      <c r="B47">
        <v>46.7</v>
      </c>
      <c r="C47">
        <f t="shared" si="9"/>
        <v>47.240200000000002</v>
      </c>
      <c r="E47">
        <f t="shared" si="6"/>
        <v>0</v>
      </c>
      <c r="F47">
        <f t="shared" si="10"/>
        <v>1.1999010800000001</v>
      </c>
      <c r="G47">
        <f t="shared" si="11"/>
        <v>0</v>
      </c>
      <c r="H47">
        <f t="shared" si="12"/>
        <v>1199.9010800000001</v>
      </c>
      <c r="I47">
        <v>0</v>
      </c>
      <c r="K47">
        <v>9.8000000000000007</v>
      </c>
      <c r="L47">
        <v>50.71</v>
      </c>
      <c r="Q47">
        <v>32</v>
      </c>
      <c r="R47">
        <v>-7.8</v>
      </c>
      <c r="S47">
        <f t="shared" si="7"/>
        <v>0.72644000000000009</v>
      </c>
      <c r="T47">
        <f t="shared" si="15"/>
        <v>-0.19812000000000002</v>
      </c>
      <c r="U47">
        <f t="shared" si="13"/>
        <v>726.44</v>
      </c>
      <c r="V47">
        <f t="shared" si="14"/>
        <v>-198.12</v>
      </c>
      <c r="W47">
        <v>0</v>
      </c>
    </row>
    <row r="48" spans="1:23">
      <c r="A48">
        <v>0.01</v>
      </c>
      <c r="B48">
        <v>45.5</v>
      </c>
      <c r="C48">
        <f t="shared" si="9"/>
        <v>46.741</v>
      </c>
      <c r="E48">
        <f t="shared" si="6"/>
        <v>2.5400000000000005E-4</v>
      </c>
      <c r="F48">
        <f t="shared" si="10"/>
        <v>1.1872213999999999</v>
      </c>
      <c r="G48">
        <f t="shared" si="11"/>
        <v>0.25400000000000006</v>
      </c>
      <c r="H48">
        <f t="shared" si="12"/>
        <v>1187.2213999999999</v>
      </c>
      <c r="I48">
        <v>0</v>
      </c>
      <c r="K48">
        <v>10.25</v>
      </c>
      <c r="L48">
        <v>50.71</v>
      </c>
      <c r="Q48">
        <v>34</v>
      </c>
      <c r="R48">
        <v>-7.1</v>
      </c>
      <c r="S48">
        <f t="shared" si="7"/>
        <v>0.77724000000000004</v>
      </c>
      <c r="T48">
        <f t="shared" si="15"/>
        <v>-0.18034</v>
      </c>
      <c r="U48">
        <f t="shared" si="13"/>
        <v>777.24</v>
      </c>
      <c r="V48">
        <f t="shared" si="14"/>
        <v>-180.34</v>
      </c>
      <c r="W48">
        <v>0</v>
      </c>
    </row>
    <row r="49" spans="1:23">
      <c r="A49">
        <v>9.5899999999999999E-2</v>
      </c>
      <c r="B49">
        <v>44.2</v>
      </c>
      <c r="C49">
        <f t="shared" si="9"/>
        <v>46.200200000000002</v>
      </c>
      <c r="E49">
        <f t="shared" si="6"/>
        <v>2.4358599999999998E-3</v>
      </c>
      <c r="F49">
        <f t="shared" si="10"/>
        <v>1.1734850800000001</v>
      </c>
      <c r="G49">
        <f t="shared" si="11"/>
        <v>2.4358599999999999</v>
      </c>
      <c r="H49">
        <f t="shared" si="12"/>
        <v>1173.4850800000002</v>
      </c>
      <c r="I49">
        <v>0</v>
      </c>
      <c r="K49">
        <v>12.25</v>
      </c>
      <c r="L49">
        <v>50.779000000000003</v>
      </c>
      <c r="Q49">
        <v>40</v>
      </c>
      <c r="R49">
        <v>-6.2</v>
      </c>
      <c r="S49">
        <f t="shared" si="7"/>
        <v>0.92964000000000002</v>
      </c>
      <c r="T49">
        <f t="shared" si="15"/>
        <v>-0.15748000000000001</v>
      </c>
      <c r="U49">
        <f t="shared" si="13"/>
        <v>929.64</v>
      </c>
      <c r="V49">
        <f t="shared" si="14"/>
        <v>-157.48000000000002</v>
      </c>
      <c r="W49">
        <v>0</v>
      </c>
    </row>
    <row r="50" spans="1:23">
      <c r="A50">
        <v>0.32600000000000001</v>
      </c>
      <c r="B50">
        <v>43.2</v>
      </c>
      <c r="C50">
        <f t="shared" si="9"/>
        <v>45.784199999999998</v>
      </c>
      <c r="E50">
        <f t="shared" si="6"/>
        <v>8.2804000000000003E-3</v>
      </c>
      <c r="F50">
        <f t="shared" si="10"/>
        <v>1.16291868</v>
      </c>
      <c r="G50">
        <f t="shared" si="11"/>
        <v>8.2804000000000002</v>
      </c>
      <c r="H50">
        <f t="shared" si="12"/>
        <v>1162.91868</v>
      </c>
      <c r="I50">
        <v>0</v>
      </c>
      <c r="K50">
        <v>14.7</v>
      </c>
      <c r="L50">
        <v>50.762999999999998</v>
      </c>
      <c r="Q50">
        <v>43</v>
      </c>
      <c r="R50">
        <v>-5.6</v>
      </c>
      <c r="S50">
        <f t="shared" si="7"/>
        <v>1.0058400000000001</v>
      </c>
      <c r="T50">
        <f t="shared" si="15"/>
        <v>-0.14223999999999998</v>
      </c>
      <c r="U50">
        <f t="shared" si="13"/>
        <v>1005.84</v>
      </c>
      <c r="V50">
        <f t="shared" si="14"/>
        <v>-142.23999999999998</v>
      </c>
      <c r="W50">
        <v>0</v>
      </c>
    </row>
    <row r="51" spans="1:23">
      <c r="A51">
        <v>0.70699999999999996</v>
      </c>
      <c r="B51">
        <v>41.7</v>
      </c>
      <c r="C51">
        <f t="shared" si="9"/>
        <v>45.160200000000003</v>
      </c>
      <c r="E51">
        <f t="shared" si="6"/>
        <v>1.7957799999999999E-2</v>
      </c>
      <c r="F51">
        <f t="shared" si="10"/>
        <v>1.1470690800000001</v>
      </c>
      <c r="G51">
        <f t="shared" si="11"/>
        <v>17.957799999999999</v>
      </c>
      <c r="H51">
        <f t="shared" si="12"/>
        <v>1147.06908</v>
      </c>
      <c r="I51">
        <v>0</v>
      </c>
      <c r="K51">
        <v>17.75</v>
      </c>
      <c r="L51">
        <v>50.762999999999998</v>
      </c>
      <c r="Q51">
        <v>45</v>
      </c>
      <c r="R51">
        <v>-5.2</v>
      </c>
      <c r="S51">
        <f t="shared" si="7"/>
        <v>1.05664</v>
      </c>
      <c r="T51">
        <f t="shared" si="15"/>
        <v>-0.13208</v>
      </c>
      <c r="U51">
        <f t="shared" si="13"/>
        <v>1056.6400000000001</v>
      </c>
      <c r="V51">
        <f t="shared" si="14"/>
        <v>-132.08000000000001</v>
      </c>
      <c r="W51">
        <v>0</v>
      </c>
    </row>
    <row r="52" spans="1:23">
      <c r="A52">
        <v>1.31</v>
      </c>
      <c r="B52">
        <v>40.299999999999997</v>
      </c>
      <c r="C52">
        <f t="shared" si="9"/>
        <v>44.577799999999996</v>
      </c>
      <c r="E52">
        <f t="shared" si="6"/>
        <v>3.3274000000000005E-2</v>
      </c>
      <c r="F52">
        <f t="shared" si="10"/>
        <v>1.13227612</v>
      </c>
      <c r="G52">
        <f t="shared" si="11"/>
        <v>33.274000000000008</v>
      </c>
      <c r="H52">
        <f t="shared" si="12"/>
        <v>1132.27612</v>
      </c>
      <c r="I52">
        <v>0</v>
      </c>
      <c r="K52">
        <v>19.600000000000001</v>
      </c>
      <c r="L52">
        <v>50.552</v>
      </c>
      <c r="Q52">
        <v>46</v>
      </c>
      <c r="R52">
        <v>-5</v>
      </c>
      <c r="S52">
        <f t="shared" si="7"/>
        <v>1.0820400000000001</v>
      </c>
      <c r="T52">
        <f t="shared" si="15"/>
        <v>-0.127</v>
      </c>
      <c r="U52">
        <f t="shared" si="13"/>
        <v>1082.0400000000002</v>
      </c>
      <c r="V52">
        <f t="shared" si="14"/>
        <v>-127</v>
      </c>
      <c r="W52">
        <v>0</v>
      </c>
    </row>
    <row r="53" spans="1:23">
      <c r="A53">
        <v>2.2200000000000002</v>
      </c>
      <c r="B53">
        <v>38.700000000000003</v>
      </c>
      <c r="C53">
        <f t="shared" si="9"/>
        <v>43.912199999999999</v>
      </c>
      <c r="E53">
        <f t="shared" si="6"/>
        <v>5.6388000000000008E-2</v>
      </c>
      <c r="F53">
        <f t="shared" si="10"/>
        <v>1.11536988</v>
      </c>
      <c r="G53">
        <f t="shared" si="11"/>
        <v>56.388000000000005</v>
      </c>
      <c r="H53">
        <f t="shared" si="12"/>
        <v>1115.36988</v>
      </c>
      <c r="I53">
        <v>0</v>
      </c>
      <c r="K53">
        <v>23.7</v>
      </c>
      <c r="L53">
        <v>50.552</v>
      </c>
    </row>
    <row r="54" spans="1:23">
      <c r="A54">
        <v>3.42</v>
      </c>
      <c r="B54">
        <v>37.4</v>
      </c>
      <c r="C54">
        <f t="shared" si="9"/>
        <v>43.371400000000001</v>
      </c>
      <c r="E54">
        <f t="shared" ref="E54:E77" si="16">A54*2.54/100</f>
        <v>8.6868000000000001E-2</v>
      </c>
      <c r="F54">
        <f t="shared" si="10"/>
        <v>1.10163356</v>
      </c>
      <c r="G54">
        <f t="shared" si="11"/>
        <v>86.867999999999995</v>
      </c>
      <c r="H54">
        <f t="shared" si="12"/>
        <v>1101.63356</v>
      </c>
      <c r="I54">
        <v>0</v>
      </c>
      <c r="K54">
        <v>24.5</v>
      </c>
      <c r="L54">
        <v>50.164000000000001</v>
      </c>
    </row>
    <row r="55" spans="1:23">
      <c r="A55">
        <v>4.54</v>
      </c>
      <c r="B55">
        <v>36.4</v>
      </c>
      <c r="C55">
        <f t="shared" si="9"/>
        <v>42.955399999999997</v>
      </c>
      <c r="E55">
        <f t="shared" si="16"/>
        <v>0.11531600000000002</v>
      </c>
      <c r="F55">
        <f t="shared" si="10"/>
        <v>1.0910671599999999</v>
      </c>
      <c r="G55">
        <f t="shared" si="11"/>
        <v>115.31600000000002</v>
      </c>
      <c r="H55">
        <f t="shared" si="12"/>
        <v>1091.0671599999998</v>
      </c>
      <c r="I55">
        <v>0</v>
      </c>
      <c r="K55">
        <v>29.4</v>
      </c>
      <c r="L55">
        <v>49.649000000000001</v>
      </c>
    </row>
    <row r="56" spans="1:23">
      <c r="A56">
        <v>5.81</v>
      </c>
      <c r="B56">
        <v>35.799999999999997</v>
      </c>
      <c r="C56">
        <f t="shared" si="9"/>
        <v>42.705799999999996</v>
      </c>
      <c r="E56">
        <f t="shared" si="16"/>
        <v>0.14757399999999998</v>
      </c>
      <c r="F56">
        <f t="shared" si="10"/>
        <v>1.0847273199999998</v>
      </c>
      <c r="G56">
        <f t="shared" si="11"/>
        <v>147.57399999999998</v>
      </c>
      <c r="H56">
        <f t="shared" si="12"/>
        <v>1084.7273199999997</v>
      </c>
      <c r="I56">
        <v>0</v>
      </c>
      <c r="K56">
        <v>34.299999999999997</v>
      </c>
      <c r="L56">
        <v>49.058</v>
      </c>
    </row>
    <row r="57" spans="1:23">
      <c r="A57">
        <v>7.23</v>
      </c>
      <c r="B57">
        <v>35.4</v>
      </c>
      <c r="C57">
        <f t="shared" si="9"/>
        <v>42.539400000000001</v>
      </c>
      <c r="E57">
        <f t="shared" si="16"/>
        <v>0.183642</v>
      </c>
      <c r="F57">
        <f t="shared" si="10"/>
        <v>1.0805007600000001</v>
      </c>
      <c r="G57">
        <f t="shared" si="11"/>
        <v>183.642</v>
      </c>
      <c r="H57">
        <f t="shared" si="12"/>
        <v>1080.5007600000001</v>
      </c>
      <c r="I57">
        <v>0</v>
      </c>
      <c r="K57">
        <v>39.200000000000003</v>
      </c>
      <c r="L57">
        <v>49.344000000000001</v>
      </c>
    </row>
    <row r="58" spans="1:23">
      <c r="A58">
        <v>8.57</v>
      </c>
      <c r="B58">
        <v>35.1</v>
      </c>
      <c r="C58">
        <f t="shared" si="9"/>
        <v>42.4146</v>
      </c>
      <c r="E58">
        <f t="shared" si="16"/>
        <v>0.21767800000000001</v>
      </c>
      <c r="F58">
        <f t="shared" si="10"/>
        <v>1.0773308400000001</v>
      </c>
      <c r="G58">
        <f t="shared" si="11"/>
        <v>217.678</v>
      </c>
      <c r="H58">
        <f t="shared" si="12"/>
        <v>1077.3308400000001</v>
      </c>
      <c r="I58">
        <v>0</v>
      </c>
      <c r="K58">
        <v>44.1</v>
      </c>
      <c r="L58">
        <v>47.576000000000001</v>
      </c>
    </row>
    <row r="59" spans="1:23">
      <c r="A59">
        <v>9.98</v>
      </c>
      <c r="B59">
        <v>35.1</v>
      </c>
      <c r="C59">
        <f t="shared" si="9"/>
        <v>42.4146</v>
      </c>
      <c r="E59">
        <f t="shared" si="16"/>
        <v>0.253492</v>
      </c>
      <c r="F59">
        <f t="shared" si="10"/>
        <v>1.0773308400000001</v>
      </c>
      <c r="G59">
        <f t="shared" si="11"/>
        <v>253.49199999999999</v>
      </c>
      <c r="H59">
        <f t="shared" si="12"/>
        <v>1077.3308400000001</v>
      </c>
      <c r="I59">
        <v>0</v>
      </c>
      <c r="K59">
        <v>46.55</v>
      </c>
      <c r="L59">
        <v>47.16</v>
      </c>
    </row>
    <row r="60" spans="1:23">
      <c r="A60">
        <v>11.9</v>
      </c>
      <c r="B60">
        <v>35</v>
      </c>
      <c r="C60">
        <f>(B60-47.625)*0.416+47.625</f>
        <v>42.372999999999998</v>
      </c>
      <c r="E60">
        <f t="shared" si="16"/>
        <v>0.30226000000000003</v>
      </c>
      <c r="F60">
        <f t="shared" si="10"/>
        <v>1.0762742000000001</v>
      </c>
      <c r="G60">
        <f t="shared" si="11"/>
        <v>302.26000000000005</v>
      </c>
      <c r="H60">
        <f t="shared" si="12"/>
        <v>1076.2742000000001</v>
      </c>
      <c r="I60">
        <v>0</v>
      </c>
      <c r="K60">
        <v>49</v>
      </c>
      <c r="L60">
        <v>46.722000000000001</v>
      </c>
    </row>
    <row r="61" spans="1:23">
      <c r="A61">
        <v>13.6</v>
      </c>
      <c r="B61">
        <v>35</v>
      </c>
      <c r="C61">
        <f t="shared" si="9"/>
        <v>42.372999999999998</v>
      </c>
      <c r="E61">
        <f t="shared" si="16"/>
        <v>0.34543999999999997</v>
      </c>
      <c r="F61">
        <f t="shared" si="10"/>
        <v>1.0762742000000001</v>
      </c>
      <c r="G61">
        <f t="shared" si="11"/>
        <v>345.43999999999994</v>
      </c>
      <c r="H61">
        <f t="shared" si="12"/>
        <v>1076.2742000000001</v>
      </c>
      <c r="I61">
        <v>0</v>
      </c>
    </row>
    <row r="62" spans="1:23">
      <c r="A62">
        <v>15.8</v>
      </c>
      <c r="B62">
        <v>35</v>
      </c>
      <c r="C62">
        <f t="shared" si="9"/>
        <v>42.372999999999998</v>
      </c>
      <c r="E62">
        <f t="shared" si="16"/>
        <v>0.40132000000000007</v>
      </c>
      <c r="F62">
        <f t="shared" si="10"/>
        <v>1.0762742000000001</v>
      </c>
      <c r="G62">
        <f t="shared" si="11"/>
        <v>401.32000000000005</v>
      </c>
      <c r="H62">
        <f t="shared" si="12"/>
        <v>1076.2742000000001</v>
      </c>
      <c r="I62">
        <v>0</v>
      </c>
    </row>
    <row r="63" spans="1:23">
      <c r="A63">
        <v>18.3</v>
      </c>
      <c r="B63">
        <v>35</v>
      </c>
      <c r="C63">
        <f t="shared" si="9"/>
        <v>42.372999999999998</v>
      </c>
      <c r="E63">
        <f t="shared" si="16"/>
        <v>0.46482000000000001</v>
      </c>
      <c r="F63">
        <f t="shared" si="10"/>
        <v>1.0762742000000001</v>
      </c>
      <c r="G63">
        <f t="shared" si="11"/>
        <v>464.82</v>
      </c>
      <c r="H63">
        <f t="shared" si="12"/>
        <v>1076.2742000000001</v>
      </c>
      <c r="I63">
        <v>0</v>
      </c>
    </row>
    <row r="64" spans="1:23">
      <c r="A64">
        <v>21.4</v>
      </c>
      <c r="B64">
        <v>35.200000000000003</v>
      </c>
      <c r="C64">
        <f t="shared" si="9"/>
        <v>42.456200000000003</v>
      </c>
      <c r="E64">
        <f t="shared" si="16"/>
        <v>0.54355999999999993</v>
      </c>
      <c r="F64">
        <f t="shared" si="10"/>
        <v>1.0783874800000002</v>
      </c>
      <c r="G64">
        <f t="shared" si="11"/>
        <v>543.55999999999995</v>
      </c>
      <c r="H64">
        <f t="shared" si="12"/>
        <v>1078.3874800000001</v>
      </c>
      <c r="I64">
        <v>0</v>
      </c>
    </row>
    <row r="65" spans="1:9">
      <c r="A65">
        <v>24.2</v>
      </c>
      <c r="B65">
        <v>35.6</v>
      </c>
      <c r="C65">
        <f t="shared" si="9"/>
        <v>42.622599999999998</v>
      </c>
      <c r="E65">
        <f t="shared" si="16"/>
        <v>0.61468</v>
      </c>
      <c r="F65">
        <f t="shared" si="10"/>
        <v>1.0826140399999999</v>
      </c>
      <c r="G65">
        <f t="shared" si="11"/>
        <v>614.67999999999995</v>
      </c>
      <c r="H65">
        <f t="shared" si="12"/>
        <v>1082.6140399999999</v>
      </c>
      <c r="I65">
        <v>0</v>
      </c>
    </row>
    <row r="66" spans="1:9">
      <c r="A66">
        <v>28</v>
      </c>
      <c r="B66">
        <v>36.1</v>
      </c>
      <c r="C66">
        <f t="shared" si="9"/>
        <v>42.830600000000004</v>
      </c>
      <c r="E66">
        <f t="shared" si="16"/>
        <v>0.71120000000000005</v>
      </c>
      <c r="F66">
        <f t="shared" si="10"/>
        <v>1.08789724</v>
      </c>
      <c r="G66">
        <f t="shared" si="11"/>
        <v>711.2</v>
      </c>
      <c r="H66">
        <f t="shared" si="12"/>
        <v>1087.89724</v>
      </c>
      <c r="I66">
        <v>0</v>
      </c>
    </row>
    <row r="67" spans="1:9">
      <c r="A67">
        <v>31.1</v>
      </c>
      <c r="B67">
        <v>36.799999999999997</v>
      </c>
      <c r="C67">
        <f t="shared" si="9"/>
        <v>43.1218</v>
      </c>
      <c r="E67">
        <f t="shared" si="16"/>
        <v>0.78993999999999998</v>
      </c>
      <c r="F67">
        <f t="shared" si="10"/>
        <v>1.0952937200000001</v>
      </c>
      <c r="G67">
        <f t="shared" si="11"/>
        <v>789.93999999999994</v>
      </c>
      <c r="H67">
        <f t="shared" si="12"/>
        <v>1095.2937200000001</v>
      </c>
      <c r="I67">
        <v>0</v>
      </c>
    </row>
    <row r="68" spans="1:9">
      <c r="A68">
        <v>33.4</v>
      </c>
      <c r="B68">
        <v>37.299999999999997</v>
      </c>
      <c r="C68">
        <f t="shared" si="9"/>
        <v>43.329799999999999</v>
      </c>
      <c r="E68">
        <f t="shared" si="16"/>
        <v>0.84836</v>
      </c>
      <c r="F68">
        <f t="shared" si="10"/>
        <v>1.10057692</v>
      </c>
      <c r="G68">
        <f t="shared" si="11"/>
        <v>848.36</v>
      </c>
      <c r="H68">
        <f t="shared" si="12"/>
        <v>1100.57692</v>
      </c>
      <c r="I68">
        <v>0</v>
      </c>
    </row>
    <row r="69" spans="1:9">
      <c r="A69">
        <v>35.9</v>
      </c>
      <c r="B69">
        <v>37.799999999999997</v>
      </c>
      <c r="C69">
        <f t="shared" si="9"/>
        <v>43.537799999999997</v>
      </c>
      <c r="E69">
        <f t="shared" si="16"/>
        <v>0.91185999999999989</v>
      </c>
      <c r="F69">
        <f t="shared" si="10"/>
        <v>1.10586012</v>
      </c>
      <c r="G69">
        <f t="shared" si="11"/>
        <v>911.8599999999999</v>
      </c>
      <c r="H69">
        <f t="shared" si="12"/>
        <v>1105.8601200000001</v>
      </c>
      <c r="I69">
        <v>0</v>
      </c>
    </row>
    <row r="70" spans="1:9">
      <c r="A70">
        <v>38</v>
      </c>
      <c r="B70">
        <v>38.4</v>
      </c>
      <c r="C70">
        <f t="shared" si="9"/>
        <v>43.787399999999998</v>
      </c>
      <c r="E70">
        <f t="shared" si="16"/>
        <v>0.96519999999999995</v>
      </c>
      <c r="F70">
        <f t="shared" si="10"/>
        <v>1.1121999599999999</v>
      </c>
      <c r="G70">
        <f t="shared" si="11"/>
        <v>965.19999999999993</v>
      </c>
      <c r="H70">
        <f t="shared" si="12"/>
        <v>1112.1999599999999</v>
      </c>
      <c r="I70">
        <v>0</v>
      </c>
    </row>
    <row r="71" spans="1:9">
      <c r="A71">
        <v>39.6</v>
      </c>
      <c r="B71">
        <v>38.9</v>
      </c>
      <c r="C71">
        <f t="shared" si="9"/>
        <v>43.995399999999997</v>
      </c>
      <c r="E71">
        <f t="shared" si="16"/>
        <v>1.0058400000000001</v>
      </c>
      <c r="F71">
        <f t="shared" si="10"/>
        <v>1.1174831599999999</v>
      </c>
      <c r="G71">
        <f t="shared" si="11"/>
        <v>1005.84</v>
      </c>
      <c r="H71">
        <f t="shared" si="12"/>
        <v>1117.48316</v>
      </c>
      <c r="I71">
        <v>0</v>
      </c>
    </row>
    <row r="72" spans="1:9">
      <c r="A72">
        <v>41.7</v>
      </c>
      <c r="B72">
        <v>39.299999999999997</v>
      </c>
      <c r="C72">
        <f t="shared" si="9"/>
        <v>44.161799999999999</v>
      </c>
      <c r="E72">
        <f t="shared" si="16"/>
        <v>1.05918</v>
      </c>
      <c r="F72">
        <f t="shared" si="10"/>
        <v>1.1217097200000001</v>
      </c>
      <c r="G72">
        <f t="shared" si="11"/>
        <v>1059.18</v>
      </c>
      <c r="H72">
        <f t="shared" si="12"/>
        <v>1121.7097200000001</v>
      </c>
      <c r="I72">
        <v>0</v>
      </c>
    </row>
    <row r="73" spans="1:9">
      <c r="A73">
        <v>43.9</v>
      </c>
      <c r="B73">
        <v>40.1</v>
      </c>
      <c r="C73">
        <f t="shared" si="9"/>
        <v>44.494599999999998</v>
      </c>
      <c r="E73">
        <f t="shared" si="16"/>
        <v>1.1150599999999999</v>
      </c>
      <c r="F73">
        <f t="shared" si="10"/>
        <v>1.1301628399999999</v>
      </c>
      <c r="G73">
        <f t="shared" si="11"/>
        <v>1115.06</v>
      </c>
      <c r="H73">
        <f t="shared" si="12"/>
        <v>1130.16284</v>
      </c>
      <c r="I73">
        <v>0</v>
      </c>
    </row>
    <row r="74" spans="1:9">
      <c r="A74">
        <v>45.5</v>
      </c>
      <c r="B74">
        <v>40.5</v>
      </c>
      <c r="C74">
        <f t="shared" si="9"/>
        <v>44.661000000000001</v>
      </c>
      <c r="E74">
        <f t="shared" si="16"/>
        <v>1.1557000000000002</v>
      </c>
      <c r="F74">
        <f t="shared" si="10"/>
        <v>1.1343894000000001</v>
      </c>
      <c r="G74">
        <f t="shared" si="11"/>
        <v>1155.7000000000003</v>
      </c>
      <c r="H74">
        <f t="shared" si="12"/>
        <v>1134.3894</v>
      </c>
      <c r="I74">
        <v>0</v>
      </c>
    </row>
    <row r="75" spans="1:9">
      <c r="A75">
        <v>47.2</v>
      </c>
      <c r="B75">
        <v>41</v>
      </c>
      <c r="C75">
        <f t="shared" si="9"/>
        <v>44.869</v>
      </c>
      <c r="E75">
        <f t="shared" si="16"/>
        <v>1.1988799999999999</v>
      </c>
      <c r="F75">
        <f t="shared" si="10"/>
        <v>1.1396725999999999</v>
      </c>
      <c r="G75">
        <f t="shared" si="11"/>
        <v>1198.8799999999999</v>
      </c>
      <c r="H75">
        <f t="shared" si="12"/>
        <v>1139.6725999999999</v>
      </c>
      <c r="I75">
        <v>0</v>
      </c>
    </row>
    <row r="76" spans="1:9">
      <c r="A76">
        <v>48.4</v>
      </c>
      <c r="B76">
        <v>41.3</v>
      </c>
      <c r="C76">
        <f t="shared" si="9"/>
        <v>44.9938</v>
      </c>
      <c r="E76">
        <f t="shared" si="16"/>
        <v>1.22936</v>
      </c>
      <c r="F76">
        <f t="shared" si="10"/>
        <v>1.1428425200000001</v>
      </c>
      <c r="G76">
        <f t="shared" si="11"/>
        <v>1229.3599999999999</v>
      </c>
      <c r="H76">
        <f t="shared" si="12"/>
        <v>1142.8425200000001</v>
      </c>
      <c r="I76">
        <v>0</v>
      </c>
    </row>
    <row r="77" spans="1:9">
      <c r="A77">
        <v>48.8</v>
      </c>
      <c r="B77">
        <v>41.6</v>
      </c>
      <c r="C77">
        <f t="shared" si="9"/>
        <v>45.118600000000001</v>
      </c>
      <c r="E77">
        <f t="shared" si="16"/>
        <v>1.23952</v>
      </c>
      <c r="F77">
        <f t="shared" si="10"/>
        <v>1.14601244</v>
      </c>
      <c r="G77">
        <f t="shared" si="11"/>
        <v>1239.52</v>
      </c>
      <c r="H77">
        <f t="shared" si="12"/>
        <v>1146.01244</v>
      </c>
      <c r="I77">
        <v>0</v>
      </c>
    </row>
    <row r="78" spans="1:9">
      <c r="B78">
        <v>0</v>
      </c>
      <c r="C78">
        <f t="shared" si="9"/>
        <v>27.813000000000002</v>
      </c>
      <c r="F78">
        <f t="shared" si="10"/>
        <v>0.70645020000000003</v>
      </c>
      <c r="H78">
        <f t="shared" si="12"/>
        <v>706.4502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B089-28A8-4FC7-8E68-349A1BA111DD}">
  <dimension ref="A2:I26"/>
  <sheetViews>
    <sheetView workbookViewId="0">
      <selection activeCell="H12" sqref="H12"/>
    </sheetView>
  </sheetViews>
  <sheetFormatPr defaultRowHeight="14.4"/>
  <sheetData>
    <row r="2" spans="1:9">
      <c r="A2" t="s">
        <v>2</v>
      </c>
      <c r="B2">
        <v>19</v>
      </c>
    </row>
    <row r="3" spans="1:9">
      <c r="C3" t="s">
        <v>27</v>
      </c>
      <c r="G3" t="s">
        <v>28</v>
      </c>
      <c r="H3" t="s">
        <v>31</v>
      </c>
    </row>
    <row r="4" spans="1:9">
      <c r="A4" t="s">
        <v>10</v>
      </c>
      <c r="C4" t="s">
        <v>25</v>
      </c>
      <c r="D4" t="s">
        <v>10</v>
      </c>
      <c r="E4" t="s">
        <v>26</v>
      </c>
      <c r="G4" t="s">
        <v>10</v>
      </c>
      <c r="H4" t="s">
        <v>29</v>
      </c>
      <c r="I4" t="s">
        <v>30</v>
      </c>
    </row>
    <row r="5" spans="1:9">
      <c r="A5">
        <v>0</v>
      </c>
      <c r="B5">
        <v>1.3</v>
      </c>
      <c r="C5">
        <f>B5-1</f>
        <v>0.30000000000000004</v>
      </c>
      <c r="D5">
        <v>0</v>
      </c>
      <c r="E5">
        <v>0.11799999999999999</v>
      </c>
      <c r="G5">
        <v>0</v>
      </c>
      <c r="H5">
        <v>0.31390000000000001</v>
      </c>
      <c r="I5">
        <v>0.10351</v>
      </c>
    </row>
    <row r="6" spans="1:9">
      <c r="A6">
        <v>9.9000000000000005E-2</v>
      </c>
      <c r="B6">
        <v>1.25</v>
      </c>
      <c r="C6">
        <f t="shared" ref="C6:C20" si="0">B6-1</f>
        <v>0.25</v>
      </c>
      <c r="D6">
        <v>4.9500000000000002E-2</v>
      </c>
      <c r="E6">
        <v>0.11</v>
      </c>
      <c r="G6">
        <v>4.641E-2</v>
      </c>
      <c r="I6">
        <v>0.10356</v>
      </c>
    </row>
    <row r="7" spans="1:9">
      <c r="A7">
        <v>0.193</v>
      </c>
      <c r="B7">
        <v>1.22</v>
      </c>
      <c r="C7">
        <f t="shared" si="0"/>
        <v>0.21999999999999997</v>
      </c>
      <c r="D7">
        <v>9.35E-2</v>
      </c>
      <c r="E7">
        <v>0.10100000000000001</v>
      </c>
      <c r="G7">
        <v>9.282E-2</v>
      </c>
      <c r="H7">
        <v>0.26895000000000002</v>
      </c>
      <c r="I7">
        <v>0.10315000000000001</v>
      </c>
    </row>
    <row r="8" spans="1:9">
      <c r="A8">
        <v>0.30299999999999999</v>
      </c>
      <c r="B8">
        <v>1.18</v>
      </c>
      <c r="C8">
        <f t="shared" si="0"/>
        <v>0.17999999999999994</v>
      </c>
      <c r="D8">
        <v>0.16</v>
      </c>
      <c r="E8">
        <v>0.10100000000000001</v>
      </c>
      <c r="G8">
        <v>0.13922999999999999</v>
      </c>
      <c r="I8">
        <v>0.10224999999999999</v>
      </c>
    </row>
    <row r="9" spans="1:9">
      <c r="A9">
        <v>0.39600000000000002</v>
      </c>
      <c r="B9">
        <v>1.1399999999999999</v>
      </c>
      <c r="C9">
        <f t="shared" si="0"/>
        <v>0.1399999999999999</v>
      </c>
      <c r="D9">
        <v>0.19800000000000001</v>
      </c>
      <c r="E9">
        <v>9.8500000000000004E-2</v>
      </c>
      <c r="G9">
        <v>0.18564</v>
      </c>
      <c r="H9">
        <v>0.2288</v>
      </c>
      <c r="I9">
        <v>0.10087</v>
      </c>
    </row>
    <row r="10" spans="1:9">
      <c r="A10">
        <v>0.48399999999999999</v>
      </c>
      <c r="B10">
        <v>1.1000000000000001</v>
      </c>
      <c r="C10">
        <f t="shared" si="0"/>
        <v>0.10000000000000009</v>
      </c>
      <c r="D10">
        <v>0.23699999999999999</v>
      </c>
      <c r="E10">
        <v>9.8400000000000001E-2</v>
      </c>
      <c r="G10">
        <v>0.27845999999999999</v>
      </c>
      <c r="H10">
        <v>0.19238</v>
      </c>
      <c r="I10">
        <v>9.6540000000000001E-2</v>
      </c>
    </row>
    <row r="11" spans="1:9">
      <c r="A11">
        <v>0.55600000000000005</v>
      </c>
      <c r="B11">
        <v>1.08</v>
      </c>
      <c r="C11">
        <f t="shared" si="0"/>
        <v>8.0000000000000071E-2</v>
      </c>
      <c r="D11">
        <v>0.29699999999999999</v>
      </c>
      <c r="E11">
        <v>9.5500000000000002E-2</v>
      </c>
      <c r="G11">
        <v>0.37128</v>
      </c>
      <c r="H11">
        <v>0.15866</v>
      </c>
      <c r="I11">
        <v>8.9889999999999998E-2</v>
      </c>
    </row>
    <row r="12" spans="1:9">
      <c r="A12">
        <v>0.6</v>
      </c>
      <c r="B12">
        <v>1.05</v>
      </c>
      <c r="C12">
        <f t="shared" si="0"/>
        <v>5.0000000000000044E-2</v>
      </c>
      <c r="D12">
        <v>0.34699999999999998</v>
      </c>
      <c r="E12">
        <v>8.9899999999999994E-2</v>
      </c>
      <c r="G12">
        <v>0.46410000000000001</v>
      </c>
      <c r="H12">
        <v>0.12678</v>
      </c>
      <c r="I12">
        <v>8.0649999999999999E-2</v>
      </c>
    </row>
    <row r="13" spans="1:9">
      <c r="A13">
        <v>0.64400000000000002</v>
      </c>
      <c r="B13">
        <v>1.04</v>
      </c>
      <c r="C13">
        <f t="shared" si="0"/>
        <v>4.0000000000000036E-2</v>
      </c>
      <c r="D13">
        <v>0.40699999999999997</v>
      </c>
      <c r="E13">
        <v>8.1500000000000003E-2</v>
      </c>
      <c r="G13">
        <v>0.55691999999999997</v>
      </c>
      <c r="H13">
        <v>9.5920000000000005E-2</v>
      </c>
      <c r="I13">
        <v>6.8419999999999995E-2</v>
      </c>
    </row>
    <row r="14" spans="1:9">
      <c r="A14">
        <v>0.71</v>
      </c>
      <c r="B14">
        <v>1.02</v>
      </c>
      <c r="C14">
        <f t="shared" si="0"/>
        <v>2.0000000000000018E-2</v>
      </c>
      <c r="D14">
        <v>0.44600000000000001</v>
      </c>
      <c r="E14">
        <v>7.5899999999999995E-2</v>
      </c>
      <c r="G14">
        <v>0.64973999999999998</v>
      </c>
      <c r="H14">
        <v>6.5379999999999994E-2</v>
      </c>
      <c r="I14">
        <v>5.2789999999999997E-2</v>
      </c>
    </row>
    <row r="15" spans="1:9">
      <c r="A15">
        <v>0.76500000000000001</v>
      </c>
      <c r="B15">
        <v>0.996</v>
      </c>
      <c r="C15">
        <f t="shared" si="0"/>
        <v>-4.0000000000000036E-3</v>
      </c>
      <c r="D15">
        <v>0.47899999999999998</v>
      </c>
      <c r="E15">
        <v>7.2999999999999995E-2</v>
      </c>
      <c r="G15">
        <v>0.76576</v>
      </c>
      <c r="H15">
        <v>2.6759999999999999E-2</v>
      </c>
      <c r="I15">
        <v>2.777E-2</v>
      </c>
    </row>
    <row r="16" spans="1:9">
      <c r="A16">
        <v>0.81399999999999995</v>
      </c>
      <c r="B16">
        <v>0.97699999999999998</v>
      </c>
      <c r="C16">
        <f t="shared" si="0"/>
        <v>-2.300000000000002E-2</v>
      </c>
      <c r="D16">
        <v>0.52300000000000002</v>
      </c>
      <c r="E16">
        <v>7.2900000000000006E-2</v>
      </c>
      <c r="G16">
        <v>0.83538000000000001</v>
      </c>
      <c r="H16">
        <v>2.9099999999999998E-3</v>
      </c>
      <c r="I16">
        <v>9.4699999999999993E-3</v>
      </c>
    </row>
    <row r="17" spans="1:9">
      <c r="A17">
        <v>0.86399999999999999</v>
      </c>
      <c r="B17">
        <v>0.95199999999999996</v>
      </c>
      <c r="C17">
        <f t="shared" si="0"/>
        <v>-4.8000000000000043E-2</v>
      </c>
      <c r="D17">
        <v>0.55000000000000004</v>
      </c>
      <c r="E17">
        <v>5.91E-2</v>
      </c>
      <c r="G17">
        <v>0.90498999999999996</v>
      </c>
      <c r="H17">
        <v>-2.1569999999999999E-2</v>
      </c>
      <c r="I17">
        <v>-1.155E-2</v>
      </c>
    </row>
    <row r="18" spans="1:9">
      <c r="A18">
        <v>0.91300000000000003</v>
      </c>
      <c r="B18">
        <v>0.93200000000000005</v>
      </c>
      <c r="C18">
        <f t="shared" si="0"/>
        <v>-6.7999999999999949E-2</v>
      </c>
      <c r="D18">
        <v>0.6</v>
      </c>
      <c r="E18">
        <v>6.1699999999999998E-2</v>
      </c>
      <c r="G18">
        <v>0.97460999999999998</v>
      </c>
      <c r="H18">
        <v>-4.6859999999999999E-2</v>
      </c>
      <c r="I18">
        <v>-3.5479999999999998E-2</v>
      </c>
    </row>
    <row r="19" spans="1:9">
      <c r="A19">
        <v>0.95199999999999996</v>
      </c>
      <c r="B19">
        <v>0.91900000000000004</v>
      </c>
      <c r="C19">
        <f t="shared" si="0"/>
        <v>-8.0999999999999961E-2</v>
      </c>
      <c r="D19">
        <v>0.64900000000000002</v>
      </c>
      <c r="E19">
        <v>5.0599999999999999E-2</v>
      </c>
    </row>
    <row r="20" spans="1:9">
      <c r="A20">
        <v>0.99</v>
      </c>
      <c r="B20">
        <v>0.89900000000000002</v>
      </c>
      <c r="C20">
        <f t="shared" si="0"/>
        <v>-0.10099999999999998</v>
      </c>
      <c r="D20">
        <v>0.69299999999999995</v>
      </c>
      <c r="E20">
        <v>3.95E-2</v>
      </c>
    </row>
    <row r="21" spans="1:9">
      <c r="D21">
        <v>0.754</v>
      </c>
      <c r="E21">
        <v>3.1099999999999999E-2</v>
      </c>
    </row>
    <row r="22" spans="1:9">
      <c r="D22">
        <v>0.80300000000000005</v>
      </c>
      <c r="E22">
        <v>1.72E-2</v>
      </c>
    </row>
    <row r="23" spans="1:9">
      <c r="D23">
        <v>0.85799999999999998</v>
      </c>
      <c r="E23">
        <v>8.8500000000000002E-3</v>
      </c>
    </row>
    <row r="24" spans="1:9">
      <c r="D24">
        <v>0.90800000000000003</v>
      </c>
      <c r="E24">
        <v>-2.2699999999999999E-3</v>
      </c>
    </row>
    <row r="25" spans="1:9">
      <c r="D25">
        <v>0.93500000000000005</v>
      </c>
      <c r="E25">
        <v>-1.61E-2</v>
      </c>
    </row>
    <row r="26" spans="1:9">
      <c r="D26">
        <v>0.99</v>
      </c>
      <c r="E26">
        <v>-2.7199999999999998E-2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DE15-BB59-4315-AE6B-B1752C876129}">
  <dimension ref="A1:G92"/>
  <sheetViews>
    <sheetView workbookViewId="0">
      <selection activeCell="E2" sqref="E2:G92"/>
    </sheetView>
  </sheetViews>
  <sheetFormatPr defaultRowHeight="14.4"/>
  <sheetData>
    <row r="1" spans="1:7">
      <c r="A1" t="s">
        <v>32</v>
      </c>
      <c r="B1" t="s">
        <v>19</v>
      </c>
      <c r="C1" t="s">
        <v>20</v>
      </c>
    </row>
    <row r="2" spans="1:7">
      <c r="A2">
        <v>0</v>
      </c>
      <c r="B2">
        <v>1</v>
      </c>
      <c r="C2">
        <v>0</v>
      </c>
      <c r="E2">
        <f>A2*1000</f>
        <v>0</v>
      </c>
      <c r="F2">
        <f t="shared" ref="F2:G2" si="0">B2*1000</f>
        <v>1000</v>
      </c>
      <c r="G2">
        <f t="shared" si="0"/>
        <v>0</v>
      </c>
    </row>
    <row r="3" spans="1:7">
      <c r="A3">
        <v>0</v>
      </c>
      <c r="B3">
        <v>0.99884534999999997</v>
      </c>
      <c r="C3">
        <v>1.9568E-4</v>
      </c>
      <c r="E3">
        <f t="shared" ref="E3:E66" si="1">A3*1000</f>
        <v>0</v>
      </c>
      <c r="F3">
        <f t="shared" ref="F3:F66" si="2">B3*1000</f>
        <v>998.84534999999994</v>
      </c>
      <c r="G3">
        <f t="shared" ref="G3:G66" si="3">C3*1000</f>
        <v>0.19567999999999999</v>
      </c>
    </row>
    <row r="4" spans="1:7">
      <c r="A4">
        <v>0</v>
      </c>
      <c r="B4">
        <v>0.99521939999999998</v>
      </c>
      <c r="C4">
        <v>7.7992999999999997E-4</v>
      </c>
      <c r="E4">
        <f t="shared" si="1"/>
        <v>0</v>
      </c>
      <c r="F4">
        <f t="shared" si="2"/>
        <v>995.21939999999995</v>
      </c>
      <c r="G4">
        <f t="shared" si="3"/>
        <v>0.77993000000000001</v>
      </c>
    </row>
    <row r="5" spans="1:7">
      <c r="A5">
        <v>0</v>
      </c>
      <c r="B5">
        <v>0.98919497000000001</v>
      </c>
      <c r="C5">
        <v>1.74391E-3</v>
      </c>
      <c r="E5">
        <f t="shared" si="1"/>
        <v>0</v>
      </c>
      <c r="F5">
        <f t="shared" si="2"/>
        <v>989.19497000000001</v>
      </c>
      <c r="G5">
        <f t="shared" si="3"/>
        <v>1.7439100000000001</v>
      </c>
    </row>
    <row r="6" spans="1:7">
      <c r="A6">
        <v>0</v>
      </c>
      <c r="B6">
        <v>0.98080018999999996</v>
      </c>
      <c r="C6">
        <v>3.0732799999999998E-3</v>
      </c>
      <c r="E6">
        <f t="shared" si="1"/>
        <v>0</v>
      </c>
      <c r="F6">
        <f t="shared" si="2"/>
        <v>980.80018999999993</v>
      </c>
      <c r="G6">
        <f t="shared" si="3"/>
        <v>3.07328</v>
      </c>
    </row>
    <row r="7" spans="1:7">
      <c r="A7">
        <v>0</v>
      </c>
      <c r="B7">
        <v>0.97007436000000002</v>
      </c>
      <c r="C7">
        <v>4.7484600000000004E-3</v>
      </c>
      <c r="E7">
        <f t="shared" si="1"/>
        <v>0</v>
      </c>
      <c r="F7">
        <f t="shared" si="2"/>
        <v>970.07436000000007</v>
      </c>
      <c r="G7">
        <f t="shared" si="3"/>
        <v>4.7484600000000006</v>
      </c>
    </row>
    <row r="8" spans="1:7">
      <c r="A8">
        <v>0</v>
      </c>
      <c r="B8">
        <v>0.95706776999999998</v>
      </c>
      <c r="C8">
        <v>6.7451500000000001E-3</v>
      </c>
      <c r="E8">
        <f t="shared" si="1"/>
        <v>0</v>
      </c>
      <c r="F8">
        <f t="shared" si="2"/>
        <v>957.06777</v>
      </c>
      <c r="G8">
        <f t="shared" si="3"/>
        <v>6.7451499999999998</v>
      </c>
    </row>
    <row r="9" spans="1:7">
      <c r="A9">
        <v>0</v>
      </c>
      <c r="B9">
        <v>0.94184157000000002</v>
      </c>
      <c r="C9">
        <v>9.0348700000000004E-3</v>
      </c>
      <c r="E9">
        <f t="shared" si="1"/>
        <v>0</v>
      </c>
      <c r="F9">
        <f t="shared" si="2"/>
        <v>941.84157000000005</v>
      </c>
      <c r="G9">
        <f t="shared" si="3"/>
        <v>9.0348699999999997</v>
      </c>
    </row>
    <row r="10" spans="1:7">
      <c r="A10">
        <v>0</v>
      </c>
      <c r="B10">
        <v>0.9244675</v>
      </c>
      <c r="C10">
        <v>1.1585649999999999E-2</v>
      </c>
      <c r="E10">
        <f t="shared" si="1"/>
        <v>0</v>
      </c>
      <c r="F10">
        <f t="shared" si="2"/>
        <v>924.46749999999997</v>
      </c>
      <c r="G10">
        <f t="shared" si="3"/>
        <v>11.585649999999999</v>
      </c>
    </row>
    <row r="11" spans="1:7">
      <c r="A11">
        <v>0</v>
      </c>
      <c r="B11">
        <v>0.90502766999999995</v>
      </c>
      <c r="C11">
        <v>1.4362639999999999E-2</v>
      </c>
      <c r="E11">
        <f t="shared" si="1"/>
        <v>0</v>
      </c>
      <c r="F11">
        <f t="shared" si="2"/>
        <v>905.02766999999994</v>
      </c>
      <c r="G11">
        <f t="shared" si="3"/>
        <v>14.362639999999999</v>
      </c>
    </row>
    <row r="12" spans="1:7">
      <c r="A12">
        <v>0</v>
      </c>
      <c r="B12">
        <v>0.88361425000000005</v>
      </c>
      <c r="C12">
        <v>1.7328799999999998E-2</v>
      </c>
      <c r="E12">
        <f t="shared" si="1"/>
        <v>0</v>
      </c>
      <c r="F12">
        <f t="shared" si="2"/>
        <v>883.61425000000008</v>
      </c>
      <c r="G12">
        <f t="shared" si="3"/>
        <v>17.328799999999998</v>
      </c>
    </row>
    <row r="13" spans="1:7">
      <c r="A13">
        <v>0</v>
      </c>
      <c r="B13">
        <v>0.86032903000000005</v>
      </c>
      <c r="C13">
        <v>2.044547E-2</v>
      </c>
      <c r="E13">
        <f t="shared" si="1"/>
        <v>0</v>
      </c>
      <c r="F13">
        <f t="shared" si="2"/>
        <v>860.3290300000001</v>
      </c>
      <c r="G13">
        <f t="shared" si="3"/>
        <v>20.44547</v>
      </c>
    </row>
    <row r="14" spans="1:7">
      <c r="A14">
        <v>0</v>
      </c>
      <c r="B14">
        <v>0.83528303999999998</v>
      </c>
      <c r="C14">
        <v>2.3672990000000001E-2</v>
      </c>
      <c r="E14">
        <f t="shared" si="1"/>
        <v>0</v>
      </c>
      <c r="F14">
        <f t="shared" si="2"/>
        <v>835.28304000000003</v>
      </c>
      <c r="G14">
        <f t="shared" si="3"/>
        <v>23.672990000000002</v>
      </c>
    </row>
    <row r="15" spans="1:7">
      <c r="A15">
        <v>0</v>
      </c>
      <c r="B15">
        <v>0.80859605999999995</v>
      </c>
      <c r="C15">
        <v>2.6971120000000001E-2</v>
      </c>
      <c r="E15">
        <f t="shared" si="1"/>
        <v>0</v>
      </c>
      <c r="F15">
        <f t="shared" si="2"/>
        <v>808.59605999999997</v>
      </c>
      <c r="G15">
        <f t="shared" si="3"/>
        <v>26.971120000000003</v>
      </c>
    </row>
    <row r="16" spans="1:7">
      <c r="A16">
        <v>0</v>
      </c>
      <c r="B16">
        <v>0.78039608000000005</v>
      </c>
      <c r="C16">
        <v>3.02995E-2</v>
      </c>
      <c r="E16">
        <f t="shared" si="1"/>
        <v>0</v>
      </c>
      <c r="F16">
        <f t="shared" si="2"/>
        <v>780.3960800000001</v>
      </c>
      <c r="G16">
        <f t="shared" si="3"/>
        <v>30.299499999999998</v>
      </c>
    </row>
    <row r="17" spans="1:7">
      <c r="A17">
        <v>0</v>
      </c>
      <c r="B17">
        <v>0.75081872000000005</v>
      </c>
      <c r="C17">
        <v>3.3617950000000001E-2</v>
      </c>
      <c r="E17">
        <f t="shared" si="1"/>
        <v>0</v>
      </c>
      <c r="F17">
        <f t="shared" si="2"/>
        <v>750.8187200000001</v>
      </c>
      <c r="G17">
        <f t="shared" si="3"/>
        <v>33.61795</v>
      </c>
    </row>
    <row r="18" spans="1:7">
      <c r="A18">
        <v>0</v>
      </c>
      <c r="B18">
        <v>0.72000659</v>
      </c>
      <c r="C18">
        <v>3.6886710000000003E-2</v>
      </c>
      <c r="E18">
        <f t="shared" si="1"/>
        <v>0</v>
      </c>
      <c r="F18">
        <f t="shared" si="2"/>
        <v>720.00658999999996</v>
      </c>
      <c r="G18">
        <f t="shared" si="3"/>
        <v>36.886710000000001</v>
      </c>
    </row>
    <row r="19" spans="1:7">
      <c r="A19">
        <v>0</v>
      </c>
      <c r="B19">
        <v>0.68810868000000003</v>
      </c>
      <c r="C19">
        <v>4.0066669999999999E-2</v>
      </c>
      <c r="E19">
        <f t="shared" si="1"/>
        <v>0</v>
      </c>
      <c r="F19">
        <f t="shared" si="2"/>
        <v>688.10868000000005</v>
      </c>
      <c r="G19">
        <f t="shared" si="3"/>
        <v>40.066670000000002</v>
      </c>
    </row>
    <row r="20" spans="1:7">
      <c r="A20">
        <v>0</v>
      </c>
      <c r="B20">
        <v>0.65527957999999997</v>
      </c>
      <c r="C20">
        <v>4.3119570000000003E-2</v>
      </c>
      <c r="E20">
        <f t="shared" si="1"/>
        <v>0</v>
      </c>
      <c r="F20">
        <f t="shared" si="2"/>
        <v>655.27958000000001</v>
      </c>
      <c r="G20">
        <f t="shared" si="3"/>
        <v>43.119570000000003</v>
      </c>
    </row>
    <row r="21" spans="1:7">
      <c r="A21">
        <v>0</v>
      </c>
      <c r="B21">
        <v>0.62167886000000006</v>
      </c>
      <c r="C21">
        <v>4.6008109999999998E-2</v>
      </c>
      <c r="E21">
        <f t="shared" si="1"/>
        <v>0</v>
      </c>
      <c r="F21">
        <f t="shared" si="2"/>
        <v>621.6788600000001</v>
      </c>
      <c r="G21">
        <f t="shared" si="3"/>
        <v>46.008109999999995</v>
      </c>
    </row>
    <row r="22" spans="1:7">
      <c r="A22">
        <v>0</v>
      </c>
      <c r="B22">
        <v>0.58747024000000003</v>
      </c>
      <c r="C22">
        <v>4.869619E-2</v>
      </c>
      <c r="E22">
        <f t="shared" si="1"/>
        <v>0</v>
      </c>
      <c r="F22">
        <f t="shared" si="2"/>
        <v>587.47023999999999</v>
      </c>
      <c r="G22">
        <f t="shared" si="3"/>
        <v>48.696190000000001</v>
      </c>
    </row>
    <row r="23" spans="1:7">
      <c r="A23">
        <v>0</v>
      </c>
      <c r="B23">
        <v>0.55282085000000003</v>
      </c>
      <c r="C23">
        <v>5.1149170000000001E-2</v>
      </c>
      <c r="E23">
        <f t="shared" si="1"/>
        <v>0</v>
      </c>
      <c r="F23">
        <f t="shared" si="2"/>
        <v>552.82085000000006</v>
      </c>
      <c r="G23">
        <f t="shared" si="3"/>
        <v>51.149169999999998</v>
      </c>
    </row>
    <row r="24" spans="1:7">
      <c r="A24">
        <v>0</v>
      </c>
      <c r="B24">
        <v>0.51790042000000003</v>
      </c>
      <c r="C24">
        <v>5.3334119999999999E-2</v>
      </c>
      <c r="E24">
        <f t="shared" si="1"/>
        <v>0</v>
      </c>
      <c r="F24">
        <f t="shared" si="2"/>
        <v>517.90042000000005</v>
      </c>
      <c r="G24">
        <f t="shared" si="3"/>
        <v>53.334119999999999</v>
      </c>
    </row>
    <row r="25" spans="1:7">
      <c r="A25">
        <v>0</v>
      </c>
      <c r="B25">
        <v>0.48288049</v>
      </c>
      <c r="C25">
        <v>5.5220239999999997E-2</v>
      </c>
      <c r="E25">
        <f t="shared" si="1"/>
        <v>0</v>
      </c>
      <c r="F25">
        <f t="shared" si="2"/>
        <v>482.88049000000001</v>
      </c>
      <c r="G25">
        <f t="shared" si="3"/>
        <v>55.220239999999997</v>
      </c>
    </row>
    <row r="26" spans="1:7">
      <c r="A26">
        <v>0</v>
      </c>
      <c r="B26">
        <v>0.44793350999999998</v>
      </c>
      <c r="C26">
        <v>5.6779290000000003E-2</v>
      </c>
      <c r="E26">
        <f t="shared" si="1"/>
        <v>0</v>
      </c>
      <c r="F26">
        <f t="shared" si="2"/>
        <v>447.93350999999996</v>
      </c>
      <c r="G26">
        <f t="shared" si="3"/>
        <v>56.779290000000003</v>
      </c>
    </row>
    <row r="27" spans="1:7">
      <c r="A27">
        <v>0</v>
      </c>
      <c r="B27">
        <v>0.41323204000000002</v>
      </c>
      <c r="C27">
        <v>5.7986120000000002E-2</v>
      </c>
      <c r="E27">
        <f t="shared" si="1"/>
        <v>0</v>
      </c>
      <c r="F27">
        <f t="shared" si="2"/>
        <v>413.23204000000004</v>
      </c>
      <c r="G27">
        <f t="shared" si="3"/>
        <v>57.98612</v>
      </c>
    </row>
    <row r="28" spans="1:7">
      <c r="A28">
        <v>0</v>
      </c>
      <c r="B28">
        <v>0.37883383999999998</v>
      </c>
      <c r="C28">
        <v>5.878837E-2</v>
      </c>
      <c r="E28">
        <f t="shared" si="1"/>
        <v>0</v>
      </c>
      <c r="F28">
        <f t="shared" si="2"/>
        <v>378.83383999999995</v>
      </c>
      <c r="G28">
        <f t="shared" si="3"/>
        <v>58.78837</v>
      </c>
    </row>
    <row r="29" spans="1:7">
      <c r="A29">
        <v>0</v>
      </c>
      <c r="B29">
        <v>0.34495033000000003</v>
      </c>
      <c r="C29">
        <v>5.9052279999999999E-2</v>
      </c>
      <c r="E29">
        <f t="shared" si="1"/>
        <v>0</v>
      </c>
      <c r="F29">
        <f t="shared" si="2"/>
        <v>344.95033000000001</v>
      </c>
      <c r="G29">
        <f t="shared" si="3"/>
        <v>59.052279999999996</v>
      </c>
    </row>
    <row r="30" spans="1:7">
      <c r="A30">
        <v>0</v>
      </c>
      <c r="B30">
        <v>0.31182416000000002</v>
      </c>
      <c r="C30">
        <v>5.8763410000000002E-2</v>
      </c>
      <c r="E30">
        <f t="shared" si="1"/>
        <v>0</v>
      </c>
      <c r="F30">
        <f t="shared" si="2"/>
        <v>311.82416000000001</v>
      </c>
      <c r="G30">
        <f t="shared" si="3"/>
        <v>58.76341</v>
      </c>
    </row>
    <row r="31" spans="1:7">
      <c r="A31">
        <v>0</v>
      </c>
      <c r="B31">
        <v>0.27962441999999998</v>
      </c>
      <c r="C31">
        <v>5.7927770000000003E-2</v>
      </c>
      <c r="E31">
        <f t="shared" si="1"/>
        <v>0</v>
      </c>
      <c r="F31">
        <f t="shared" si="2"/>
        <v>279.62441999999999</v>
      </c>
      <c r="G31">
        <f t="shared" si="3"/>
        <v>57.927770000000002</v>
      </c>
    </row>
    <row r="32" spans="1:7">
      <c r="A32">
        <v>0</v>
      </c>
      <c r="B32">
        <v>0.24851572999999999</v>
      </c>
      <c r="C32">
        <v>5.6559669999999999E-2</v>
      </c>
      <c r="E32">
        <f t="shared" si="1"/>
        <v>0</v>
      </c>
      <c r="F32">
        <f t="shared" si="2"/>
        <v>248.51572999999999</v>
      </c>
      <c r="G32">
        <f t="shared" si="3"/>
        <v>56.559669999999997</v>
      </c>
    </row>
    <row r="33" spans="1:7">
      <c r="A33">
        <v>0</v>
      </c>
      <c r="B33">
        <v>0.21865712000000001</v>
      </c>
      <c r="C33">
        <v>5.468158E-2</v>
      </c>
      <c r="E33">
        <f t="shared" si="1"/>
        <v>0</v>
      </c>
      <c r="F33">
        <f t="shared" si="2"/>
        <v>218.65712000000002</v>
      </c>
      <c r="G33">
        <f t="shared" si="3"/>
        <v>54.681580000000004</v>
      </c>
    </row>
    <row r="34" spans="1:7">
      <c r="A34">
        <v>0</v>
      </c>
      <c r="B34">
        <v>0.19020097999999999</v>
      </c>
      <c r="C34">
        <v>5.2323870000000001E-2</v>
      </c>
      <c r="E34">
        <f t="shared" si="1"/>
        <v>0</v>
      </c>
      <c r="F34">
        <f t="shared" si="2"/>
        <v>190.20097999999999</v>
      </c>
      <c r="G34">
        <f t="shared" si="3"/>
        <v>52.323869999999999</v>
      </c>
    </row>
    <row r="35" spans="1:7">
      <c r="A35">
        <v>0</v>
      </c>
      <c r="B35">
        <v>0.16329202000000001</v>
      </c>
      <c r="C35">
        <v>4.9524249999999999E-2</v>
      </c>
      <c r="E35">
        <f t="shared" si="1"/>
        <v>0</v>
      </c>
      <c r="F35">
        <f t="shared" si="2"/>
        <v>163.29202000000001</v>
      </c>
      <c r="G35">
        <f t="shared" si="3"/>
        <v>49.524250000000002</v>
      </c>
    </row>
    <row r="36" spans="1:7">
      <c r="A36">
        <v>0</v>
      </c>
      <c r="B36">
        <v>0.13806635</v>
      </c>
      <c r="C36">
        <v>4.6326920000000001E-2</v>
      </c>
      <c r="E36">
        <f t="shared" si="1"/>
        <v>0</v>
      </c>
      <c r="F36">
        <f t="shared" si="2"/>
        <v>138.06635</v>
      </c>
      <c r="G36">
        <f t="shared" si="3"/>
        <v>46.326920000000001</v>
      </c>
    </row>
    <row r="37" spans="1:7">
      <c r="A37">
        <v>0</v>
      </c>
      <c r="B37">
        <v>0.11465060000000001</v>
      </c>
      <c r="C37">
        <v>4.2781550000000002E-2</v>
      </c>
      <c r="E37">
        <f t="shared" si="1"/>
        <v>0</v>
      </c>
      <c r="F37">
        <f t="shared" si="2"/>
        <v>114.65060000000001</v>
      </c>
      <c r="G37">
        <f t="shared" si="3"/>
        <v>42.781550000000003</v>
      </c>
    </row>
    <row r="38" spans="1:7">
      <c r="A38">
        <v>0</v>
      </c>
      <c r="B38">
        <v>9.31612E-2</v>
      </c>
      <c r="C38">
        <v>3.8941959999999998E-2</v>
      </c>
      <c r="E38">
        <f t="shared" si="1"/>
        <v>0</v>
      </c>
      <c r="F38">
        <f t="shared" si="2"/>
        <v>93.161199999999994</v>
      </c>
      <c r="G38">
        <f t="shared" si="3"/>
        <v>38.941959999999995</v>
      </c>
    </row>
    <row r="39" spans="1:7">
      <c r="A39">
        <v>0</v>
      </c>
      <c r="B39">
        <v>7.3703710000000006E-2</v>
      </c>
      <c r="C39">
        <v>3.4864600000000003E-2</v>
      </c>
      <c r="E39">
        <f t="shared" si="1"/>
        <v>0</v>
      </c>
      <c r="F39">
        <f t="shared" si="2"/>
        <v>73.703710000000001</v>
      </c>
      <c r="G39">
        <f t="shared" si="3"/>
        <v>34.864600000000003</v>
      </c>
    </row>
    <row r="40" spans="1:7">
      <c r="A40">
        <v>0</v>
      </c>
      <c r="B40">
        <v>5.637238E-2</v>
      </c>
      <c r="C40">
        <v>3.0606950000000001E-2</v>
      </c>
      <c r="E40">
        <f t="shared" si="1"/>
        <v>0</v>
      </c>
      <c r="F40">
        <f t="shared" si="2"/>
        <v>56.37238</v>
      </c>
      <c r="G40">
        <f t="shared" si="3"/>
        <v>30.606950000000001</v>
      </c>
    </row>
    <row r="41" spans="1:7">
      <c r="A41">
        <v>0</v>
      </c>
      <c r="B41">
        <v>4.1249750000000002E-2</v>
      </c>
      <c r="C41">
        <v>2.6225749999999999E-2</v>
      </c>
      <c r="E41">
        <f t="shared" si="1"/>
        <v>0</v>
      </c>
      <c r="F41">
        <f t="shared" si="2"/>
        <v>41.249749999999999</v>
      </c>
      <c r="G41">
        <f t="shared" si="3"/>
        <v>26.225749999999998</v>
      </c>
    </row>
    <row r="42" spans="1:7">
      <c r="A42">
        <v>0</v>
      </c>
      <c r="B42">
        <v>2.840641E-2</v>
      </c>
      <c r="C42">
        <v>2.1775220000000001E-2</v>
      </c>
      <c r="E42">
        <f t="shared" si="1"/>
        <v>0</v>
      </c>
      <c r="F42">
        <f t="shared" si="2"/>
        <v>28.406410000000001</v>
      </c>
      <c r="G42">
        <f t="shared" si="3"/>
        <v>21.775220000000001</v>
      </c>
    </row>
    <row r="43" spans="1:7">
      <c r="A43">
        <v>0</v>
      </c>
      <c r="B43">
        <v>1.7900840000000001E-2</v>
      </c>
      <c r="C43">
        <v>1.7305359999999999E-2</v>
      </c>
      <c r="E43">
        <f t="shared" si="1"/>
        <v>0</v>
      </c>
      <c r="F43">
        <f t="shared" si="2"/>
        <v>17.900840000000002</v>
      </c>
      <c r="G43">
        <f t="shared" si="3"/>
        <v>17.30536</v>
      </c>
    </row>
    <row r="44" spans="1:7">
      <c r="A44">
        <v>0</v>
      </c>
      <c r="B44">
        <v>9.7793199999999993E-3</v>
      </c>
      <c r="C44">
        <v>1.286033E-2</v>
      </c>
      <c r="E44">
        <f t="shared" si="1"/>
        <v>0</v>
      </c>
      <c r="F44">
        <f t="shared" si="2"/>
        <v>9.7793199999999985</v>
      </c>
      <c r="G44">
        <f t="shared" si="3"/>
        <v>12.860329999999999</v>
      </c>
    </row>
    <row r="45" spans="1:7">
      <c r="A45">
        <v>0</v>
      </c>
      <c r="B45">
        <v>4.0760099999999997E-3</v>
      </c>
      <c r="C45">
        <v>8.47702E-3</v>
      </c>
      <c r="E45">
        <f t="shared" si="1"/>
        <v>0</v>
      </c>
      <c r="F45">
        <f t="shared" si="2"/>
        <v>4.0760100000000001</v>
      </c>
      <c r="G45">
        <f t="shared" si="3"/>
        <v>8.4770199999999996</v>
      </c>
    </row>
    <row r="46" spans="1:7">
      <c r="A46">
        <v>0</v>
      </c>
      <c r="B46">
        <v>8.1291999999999996E-4</v>
      </c>
      <c r="C46">
        <v>4.1838600000000002E-3</v>
      </c>
      <c r="E46">
        <f t="shared" si="1"/>
        <v>0</v>
      </c>
      <c r="F46">
        <f t="shared" si="2"/>
        <v>0.81291999999999998</v>
      </c>
      <c r="G46">
        <f t="shared" si="3"/>
        <v>4.1838600000000001</v>
      </c>
    </row>
    <row r="47" spans="1:7">
      <c r="A47">
        <v>0</v>
      </c>
      <c r="B47">
        <v>0</v>
      </c>
      <c r="C47">
        <v>0</v>
      </c>
      <c r="E47">
        <f t="shared" si="1"/>
        <v>0</v>
      </c>
      <c r="F47">
        <f t="shared" si="2"/>
        <v>0</v>
      </c>
      <c r="G47">
        <f t="shared" si="3"/>
        <v>0</v>
      </c>
    </row>
    <row r="48" spans="1:7">
      <c r="A48">
        <v>0</v>
      </c>
      <c r="B48">
        <v>1.6230299999999999E-3</v>
      </c>
      <c r="C48">
        <v>-3.9399600000000002E-3</v>
      </c>
      <c r="E48">
        <f t="shared" si="1"/>
        <v>0</v>
      </c>
      <c r="F48">
        <f t="shared" si="2"/>
        <v>1.62303</v>
      </c>
      <c r="G48">
        <f t="shared" si="3"/>
        <v>-3.9399600000000001</v>
      </c>
    </row>
    <row r="49" spans="1:7">
      <c r="A49">
        <v>0</v>
      </c>
      <c r="B49">
        <v>5.65592E-3</v>
      </c>
      <c r="C49">
        <v>-7.50842E-3</v>
      </c>
      <c r="E49">
        <f t="shared" si="1"/>
        <v>0</v>
      </c>
      <c r="F49">
        <f t="shared" si="2"/>
        <v>5.6559200000000001</v>
      </c>
      <c r="G49">
        <f t="shared" si="3"/>
        <v>-7.5084200000000001</v>
      </c>
    </row>
    <row r="50" spans="1:7">
      <c r="A50">
        <v>0</v>
      </c>
      <c r="B50">
        <v>1.207308E-2</v>
      </c>
      <c r="C50">
        <v>-1.0703020000000001E-2</v>
      </c>
      <c r="E50">
        <f t="shared" si="1"/>
        <v>0</v>
      </c>
      <c r="F50">
        <f t="shared" si="2"/>
        <v>12.073079999999999</v>
      </c>
      <c r="G50">
        <f t="shared" si="3"/>
        <v>-10.70302</v>
      </c>
    </row>
    <row r="51" spans="1:7">
      <c r="A51">
        <v>0</v>
      </c>
      <c r="B51">
        <v>2.083747E-2</v>
      </c>
      <c r="C51">
        <v>-1.3522859999999999E-2</v>
      </c>
      <c r="E51">
        <f t="shared" si="1"/>
        <v>0</v>
      </c>
      <c r="F51">
        <f t="shared" si="2"/>
        <v>20.83747</v>
      </c>
      <c r="G51">
        <f t="shared" si="3"/>
        <v>-13.52286</v>
      </c>
    </row>
    <row r="52" spans="1:7">
      <c r="A52">
        <v>0</v>
      </c>
      <c r="B52">
        <v>3.1900970000000001E-2</v>
      </c>
      <c r="C52">
        <v>-1.5968860000000001E-2</v>
      </c>
      <c r="E52">
        <f t="shared" si="1"/>
        <v>0</v>
      </c>
      <c r="F52">
        <f t="shared" si="2"/>
        <v>31.900970000000001</v>
      </c>
      <c r="G52">
        <f t="shared" si="3"/>
        <v>-15.968860000000001</v>
      </c>
    </row>
    <row r="53" spans="1:7">
      <c r="A53">
        <v>0</v>
      </c>
      <c r="B53">
        <v>4.5204790000000002E-2</v>
      </c>
      <c r="C53">
        <v>-1.8044129999999999E-2</v>
      </c>
      <c r="E53">
        <f t="shared" si="1"/>
        <v>0</v>
      </c>
      <c r="F53">
        <f t="shared" si="2"/>
        <v>45.204790000000003</v>
      </c>
      <c r="G53">
        <f t="shared" si="3"/>
        <v>-18.044129999999999</v>
      </c>
    </row>
    <row r="54" spans="1:7">
      <c r="A54">
        <v>0</v>
      </c>
      <c r="B54">
        <v>6.0680030000000003E-2</v>
      </c>
      <c r="C54">
        <v>-1.975443E-2</v>
      </c>
      <c r="E54">
        <f t="shared" si="1"/>
        <v>0</v>
      </c>
      <c r="F54">
        <f t="shared" si="2"/>
        <v>60.680030000000002</v>
      </c>
      <c r="G54">
        <f t="shared" si="3"/>
        <v>-19.754429999999999</v>
      </c>
    </row>
    <row r="55" spans="1:7">
      <c r="A55">
        <v>0</v>
      </c>
      <c r="B55">
        <v>7.8248200000000004E-2</v>
      </c>
      <c r="C55">
        <v>-2.1108680000000001E-2</v>
      </c>
      <c r="E55">
        <f t="shared" si="1"/>
        <v>0</v>
      </c>
      <c r="F55">
        <f t="shared" si="2"/>
        <v>78.248199999999997</v>
      </c>
      <c r="G55">
        <f t="shared" si="3"/>
        <v>-21.10868</v>
      </c>
    </row>
    <row r="56" spans="1:7">
      <c r="A56">
        <v>0</v>
      </c>
      <c r="B56">
        <v>9.7821809999999995E-2</v>
      </c>
      <c r="C56">
        <v>-2.2119409999999999E-2</v>
      </c>
      <c r="E56">
        <f t="shared" si="1"/>
        <v>0</v>
      </c>
      <c r="F56">
        <f t="shared" si="2"/>
        <v>97.821809999999999</v>
      </c>
      <c r="G56">
        <f t="shared" si="3"/>
        <v>-22.119409999999998</v>
      </c>
    </row>
    <row r="57" spans="1:7">
      <c r="A57">
        <v>0</v>
      </c>
      <c r="B57">
        <v>0.11930495000000001</v>
      </c>
      <c r="C57">
        <v>-2.2803049999999998E-2</v>
      </c>
      <c r="E57">
        <f t="shared" si="1"/>
        <v>0</v>
      </c>
      <c r="F57">
        <f t="shared" si="2"/>
        <v>119.30495000000001</v>
      </c>
      <c r="G57">
        <f t="shared" si="3"/>
        <v>-22.803049999999999</v>
      </c>
    </row>
    <row r="58" spans="1:7">
      <c r="A58">
        <v>0</v>
      </c>
      <c r="B58">
        <v>0.14259384999999999</v>
      </c>
      <c r="C58">
        <v>-2.3180240000000001E-2</v>
      </c>
      <c r="E58">
        <f t="shared" si="1"/>
        <v>0</v>
      </c>
      <c r="F58">
        <f t="shared" si="2"/>
        <v>142.59385</v>
      </c>
      <c r="G58">
        <f t="shared" si="3"/>
        <v>-23.180240000000001</v>
      </c>
    </row>
    <row r="59" spans="1:7">
      <c r="A59">
        <v>0</v>
      </c>
      <c r="B59">
        <v>0.16757738</v>
      </c>
      <c r="C59">
        <v>-2.3275879999999999E-2</v>
      </c>
      <c r="E59">
        <f t="shared" si="1"/>
        <v>0</v>
      </c>
      <c r="F59">
        <f t="shared" si="2"/>
        <v>167.57738000000001</v>
      </c>
      <c r="G59">
        <f t="shared" si="3"/>
        <v>-23.275879999999997</v>
      </c>
    </row>
    <row r="60" spans="1:7">
      <c r="A60">
        <v>0</v>
      </c>
      <c r="B60">
        <v>0.19413754999999999</v>
      </c>
      <c r="C60">
        <v>-2.3118980000000001E-2</v>
      </c>
      <c r="E60">
        <f t="shared" si="1"/>
        <v>0</v>
      </c>
      <c r="F60">
        <f t="shared" si="2"/>
        <v>194.13755</v>
      </c>
      <c r="G60">
        <f t="shared" si="3"/>
        <v>-23.118980000000001</v>
      </c>
    </row>
    <row r="61" spans="1:7">
      <c r="A61">
        <v>0</v>
      </c>
      <c r="B61">
        <v>0.22214998</v>
      </c>
      <c r="C61">
        <v>-2.2742370000000001E-2</v>
      </c>
      <c r="E61">
        <f t="shared" si="1"/>
        <v>0</v>
      </c>
      <c r="F61">
        <f t="shared" si="2"/>
        <v>222.14998</v>
      </c>
      <c r="G61">
        <f t="shared" si="3"/>
        <v>-22.742370000000001</v>
      </c>
    </row>
    <row r="62" spans="1:7">
      <c r="A62">
        <v>0</v>
      </c>
      <c r="B62">
        <v>0.25148427000000001</v>
      </c>
      <c r="C62">
        <v>-2.2182179999999999E-2</v>
      </c>
      <c r="E62">
        <f t="shared" si="1"/>
        <v>0</v>
      </c>
      <c r="F62">
        <f t="shared" si="2"/>
        <v>251.48427000000001</v>
      </c>
      <c r="G62">
        <f t="shared" si="3"/>
        <v>-22.182179999999999</v>
      </c>
    </row>
    <row r="63" spans="1:7">
      <c r="A63">
        <v>0</v>
      </c>
      <c r="B63">
        <v>0.28200442999999997</v>
      </c>
      <c r="C63">
        <v>-2.1477079999999999E-2</v>
      </c>
      <c r="E63">
        <f t="shared" si="1"/>
        <v>0</v>
      </c>
      <c r="F63">
        <f t="shared" si="2"/>
        <v>282.00442999999996</v>
      </c>
      <c r="G63">
        <f t="shared" si="3"/>
        <v>-21.477080000000001</v>
      </c>
    </row>
    <row r="64" spans="1:7">
      <c r="A64">
        <v>0</v>
      </c>
      <c r="B64">
        <v>0.31356925000000002</v>
      </c>
      <c r="C64">
        <v>-2.0667410000000001E-2</v>
      </c>
      <c r="E64">
        <f t="shared" si="1"/>
        <v>0</v>
      </c>
      <c r="F64">
        <f t="shared" si="2"/>
        <v>313.56925000000001</v>
      </c>
      <c r="G64">
        <f t="shared" si="3"/>
        <v>-20.66741</v>
      </c>
    </row>
    <row r="65" spans="1:7">
      <c r="A65">
        <v>0</v>
      </c>
      <c r="B65">
        <v>0.34603266999999999</v>
      </c>
      <c r="C65">
        <v>-1.9794160000000002E-2</v>
      </c>
      <c r="E65">
        <f t="shared" si="1"/>
        <v>0</v>
      </c>
      <c r="F65">
        <f t="shared" si="2"/>
        <v>346.03267</v>
      </c>
      <c r="G65">
        <f t="shared" si="3"/>
        <v>-19.794160000000002</v>
      </c>
    </row>
    <row r="66" spans="1:7">
      <c r="A66">
        <v>0</v>
      </c>
      <c r="B66">
        <v>0.37924426</v>
      </c>
      <c r="C66">
        <v>-1.8897870000000001E-2</v>
      </c>
      <c r="E66">
        <f t="shared" si="1"/>
        <v>0</v>
      </c>
      <c r="F66">
        <f t="shared" si="2"/>
        <v>379.24426</v>
      </c>
      <c r="G66">
        <f t="shared" si="3"/>
        <v>-18.897870000000001</v>
      </c>
    </row>
    <row r="67" spans="1:7">
      <c r="A67">
        <v>0</v>
      </c>
      <c r="B67">
        <v>0.41311977999999999</v>
      </c>
      <c r="C67">
        <v>-1.8005500000000001E-2</v>
      </c>
      <c r="E67">
        <f t="shared" ref="E67:E92" si="4">A67*1000</f>
        <v>0</v>
      </c>
      <c r="F67">
        <f t="shared" ref="F67:F92" si="5">B67*1000</f>
        <v>413.11977999999999</v>
      </c>
      <c r="G67">
        <f t="shared" ref="G67:G92" si="6">C67*1000</f>
        <v>-18.005500000000001</v>
      </c>
    </row>
    <row r="68" spans="1:7">
      <c r="A68">
        <v>0</v>
      </c>
      <c r="B68">
        <v>0.44753802999999998</v>
      </c>
      <c r="C68">
        <v>-1.7032809999999999E-2</v>
      </c>
      <c r="E68">
        <f t="shared" si="4"/>
        <v>0</v>
      </c>
      <c r="F68">
        <f t="shared" si="5"/>
        <v>447.53802999999999</v>
      </c>
      <c r="G68">
        <f t="shared" si="6"/>
        <v>-17.032809999999998</v>
      </c>
    </row>
    <row r="69" spans="1:7">
      <c r="A69">
        <v>0</v>
      </c>
      <c r="B69">
        <v>0.48222002000000003</v>
      </c>
      <c r="C69">
        <v>-1.5977970000000001E-2</v>
      </c>
      <c r="E69">
        <f t="shared" si="4"/>
        <v>0</v>
      </c>
      <c r="F69">
        <f t="shared" si="5"/>
        <v>482.22002000000003</v>
      </c>
      <c r="G69">
        <f t="shared" si="6"/>
        <v>-15.977970000000001</v>
      </c>
    </row>
    <row r="70" spans="1:7">
      <c r="A70">
        <v>0</v>
      </c>
      <c r="B70">
        <v>0.51699907000000001</v>
      </c>
      <c r="C70">
        <v>-1.48676E-2</v>
      </c>
      <c r="E70">
        <f t="shared" si="4"/>
        <v>0</v>
      </c>
      <c r="F70">
        <f t="shared" si="5"/>
        <v>516.99906999999996</v>
      </c>
      <c r="G70">
        <f t="shared" si="6"/>
        <v>-14.867599999999999</v>
      </c>
    </row>
    <row r="71" spans="1:7">
      <c r="A71">
        <v>0</v>
      </c>
      <c r="B71">
        <v>0.55170761000000001</v>
      </c>
      <c r="C71">
        <v>-1.3726149999999999E-2</v>
      </c>
      <c r="E71">
        <f t="shared" si="4"/>
        <v>0</v>
      </c>
      <c r="F71">
        <f t="shared" si="5"/>
        <v>551.70761000000005</v>
      </c>
      <c r="G71">
        <f t="shared" si="6"/>
        <v>-13.726149999999999</v>
      </c>
    </row>
    <row r="72" spans="1:7">
      <c r="A72">
        <v>0</v>
      </c>
      <c r="B72">
        <v>0.58617792999999996</v>
      </c>
      <c r="C72">
        <v>-1.257541E-2</v>
      </c>
      <c r="E72">
        <f t="shared" si="4"/>
        <v>0</v>
      </c>
      <c r="F72">
        <f t="shared" si="5"/>
        <v>586.17792999999995</v>
      </c>
      <c r="G72">
        <f t="shared" si="6"/>
        <v>-12.57541</v>
      </c>
    </row>
    <row r="73" spans="1:7">
      <c r="A73">
        <v>0</v>
      </c>
      <c r="B73">
        <v>0.62024303000000003</v>
      </c>
      <c r="C73">
        <v>-1.143417E-2</v>
      </c>
      <c r="E73">
        <f t="shared" si="4"/>
        <v>0</v>
      </c>
      <c r="F73">
        <f t="shared" si="5"/>
        <v>620.24302999999998</v>
      </c>
      <c r="G73">
        <f t="shared" si="6"/>
        <v>-11.43417</v>
      </c>
    </row>
    <row r="74" spans="1:7">
      <c r="A74">
        <v>0</v>
      </c>
      <c r="B74">
        <v>0.65373740999999996</v>
      </c>
      <c r="C74">
        <v>-1.0318040000000001E-2</v>
      </c>
      <c r="E74">
        <f t="shared" si="4"/>
        <v>0</v>
      </c>
      <c r="F74">
        <f t="shared" si="5"/>
        <v>653.73740999999995</v>
      </c>
      <c r="G74">
        <f t="shared" si="6"/>
        <v>-10.31804</v>
      </c>
    </row>
    <row r="75" spans="1:7">
      <c r="A75">
        <v>0</v>
      </c>
      <c r="B75">
        <v>0.68649791999999998</v>
      </c>
      <c r="C75">
        <v>-9.2394899999999995E-3</v>
      </c>
      <c r="E75">
        <f t="shared" si="4"/>
        <v>0</v>
      </c>
      <c r="F75">
        <f t="shared" si="5"/>
        <v>686.49792000000002</v>
      </c>
      <c r="G75">
        <f t="shared" si="6"/>
        <v>-9.23949</v>
      </c>
    </row>
    <row r="76" spans="1:7">
      <c r="A76">
        <v>0</v>
      </c>
      <c r="B76">
        <v>0.71836454999999999</v>
      </c>
      <c r="C76">
        <v>-8.2080199999999999E-3</v>
      </c>
      <c r="E76">
        <f t="shared" si="4"/>
        <v>0</v>
      </c>
      <c r="F76">
        <f t="shared" si="5"/>
        <v>718.36455000000001</v>
      </c>
      <c r="G76">
        <f t="shared" si="6"/>
        <v>-8.2080199999999994</v>
      </c>
    </row>
    <row r="77" spans="1:7">
      <c r="A77">
        <v>0</v>
      </c>
      <c r="B77">
        <v>0.74918127999999995</v>
      </c>
      <c r="C77">
        <v>-7.2304300000000004E-3</v>
      </c>
      <c r="E77">
        <f t="shared" si="4"/>
        <v>0</v>
      </c>
      <c r="F77">
        <f t="shared" si="5"/>
        <v>749.1812799999999</v>
      </c>
      <c r="G77">
        <f t="shared" si="6"/>
        <v>-7.2304300000000001</v>
      </c>
    </row>
    <row r="78" spans="1:7">
      <c r="A78">
        <v>0</v>
      </c>
      <c r="B78">
        <v>0.77879681999999995</v>
      </c>
      <c r="C78">
        <v>-6.3112300000000001E-3</v>
      </c>
      <c r="E78">
        <f t="shared" si="4"/>
        <v>0</v>
      </c>
      <c r="F78">
        <f t="shared" si="5"/>
        <v>778.79681999999991</v>
      </c>
      <c r="G78">
        <f t="shared" si="6"/>
        <v>-6.3112300000000001</v>
      </c>
    </row>
    <row r="79" spans="1:7">
      <c r="A79">
        <v>0</v>
      </c>
      <c r="B79">
        <v>0.80706540999999998</v>
      </c>
      <c r="C79">
        <v>-5.45306E-3</v>
      </c>
      <c r="E79">
        <f t="shared" si="4"/>
        <v>0</v>
      </c>
      <c r="F79">
        <f t="shared" si="5"/>
        <v>807.06540999999993</v>
      </c>
      <c r="G79">
        <f t="shared" si="6"/>
        <v>-5.4530599999999998</v>
      </c>
    </row>
    <row r="80" spans="1:7">
      <c r="A80">
        <v>0</v>
      </c>
      <c r="B80">
        <v>0.83384756999999998</v>
      </c>
      <c r="C80">
        <v>-4.6571900000000003E-3</v>
      </c>
      <c r="E80">
        <f t="shared" si="4"/>
        <v>0</v>
      </c>
      <c r="F80">
        <f t="shared" si="5"/>
        <v>833.84757000000002</v>
      </c>
      <c r="G80">
        <f t="shared" si="6"/>
        <v>-4.6571899999999999</v>
      </c>
    </row>
    <row r="81" spans="1:7">
      <c r="A81">
        <v>0</v>
      </c>
      <c r="B81">
        <v>0.85901077000000003</v>
      </c>
      <c r="C81">
        <v>-3.9239599999999998E-3</v>
      </c>
      <c r="E81">
        <f t="shared" si="4"/>
        <v>0</v>
      </c>
      <c r="F81">
        <f t="shared" si="5"/>
        <v>859.01076999999998</v>
      </c>
      <c r="G81">
        <f t="shared" si="6"/>
        <v>-3.9239599999999997</v>
      </c>
    </row>
    <row r="82" spans="1:7">
      <c r="A82">
        <v>0</v>
      </c>
      <c r="B82">
        <v>0.88243019</v>
      </c>
      <c r="C82">
        <v>-3.25318E-3</v>
      </c>
      <c r="E82">
        <f t="shared" si="4"/>
        <v>0</v>
      </c>
      <c r="F82">
        <f t="shared" si="5"/>
        <v>882.43019000000004</v>
      </c>
      <c r="G82">
        <f t="shared" si="6"/>
        <v>-3.25318</v>
      </c>
    </row>
    <row r="83" spans="1:7">
      <c r="A83">
        <v>0</v>
      </c>
      <c r="B83">
        <v>0.90398931999999999</v>
      </c>
      <c r="C83">
        <v>-2.6445000000000001E-3</v>
      </c>
      <c r="E83">
        <f t="shared" si="4"/>
        <v>0</v>
      </c>
      <c r="F83">
        <f t="shared" si="5"/>
        <v>903.98932000000002</v>
      </c>
      <c r="G83">
        <f t="shared" si="6"/>
        <v>-2.6445000000000003</v>
      </c>
    </row>
    <row r="84" spans="1:7">
      <c r="A84">
        <v>0</v>
      </c>
      <c r="B84">
        <v>0.92358059999999997</v>
      </c>
      <c r="C84">
        <v>-2.09764E-3</v>
      </c>
      <c r="E84">
        <f t="shared" si="4"/>
        <v>0</v>
      </c>
      <c r="F84">
        <f t="shared" si="5"/>
        <v>923.5806</v>
      </c>
      <c r="G84">
        <f t="shared" si="6"/>
        <v>-2.0976400000000002</v>
      </c>
    </row>
    <row r="85" spans="1:7">
      <c r="A85">
        <v>0</v>
      </c>
      <c r="B85">
        <v>0.94110603000000004</v>
      </c>
      <c r="C85">
        <v>-1.61258E-3</v>
      </c>
      <c r="E85">
        <f t="shared" si="4"/>
        <v>0</v>
      </c>
      <c r="F85">
        <f t="shared" si="5"/>
        <v>941.10603000000003</v>
      </c>
      <c r="G85">
        <f t="shared" si="6"/>
        <v>-1.6125799999999999</v>
      </c>
    </row>
    <row r="86" spans="1:7">
      <c r="A86">
        <v>0</v>
      </c>
      <c r="B86">
        <v>0.95647768</v>
      </c>
      <c r="C86">
        <v>-1.1896299999999999E-3</v>
      </c>
      <c r="E86">
        <f t="shared" si="4"/>
        <v>0</v>
      </c>
      <c r="F86">
        <f t="shared" si="5"/>
        <v>956.47767999999996</v>
      </c>
      <c r="G86">
        <f t="shared" si="6"/>
        <v>-1.18963</v>
      </c>
    </row>
    <row r="87" spans="1:7">
      <c r="A87">
        <v>0</v>
      </c>
      <c r="B87">
        <v>0.96961825999999995</v>
      </c>
      <c r="C87">
        <v>-8.2938E-4</v>
      </c>
      <c r="E87">
        <f t="shared" si="4"/>
        <v>0</v>
      </c>
      <c r="F87">
        <f t="shared" si="5"/>
        <v>969.61825999999996</v>
      </c>
      <c r="G87">
        <f t="shared" si="6"/>
        <v>-0.82938000000000001</v>
      </c>
    </row>
    <row r="88" spans="1:7">
      <c r="A88">
        <v>0</v>
      </c>
      <c r="B88">
        <v>0.98046149999999999</v>
      </c>
      <c r="C88">
        <v>-5.3269999999999999E-4</v>
      </c>
      <c r="E88">
        <f t="shared" si="4"/>
        <v>0</v>
      </c>
      <c r="F88">
        <f t="shared" si="5"/>
        <v>980.4615</v>
      </c>
      <c r="G88">
        <f t="shared" si="6"/>
        <v>-0.53269999999999995</v>
      </c>
    </row>
    <row r="89" spans="1:7">
      <c r="A89">
        <v>0</v>
      </c>
      <c r="B89">
        <v>0.98895263</v>
      </c>
      <c r="C89">
        <v>-3.0055000000000001E-4</v>
      </c>
      <c r="E89">
        <f t="shared" si="4"/>
        <v>0</v>
      </c>
      <c r="F89">
        <f t="shared" si="5"/>
        <v>988.95263</v>
      </c>
      <c r="G89">
        <f t="shared" si="6"/>
        <v>-0.30055000000000004</v>
      </c>
    </row>
    <row r="90" spans="1:7">
      <c r="A90">
        <v>0</v>
      </c>
      <c r="B90">
        <v>0.99504866999999997</v>
      </c>
      <c r="C90">
        <v>-1.339E-4</v>
      </c>
      <c r="E90">
        <f t="shared" si="4"/>
        <v>0</v>
      </c>
      <c r="F90">
        <f t="shared" si="5"/>
        <v>995.04867000000002</v>
      </c>
      <c r="G90">
        <f t="shared" si="6"/>
        <v>-0.13389999999999999</v>
      </c>
    </row>
    <row r="91" spans="1:7">
      <c r="A91">
        <v>0</v>
      </c>
      <c r="B91">
        <v>0.99871869999999996</v>
      </c>
      <c r="C91">
        <v>-3.3559999999999997E-5</v>
      </c>
      <c r="E91">
        <f t="shared" si="4"/>
        <v>0</v>
      </c>
      <c r="F91">
        <f t="shared" si="5"/>
        <v>998.71870000000001</v>
      </c>
      <c r="G91">
        <f t="shared" si="6"/>
        <v>-3.356E-2</v>
      </c>
    </row>
    <row r="92" spans="1:7">
      <c r="A92">
        <v>0</v>
      </c>
      <c r="B92">
        <v>1</v>
      </c>
      <c r="C92">
        <v>0</v>
      </c>
      <c r="E92">
        <f t="shared" si="4"/>
        <v>0</v>
      </c>
      <c r="F92">
        <f t="shared" si="5"/>
        <v>1000</v>
      </c>
      <c r="G92">
        <f t="shared" si="6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B1BB-9D21-4BA5-9552-1750A15434B2}">
  <dimension ref="A1:E35"/>
  <sheetViews>
    <sheetView workbookViewId="0">
      <selection activeCell="I13" sqref="I13"/>
    </sheetView>
  </sheetViews>
  <sheetFormatPr defaultRowHeight="14.4"/>
  <sheetData>
    <row r="1" spans="1:5">
      <c r="A1" s="1">
        <v>1</v>
      </c>
      <c r="B1">
        <v>1.0499999999999999E-3</v>
      </c>
      <c r="C1">
        <f>A1*1000</f>
        <v>1000</v>
      </c>
      <c r="D1">
        <f>B1*1000</f>
        <v>1.05</v>
      </c>
      <c r="E1">
        <v>0</v>
      </c>
    </row>
    <row r="2" spans="1:5">
      <c r="A2">
        <v>0.95040999999999998</v>
      </c>
      <c r="B2">
        <v>9.9000000000000008E-3</v>
      </c>
      <c r="C2">
        <f t="shared" ref="C2:C35" si="0">A2*1000</f>
        <v>950.41</v>
      </c>
      <c r="D2">
        <f t="shared" ref="D2:D35" si="1">B2*1000</f>
        <v>9.9</v>
      </c>
      <c r="E2">
        <v>0</v>
      </c>
    </row>
    <row r="3" spans="1:5">
      <c r="A3">
        <v>0.90066999999999997</v>
      </c>
      <c r="B3">
        <v>1.8159999999999999E-2</v>
      </c>
      <c r="C3">
        <f t="shared" si="0"/>
        <v>900.67</v>
      </c>
      <c r="D3">
        <f t="shared" si="1"/>
        <v>18.16</v>
      </c>
      <c r="E3">
        <v>0</v>
      </c>
    </row>
    <row r="4" spans="1:5">
      <c r="A4">
        <v>0.80096999999999996</v>
      </c>
      <c r="B4">
        <v>3.2960000000000003E-2</v>
      </c>
      <c r="C4">
        <f t="shared" si="0"/>
        <v>800.96999999999991</v>
      </c>
      <c r="D4">
        <f t="shared" si="1"/>
        <v>32.96</v>
      </c>
      <c r="E4">
        <v>0</v>
      </c>
    </row>
    <row r="5" spans="1:5">
      <c r="A5">
        <v>0.70101999999999998</v>
      </c>
      <c r="B5">
        <v>4.5510000000000002E-2</v>
      </c>
      <c r="C5">
        <f t="shared" si="0"/>
        <v>701.02</v>
      </c>
      <c r="D5">
        <f t="shared" si="1"/>
        <v>45.510000000000005</v>
      </c>
      <c r="E5">
        <v>0</v>
      </c>
    </row>
    <row r="6" spans="1:5">
      <c r="A6">
        <v>0.60085</v>
      </c>
      <c r="B6">
        <v>5.5800000000000002E-2</v>
      </c>
      <c r="C6">
        <f t="shared" si="0"/>
        <v>600.85</v>
      </c>
      <c r="D6">
        <f t="shared" si="1"/>
        <v>55.800000000000004</v>
      </c>
      <c r="E6">
        <v>0</v>
      </c>
    </row>
    <row r="7" spans="1:5">
      <c r="A7">
        <v>0.50048999999999999</v>
      </c>
      <c r="B7">
        <v>6.3560000000000005E-2</v>
      </c>
      <c r="C7">
        <f t="shared" si="0"/>
        <v>500.49</v>
      </c>
      <c r="D7">
        <f t="shared" si="1"/>
        <v>63.56</v>
      </c>
      <c r="E7">
        <v>0</v>
      </c>
    </row>
    <row r="8" spans="1:5">
      <c r="A8">
        <v>0.4</v>
      </c>
      <c r="B8">
        <v>6.837E-2</v>
      </c>
      <c r="C8">
        <f t="shared" si="0"/>
        <v>400</v>
      </c>
      <c r="D8">
        <f t="shared" si="1"/>
        <v>68.37</v>
      </c>
      <c r="E8">
        <v>0</v>
      </c>
    </row>
    <row r="9" spans="1:5">
      <c r="A9">
        <v>0.29875000000000002</v>
      </c>
      <c r="B9">
        <v>6.8750000000000006E-2</v>
      </c>
      <c r="C9">
        <f t="shared" si="0"/>
        <v>298.75</v>
      </c>
      <c r="D9">
        <f t="shared" si="1"/>
        <v>68.75</v>
      </c>
      <c r="E9">
        <v>0</v>
      </c>
    </row>
    <row r="10" spans="1:5">
      <c r="A10">
        <v>0.24814</v>
      </c>
      <c r="B10">
        <v>6.6680000000000003E-2</v>
      </c>
      <c r="C10">
        <f t="shared" si="0"/>
        <v>248.14</v>
      </c>
      <c r="D10">
        <f t="shared" si="1"/>
        <v>66.680000000000007</v>
      </c>
      <c r="E10">
        <v>0</v>
      </c>
    </row>
    <row r="11" spans="1:5">
      <c r="A11">
        <v>0.19761000000000001</v>
      </c>
      <c r="B11">
        <v>6.2759999999999996E-2</v>
      </c>
      <c r="C11">
        <f t="shared" si="0"/>
        <v>197.61</v>
      </c>
      <c r="D11">
        <f t="shared" si="1"/>
        <v>62.76</v>
      </c>
      <c r="E11">
        <v>0</v>
      </c>
    </row>
    <row r="12" spans="1:5">
      <c r="A12">
        <v>0.14721999999999999</v>
      </c>
      <c r="B12">
        <v>5.6649999999999999E-2</v>
      </c>
      <c r="C12">
        <f t="shared" si="0"/>
        <v>147.22</v>
      </c>
      <c r="D12">
        <f t="shared" si="1"/>
        <v>56.65</v>
      </c>
      <c r="E12">
        <v>0</v>
      </c>
    </row>
    <row r="13" spans="1:5">
      <c r="A13">
        <v>9.7100000000000006E-2</v>
      </c>
      <c r="B13">
        <v>4.7660000000000001E-2</v>
      </c>
      <c r="C13">
        <f t="shared" si="0"/>
        <v>97.100000000000009</v>
      </c>
      <c r="D13">
        <f t="shared" si="1"/>
        <v>47.660000000000004</v>
      </c>
      <c r="E13">
        <v>0</v>
      </c>
    </row>
    <row r="14" spans="1:5">
      <c r="A14">
        <v>7.2169999999999998E-2</v>
      </c>
      <c r="B14">
        <v>4.1689999999999998E-2</v>
      </c>
      <c r="C14">
        <f t="shared" si="0"/>
        <v>72.17</v>
      </c>
      <c r="D14">
        <f t="shared" si="1"/>
        <v>41.69</v>
      </c>
      <c r="E14">
        <v>0</v>
      </c>
    </row>
    <row r="15" spans="1:5">
      <c r="A15">
        <v>4.7419999999999997E-2</v>
      </c>
      <c r="B15">
        <v>3.4200000000000001E-2</v>
      </c>
      <c r="C15">
        <f t="shared" si="0"/>
        <v>47.419999999999995</v>
      </c>
      <c r="D15">
        <f t="shared" si="1"/>
        <v>34.200000000000003</v>
      </c>
      <c r="E15">
        <v>0</v>
      </c>
    </row>
    <row r="16" spans="1:5">
      <c r="A16">
        <v>2.2970000000000001E-2</v>
      </c>
      <c r="B16">
        <v>2.4109999999999999E-2</v>
      </c>
      <c r="C16">
        <f t="shared" si="0"/>
        <v>22.970000000000002</v>
      </c>
      <c r="D16">
        <f t="shared" si="1"/>
        <v>24.11</v>
      </c>
      <c r="E16">
        <v>0</v>
      </c>
    </row>
    <row r="17" spans="1:5">
      <c r="A17">
        <v>1.098E-2</v>
      </c>
      <c r="B17">
        <v>1.694E-2</v>
      </c>
      <c r="C17">
        <f t="shared" si="0"/>
        <v>10.98</v>
      </c>
      <c r="D17">
        <f t="shared" si="1"/>
        <v>16.940000000000001</v>
      </c>
      <c r="E17">
        <v>0</v>
      </c>
    </row>
    <row r="18" spans="1:5">
      <c r="A18">
        <v>0</v>
      </c>
      <c r="B18">
        <v>0</v>
      </c>
      <c r="C18">
        <f t="shared" si="0"/>
        <v>0</v>
      </c>
      <c r="D18">
        <f t="shared" si="1"/>
        <v>0</v>
      </c>
      <c r="E18">
        <v>0</v>
      </c>
    </row>
    <row r="19" spans="1:5">
      <c r="A19">
        <v>1.4019999999999999E-2</v>
      </c>
      <c r="B19">
        <v>-1.448E-2</v>
      </c>
      <c r="C19">
        <f t="shared" si="0"/>
        <v>14.02</v>
      </c>
      <c r="D19">
        <f t="shared" si="1"/>
        <v>-14.48</v>
      </c>
      <c r="E19">
        <v>0</v>
      </c>
    </row>
    <row r="20" spans="1:5">
      <c r="A20">
        <v>2.7029999999999998E-2</v>
      </c>
      <c r="B20">
        <v>-1.9269999999999999E-2</v>
      </c>
      <c r="C20">
        <f t="shared" si="0"/>
        <v>27.029999999999998</v>
      </c>
      <c r="D20">
        <f t="shared" si="1"/>
        <v>-19.27</v>
      </c>
      <c r="E20">
        <v>0</v>
      </c>
    </row>
    <row r="21" spans="1:5">
      <c r="A21">
        <v>5.2580000000000002E-2</v>
      </c>
      <c r="B21">
        <v>-2.4819999999999998E-2</v>
      </c>
      <c r="C21">
        <f t="shared" si="0"/>
        <v>52.58</v>
      </c>
      <c r="D21">
        <f t="shared" si="1"/>
        <v>-24.819999999999997</v>
      </c>
      <c r="E21">
        <v>0</v>
      </c>
    </row>
    <row r="22" spans="1:5">
      <c r="A22">
        <v>7.7829999999999996E-2</v>
      </c>
      <c r="B22">
        <v>-2.809E-2</v>
      </c>
      <c r="C22">
        <f t="shared" si="0"/>
        <v>77.83</v>
      </c>
      <c r="D22">
        <f t="shared" si="1"/>
        <v>-28.09</v>
      </c>
      <c r="E22">
        <v>0</v>
      </c>
    </row>
    <row r="23" spans="1:5">
      <c r="A23">
        <v>0.10290000000000001</v>
      </c>
      <c r="B23">
        <v>-3.0159999999999999E-2</v>
      </c>
      <c r="C23">
        <f t="shared" si="0"/>
        <v>102.9</v>
      </c>
      <c r="D23">
        <f t="shared" si="1"/>
        <v>-30.16</v>
      </c>
      <c r="E23">
        <v>0</v>
      </c>
    </row>
    <row r="24" spans="1:5">
      <c r="A24">
        <v>0.15278</v>
      </c>
      <c r="B24">
        <v>-3.227E-2</v>
      </c>
      <c r="C24">
        <f t="shared" si="0"/>
        <v>152.78</v>
      </c>
      <c r="D24">
        <f t="shared" si="1"/>
        <v>-32.270000000000003</v>
      </c>
      <c r="E24">
        <v>0</v>
      </c>
    </row>
    <row r="25" spans="1:5">
      <c r="A25">
        <v>0.20238999999999999</v>
      </c>
      <c r="B25">
        <v>-3.2759999999999997E-2</v>
      </c>
      <c r="C25">
        <f t="shared" si="0"/>
        <v>202.39</v>
      </c>
      <c r="D25">
        <f t="shared" si="1"/>
        <v>-32.76</v>
      </c>
      <c r="E25">
        <v>0</v>
      </c>
    </row>
    <row r="26" spans="1:5">
      <c r="A26">
        <v>0.25185999999999997</v>
      </c>
      <c r="B26">
        <v>-3.2300000000000002E-2</v>
      </c>
      <c r="C26">
        <f t="shared" si="0"/>
        <v>251.85999999999999</v>
      </c>
      <c r="D26">
        <f t="shared" si="1"/>
        <v>-32.300000000000004</v>
      </c>
      <c r="E26">
        <v>0</v>
      </c>
    </row>
    <row r="27" spans="1:5">
      <c r="A27">
        <v>0.30125000000000002</v>
      </c>
      <c r="B27">
        <v>-3.125E-2</v>
      </c>
      <c r="C27">
        <f t="shared" si="0"/>
        <v>301.25</v>
      </c>
      <c r="D27">
        <f t="shared" si="1"/>
        <v>-31.25</v>
      </c>
      <c r="E27">
        <v>0</v>
      </c>
    </row>
    <row r="28" spans="1:5">
      <c r="A28">
        <v>0.4</v>
      </c>
      <c r="B28">
        <v>-2.8369999999999999E-2</v>
      </c>
      <c r="C28">
        <f t="shared" si="0"/>
        <v>400</v>
      </c>
      <c r="D28">
        <f t="shared" si="1"/>
        <v>-28.37</v>
      </c>
      <c r="E28">
        <v>0</v>
      </c>
    </row>
    <row r="29" spans="1:5">
      <c r="A29">
        <v>0.49951000000000001</v>
      </c>
      <c r="B29">
        <v>-2.4680000000000001E-2</v>
      </c>
      <c r="C29">
        <f t="shared" si="0"/>
        <v>499.51</v>
      </c>
      <c r="D29">
        <f t="shared" si="1"/>
        <v>-24.68</v>
      </c>
      <c r="E29">
        <v>0</v>
      </c>
    </row>
    <row r="30" spans="1:5">
      <c r="A30">
        <v>0.59914999999999996</v>
      </c>
      <c r="B30">
        <v>-2.0240000000000001E-2</v>
      </c>
      <c r="C30">
        <f t="shared" si="0"/>
        <v>599.15</v>
      </c>
      <c r="D30">
        <f t="shared" si="1"/>
        <v>-20.240000000000002</v>
      </c>
      <c r="E30">
        <v>0</v>
      </c>
    </row>
    <row r="31" spans="1:5">
      <c r="A31">
        <v>0.69898000000000005</v>
      </c>
      <c r="B31">
        <v>-1.5509999999999999E-2</v>
      </c>
      <c r="C31">
        <f t="shared" si="0"/>
        <v>698.98</v>
      </c>
      <c r="D31">
        <f t="shared" si="1"/>
        <v>-15.51</v>
      </c>
      <c r="E31">
        <v>0</v>
      </c>
    </row>
    <row r="32" spans="1:5">
      <c r="A32">
        <v>0.79903000000000002</v>
      </c>
      <c r="B32">
        <v>-1.074E-2</v>
      </c>
      <c r="C32">
        <f t="shared" si="0"/>
        <v>799.03</v>
      </c>
      <c r="D32">
        <f t="shared" si="1"/>
        <v>-10.74</v>
      </c>
      <c r="E32">
        <v>0</v>
      </c>
    </row>
    <row r="33" spans="1:5">
      <c r="A33">
        <v>0.89932999999999996</v>
      </c>
      <c r="B33">
        <v>-5.94E-3</v>
      </c>
      <c r="C33">
        <f t="shared" si="0"/>
        <v>899.32999999999993</v>
      </c>
      <c r="D33">
        <f t="shared" si="1"/>
        <v>-5.94</v>
      </c>
      <c r="E33">
        <v>0</v>
      </c>
    </row>
    <row r="34" spans="1:5">
      <c r="A34">
        <v>0.94959000000000005</v>
      </c>
      <c r="B34">
        <v>-3.5200000000000001E-3</v>
      </c>
      <c r="C34">
        <f t="shared" si="0"/>
        <v>949.59</v>
      </c>
      <c r="D34">
        <f t="shared" si="1"/>
        <v>-3.52</v>
      </c>
      <c r="E34">
        <v>0</v>
      </c>
    </row>
    <row r="35" spans="1:5">
      <c r="A35">
        <v>1</v>
      </c>
      <c r="B35">
        <v>-1.0499999999999999E-3</v>
      </c>
      <c r="C35">
        <f t="shared" si="0"/>
        <v>1000</v>
      </c>
      <c r="D35">
        <f t="shared" si="1"/>
        <v>-1.05</v>
      </c>
      <c r="E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X22 geometry data</vt:lpstr>
      <vt:lpstr>Airfoil (NACA0018)</vt:lpstr>
      <vt:lpstr>Sheet2</vt:lpstr>
      <vt:lpstr>Performance</vt:lpstr>
      <vt:lpstr>Airfoil (NACA 2408)</vt:lpstr>
      <vt:lpstr>Airfoil (NACA 2410)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Meijerink</dc:creator>
  <cp:lastModifiedBy>Thomas Vermeulen</cp:lastModifiedBy>
  <dcterms:created xsi:type="dcterms:W3CDTF">2025-01-28T13:30:25Z</dcterms:created>
  <dcterms:modified xsi:type="dcterms:W3CDTF">2025-02-25T16:33:58Z</dcterms:modified>
</cp:coreProperties>
</file>