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trlProps/ctrlProp1.xml" ContentType="application/vnd.ms-excel.controlproperti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9.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b266c95a83fbf4bb/Documenten/Bsc Aerospace Engineering/Bsc3/Lightning2_optimization/DesignIteration/"/>
    </mc:Choice>
  </mc:AlternateContent>
  <xr:revisionPtr revIDLastSave="39" documentId="8_{95DB7F45-F64D-4AC9-BE5B-6F10ADE4A4A9}" xr6:coauthVersionLast="47" xr6:coauthVersionMax="47" xr10:uidLastSave="{533B5060-69AB-4A17-9703-A5507D79D732}"/>
  <bookViews>
    <workbookView xWindow="5370" yWindow="2850" windowWidth="28800" windowHeight="15460" firstSheet="3" activeTab="4" xr2:uid="{00000000-000D-0000-FFFF-FFFF00000000}"/>
  </bookViews>
  <sheets>
    <sheet name="Sheet1" sheetId="1" state="hidden" r:id="rId1"/>
    <sheet name="DataBase" sheetId="2" r:id="rId2"/>
    <sheet name="V&amp;V" sheetId="18" state="hidden" r:id="rId3"/>
    <sheet name="Class 1 Weight est." sheetId="3" r:id="rId4"/>
    <sheet name="TW and WS" sheetId="4" r:id="rId5"/>
    <sheet name="Fuselage" sheetId="12" r:id="rId6"/>
    <sheet name="Wing Design" sheetId="9" r:id="rId7"/>
    <sheet name="Oswald" sheetId="20" r:id="rId8"/>
    <sheet name="Drag" sheetId="21" state="hidden" r:id="rId9"/>
    <sheet name="LOADING DIAGRAM TAKE 2" sheetId="19" state="hidden" r:id="rId10"/>
    <sheet name="Loading diagram" sheetId="17" state="hidden" r:id="rId11"/>
    <sheet name="Propulsion" sheetId="13" r:id="rId12"/>
    <sheet name="Class I CG" sheetId="16" r:id="rId13"/>
    <sheet name="Undercarriage" sheetId="15" state="hidden" r:id="rId14"/>
    <sheet name="Empennage" sheetId="14" state="hidden" r:id="rId15"/>
    <sheet name="HLD" sheetId="11" r:id="rId16"/>
    <sheet name="Roll Cruise Control" sheetId="10" r:id="rId17"/>
  </sheets>
  <externalReferences>
    <externalReference r:id="rId18"/>
    <externalReference r:id="rId19"/>
    <externalReference r:id="rId20"/>
  </externalReferences>
  <calcPr calcId="191028"/>
  <customWorkbookViews>
    <customWorkbookView name="asd" guid="{B45D52AB-52DC-42BC-B896-07E739D2CE63}" maximized="1" xWindow="-9" yWindow="-9" windowWidth="1938" windowHeight="1048"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7" i="4" l="1"/>
  <c r="J7" i="4"/>
  <c r="AO28" i="4"/>
  <c r="L28" i="4"/>
  <c r="L32" i="4" s="1"/>
  <c r="E39" i="3"/>
  <c r="E38" i="3"/>
  <c r="E40" i="3" s="1"/>
  <c r="D39" i="3"/>
  <c r="D38" i="3"/>
  <c r="X8" i="9"/>
  <c r="X7" i="9"/>
  <c r="X6" i="9"/>
  <c r="J24" i="3"/>
  <c r="J32" i="3"/>
  <c r="T5" i="9"/>
  <c r="H25" i="9"/>
  <c r="H19" i="9"/>
  <c r="B80" i="21"/>
  <c r="F75" i="21"/>
  <c r="B79" i="21"/>
  <c r="B78" i="21"/>
  <c r="B77" i="21"/>
  <c r="F71" i="21"/>
  <c r="B76" i="21"/>
  <c r="B74" i="21"/>
  <c r="B65" i="21"/>
  <c r="F56" i="21" s="1"/>
  <c r="B64" i="21"/>
  <c r="B59" i="21" s="1"/>
  <c r="B63" i="21"/>
  <c r="B61" i="21"/>
  <c r="I60" i="21"/>
  <c r="F60" i="21"/>
  <c r="I58" i="21"/>
  <c r="I57" i="21"/>
  <c r="M56" i="21"/>
  <c r="I52" i="21"/>
  <c r="I51" i="21"/>
  <c r="I50" i="21"/>
  <c r="B50" i="21"/>
  <c r="F41" i="21" s="1"/>
  <c r="I49" i="21"/>
  <c r="M43" i="21"/>
  <c r="B49" i="21"/>
  <c r="B44" i="21"/>
  <c r="I48" i="21"/>
  <c r="I46" i="21"/>
  <c r="B48" i="21"/>
  <c r="M47" i="21"/>
  <c r="B46" i="21"/>
  <c r="F45" i="21"/>
  <c r="I37" i="21"/>
  <c r="M28" i="21"/>
  <c r="I36" i="21"/>
  <c r="I31" i="21"/>
  <c r="B35" i="21"/>
  <c r="I33" i="21"/>
  <c r="B33" i="21"/>
  <c r="F32" i="21"/>
  <c r="F20" i="21"/>
  <c r="F19" i="21"/>
  <c r="F18" i="21"/>
  <c r="F17" i="21"/>
  <c r="F16" i="21"/>
  <c r="B15" i="21"/>
  <c r="B14" i="21"/>
  <c r="B13" i="21"/>
  <c r="B31" i="21"/>
  <c r="F12" i="21"/>
  <c r="B12" i="21"/>
  <c r="B11" i="21"/>
  <c r="B9" i="21"/>
  <c r="B8" i="21"/>
  <c r="J7" i="21"/>
  <c r="B58" i="21" s="1"/>
  <c r="B7" i="21"/>
  <c r="J6" i="21"/>
  <c r="B6" i="21"/>
  <c r="J5" i="21"/>
  <c r="B5" i="21"/>
  <c r="P17" i="20"/>
  <c r="O20" i="9"/>
  <c r="O21" i="9"/>
  <c r="O22" i="9"/>
  <c r="O23" i="9"/>
  <c r="O24" i="9"/>
  <c r="O25" i="9"/>
  <c r="O26" i="9"/>
  <c r="O19" i="9"/>
  <c r="J20" i="9"/>
  <c r="J21" i="9"/>
  <c r="J22" i="9"/>
  <c r="J23" i="9"/>
  <c r="J24" i="9"/>
  <c r="J25" i="9"/>
  <c r="J26" i="9"/>
  <c r="J19" i="9"/>
  <c r="H24" i="9"/>
  <c r="H22" i="9"/>
  <c r="H20" i="9"/>
  <c r="B18" i="9"/>
  <c r="S27" i="4"/>
  <c r="T36" i="4" s="1"/>
  <c r="T38" i="4"/>
  <c r="Q27" i="4"/>
  <c r="R84" i="4" s="1"/>
  <c r="O27" i="4"/>
  <c r="O28" i="4" s="1"/>
  <c r="J28" i="4"/>
  <c r="J32" i="4" s="1"/>
  <c r="J36" i="3"/>
  <c r="AJ29" i="4"/>
  <c r="R32" i="3"/>
  <c r="J43" i="3"/>
  <c r="J34" i="3"/>
  <c r="I12" i="4"/>
  <c r="S5" i="4"/>
  <c r="AO30" i="4"/>
  <c r="I4" i="3"/>
  <c r="I5" i="3"/>
  <c r="I6" i="3"/>
  <c r="I7" i="3"/>
  <c r="I8" i="3"/>
  <c r="I9" i="3"/>
  <c r="I10" i="3"/>
  <c r="I11" i="3"/>
  <c r="I12" i="3"/>
  <c r="I13" i="3"/>
  <c r="I14" i="3"/>
  <c r="I15" i="3"/>
  <c r="I16" i="3"/>
  <c r="I17" i="3"/>
  <c r="I3" i="3"/>
  <c r="C9" i="12"/>
  <c r="C4" i="12"/>
  <c r="I25" i="12"/>
  <c r="I27" i="12"/>
  <c r="W5" i="19"/>
  <c r="W6" i="19"/>
  <c r="X12" i="19"/>
  <c r="X11" i="19"/>
  <c r="X10" i="19"/>
  <c r="X9" i="19"/>
  <c r="X8" i="19"/>
  <c r="X7" i="19"/>
  <c r="L4" i="19"/>
  <c r="M4" i="19"/>
  <c r="L5" i="19"/>
  <c r="M5" i="19"/>
  <c r="L6" i="19"/>
  <c r="M6" i="19"/>
  <c r="L7" i="19"/>
  <c r="M7" i="19"/>
  <c r="L8" i="19"/>
  <c r="M8" i="19"/>
  <c r="L9" i="19"/>
  <c r="M9" i="19"/>
  <c r="L10" i="19"/>
  <c r="M10" i="19"/>
  <c r="L11" i="19"/>
  <c r="M11" i="19"/>
  <c r="L12" i="19"/>
  <c r="M12" i="19"/>
  <c r="L13" i="19"/>
  <c r="M13" i="19"/>
  <c r="L14" i="19"/>
  <c r="M14" i="19"/>
  <c r="L15" i="19"/>
  <c r="M15" i="19"/>
  <c r="L16" i="19"/>
  <c r="M16" i="19"/>
  <c r="L17" i="19"/>
  <c r="M17" i="19"/>
  <c r="L18" i="19"/>
  <c r="M18" i="19"/>
  <c r="L19" i="19"/>
  <c r="M19" i="19"/>
  <c r="L20" i="19"/>
  <c r="M20" i="19"/>
  <c r="L21" i="19"/>
  <c r="M21" i="19"/>
  <c r="L22" i="19"/>
  <c r="M22" i="19"/>
  <c r="L23" i="19"/>
  <c r="M23" i="19"/>
  <c r="L24" i="19"/>
  <c r="M24" i="19"/>
  <c r="L25" i="19"/>
  <c r="M25" i="19"/>
  <c r="L26" i="19"/>
  <c r="M26" i="19"/>
  <c r="L27" i="19"/>
  <c r="M27" i="19"/>
  <c r="L28" i="19"/>
  <c r="M28" i="19"/>
  <c r="L29" i="19"/>
  <c r="M29" i="19"/>
  <c r="L30" i="19"/>
  <c r="M30" i="19"/>
  <c r="L31" i="19"/>
  <c r="M31" i="19"/>
  <c r="L32" i="19"/>
  <c r="M32" i="19"/>
  <c r="L33" i="19"/>
  <c r="M33" i="19"/>
  <c r="L34" i="19"/>
  <c r="M34" i="19"/>
  <c r="L35" i="19"/>
  <c r="M35" i="19"/>
  <c r="L36" i="19"/>
  <c r="M36" i="19"/>
  <c r="L37" i="19"/>
  <c r="M37" i="19"/>
  <c r="L38" i="19"/>
  <c r="M38" i="19"/>
  <c r="L39" i="19"/>
  <c r="M39" i="19"/>
  <c r="L40" i="19"/>
  <c r="M40" i="19"/>
  <c r="L41" i="19"/>
  <c r="M41" i="19"/>
  <c r="L42" i="19"/>
  <c r="M42" i="19"/>
  <c r="L43" i="19"/>
  <c r="M43" i="19"/>
  <c r="L44" i="19"/>
  <c r="M44" i="19"/>
  <c r="L45" i="19"/>
  <c r="M45" i="19"/>
  <c r="L46" i="19"/>
  <c r="M46" i="19"/>
  <c r="L47" i="19"/>
  <c r="M47" i="19"/>
  <c r="L48" i="19"/>
  <c r="M48" i="19"/>
  <c r="L49" i="19"/>
  <c r="M49" i="19"/>
  <c r="L50" i="19"/>
  <c r="M50" i="19"/>
  <c r="L51" i="19"/>
  <c r="M51" i="19"/>
  <c r="L52" i="19"/>
  <c r="M52" i="19"/>
  <c r="L53" i="19"/>
  <c r="M53" i="19"/>
  <c r="L54" i="19"/>
  <c r="M54" i="19"/>
  <c r="L55" i="19"/>
  <c r="M55" i="19"/>
  <c r="L56" i="19"/>
  <c r="M56" i="19"/>
  <c r="L57" i="19"/>
  <c r="M57" i="19"/>
  <c r="L58" i="19"/>
  <c r="M58" i="19"/>
  <c r="L59" i="19"/>
  <c r="M59" i="19"/>
  <c r="L60" i="19"/>
  <c r="M60" i="19"/>
  <c r="L61" i="19"/>
  <c r="M61" i="19"/>
  <c r="L62" i="19"/>
  <c r="M62" i="19"/>
  <c r="L63" i="19"/>
  <c r="M63" i="19"/>
  <c r="L64" i="19"/>
  <c r="M64" i="19"/>
  <c r="L65" i="19"/>
  <c r="M65" i="19"/>
  <c r="L66" i="19"/>
  <c r="M66" i="19"/>
  <c r="L67" i="19"/>
  <c r="M67" i="19"/>
  <c r="L68" i="19"/>
  <c r="M68" i="19"/>
  <c r="L69" i="19"/>
  <c r="M69" i="19"/>
  <c r="L70" i="19"/>
  <c r="M70" i="19"/>
  <c r="L71" i="19"/>
  <c r="M71" i="19"/>
  <c r="L72" i="19"/>
  <c r="M72" i="19"/>
  <c r="L73" i="19"/>
  <c r="M73" i="19"/>
  <c r="L74" i="19"/>
  <c r="M74" i="19"/>
  <c r="L75" i="19"/>
  <c r="M75" i="19"/>
  <c r="L76" i="19"/>
  <c r="M76" i="19"/>
  <c r="L77" i="19"/>
  <c r="M77" i="19"/>
  <c r="L78" i="19"/>
  <c r="M78" i="19"/>
  <c r="L79" i="19"/>
  <c r="M79" i="19"/>
  <c r="L80" i="19"/>
  <c r="M80" i="19"/>
  <c r="L81" i="19"/>
  <c r="M81" i="19"/>
  <c r="L82" i="19"/>
  <c r="M82" i="19"/>
  <c r="L83" i="19"/>
  <c r="M83" i="19"/>
  <c r="L84" i="19"/>
  <c r="M84" i="19"/>
  <c r="L85" i="19"/>
  <c r="M85" i="19"/>
  <c r="L86" i="19"/>
  <c r="M86" i="19"/>
  <c r="L87" i="19"/>
  <c r="M87" i="19"/>
  <c r="L88" i="19"/>
  <c r="M88" i="19"/>
  <c r="L89" i="19"/>
  <c r="M89" i="19"/>
  <c r="L90" i="19"/>
  <c r="M90" i="19"/>
  <c r="L91" i="19"/>
  <c r="M91" i="19"/>
  <c r="L92" i="19"/>
  <c r="M92" i="19"/>
  <c r="L93" i="19"/>
  <c r="M93" i="19"/>
  <c r="L94" i="19"/>
  <c r="M94" i="19"/>
  <c r="L95" i="19"/>
  <c r="M95" i="19"/>
  <c r="L96" i="19"/>
  <c r="M96" i="19"/>
  <c r="L97" i="19"/>
  <c r="M97" i="19"/>
  <c r="L98" i="19"/>
  <c r="M98" i="19"/>
  <c r="L99" i="19"/>
  <c r="M99" i="19"/>
  <c r="L100" i="19"/>
  <c r="M100" i="19"/>
  <c r="L101" i="19"/>
  <c r="M101" i="19"/>
  <c r="L102" i="19"/>
  <c r="M102" i="19"/>
  <c r="L103" i="19"/>
  <c r="M103" i="19"/>
  <c r="L104" i="19"/>
  <c r="M104" i="19"/>
  <c r="L105" i="19"/>
  <c r="M105" i="19"/>
  <c r="L106" i="19"/>
  <c r="M106" i="19"/>
  <c r="L107" i="19"/>
  <c r="M107" i="19"/>
  <c r="L108" i="19"/>
  <c r="M108" i="19"/>
  <c r="L109" i="19"/>
  <c r="M109" i="19"/>
  <c r="L110" i="19"/>
  <c r="M110" i="19"/>
  <c r="L111" i="19"/>
  <c r="M111" i="19"/>
  <c r="L112" i="19"/>
  <c r="M112" i="19"/>
  <c r="L113" i="19"/>
  <c r="M113" i="19"/>
  <c r="L114" i="19"/>
  <c r="M114" i="19"/>
  <c r="L115" i="19"/>
  <c r="M115" i="19"/>
  <c r="L116" i="19"/>
  <c r="M116" i="19"/>
  <c r="L117" i="19"/>
  <c r="M117" i="19"/>
  <c r="L118" i="19"/>
  <c r="M118" i="19"/>
  <c r="L119" i="19"/>
  <c r="M119" i="19"/>
  <c r="L120" i="19"/>
  <c r="M120" i="19"/>
  <c r="L121" i="19"/>
  <c r="M121" i="19"/>
  <c r="L122" i="19"/>
  <c r="M122" i="19"/>
  <c r="L123" i="19"/>
  <c r="M123" i="19"/>
  <c r="L124" i="19"/>
  <c r="M124" i="19"/>
  <c r="L125" i="19"/>
  <c r="M125" i="19"/>
  <c r="L126" i="19"/>
  <c r="M126" i="19"/>
  <c r="L127" i="19"/>
  <c r="M127" i="19"/>
  <c r="L128" i="19"/>
  <c r="M128" i="19"/>
  <c r="L129" i="19"/>
  <c r="M129" i="19"/>
  <c r="L130" i="19"/>
  <c r="M130" i="19"/>
  <c r="L131" i="19"/>
  <c r="M131" i="19"/>
  <c r="L132" i="19"/>
  <c r="M132" i="19"/>
  <c r="L133" i="19"/>
  <c r="M133" i="19"/>
  <c r="L134" i="19"/>
  <c r="M134" i="19"/>
  <c r="L135" i="19"/>
  <c r="M135" i="19"/>
  <c r="L136" i="19"/>
  <c r="M136" i="19"/>
  <c r="L137" i="19"/>
  <c r="M137" i="19"/>
  <c r="L138" i="19"/>
  <c r="M138" i="19"/>
  <c r="L139" i="19"/>
  <c r="M139" i="19"/>
  <c r="L140" i="19"/>
  <c r="M140" i="19"/>
  <c r="L141" i="19"/>
  <c r="M141" i="19"/>
  <c r="L142" i="19"/>
  <c r="M142" i="19"/>
  <c r="L143" i="19"/>
  <c r="M143" i="19"/>
  <c r="L144" i="19"/>
  <c r="M144" i="19"/>
  <c r="L145" i="19"/>
  <c r="M145" i="19"/>
  <c r="L146" i="19"/>
  <c r="M146" i="19"/>
  <c r="L147" i="19"/>
  <c r="M147" i="19"/>
  <c r="L148" i="19"/>
  <c r="M148" i="19"/>
  <c r="L149" i="19"/>
  <c r="M149" i="19"/>
  <c r="L150" i="19"/>
  <c r="M150" i="19"/>
  <c r="L151" i="19"/>
  <c r="M151" i="19"/>
  <c r="L152" i="19"/>
  <c r="M152" i="19"/>
  <c r="L153" i="19"/>
  <c r="M153" i="19"/>
  <c r="L154" i="19"/>
  <c r="M154" i="19"/>
  <c r="L155" i="19"/>
  <c r="M155" i="19"/>
  <c r="L156" i="19"/>
  <c r="M156" i="19"/>
  <c r="L157" i="19"/>
  <c r="M157" i="19"/>
  <c r="L158" i="19"/>
  <c r="M158" i="19"/>
  <c r="L159" i="19"/>
  <c r="M159" i="19"/>
  <c r="L160" i="19"/>
  <c r="M160" i="19"/>
  <c r="L161" i="19"/>
  <c r="M161" i="19"/>
  <c r="L162" i="19"/>
  <c r="M162" i="19"/>
  <c r="L163" i="19"/>
  <c r="M163" i="19"/>
  <c r="L164" i="19"/>
  <c r="M164" i="19"/>
  <c r="L165" i="19"/>
  <c r="M165" i="19"/>
  <c r="L166" i="19"/>
  <c r="M166" i="19"/>
  <c r="L167" i="19"/>
  <c r="M167" i="19"/>
  <c r="L168" i="19"/>
  <c r="M168" i="19"/>
  <c r="L169" i="19"/>
  <c r="M169" i="19"/>
  <c r="L170" i="19"/>
  <c r="M170" i="19"/>
  <c r="L171" i="19"/>
  <c r="M171" i="19"/>
  <c r="L172" i="19"/>
  <c r="M172" i="19"/>
  <c r="L173" i="19"/>
  <c r="M173" i="19"/>
  <c r="L174" i="19"/>
  <c r="M174" i="19"/>
  <c r="L175" i="19"/>
  <c r="M175" i="19"/>
  <c r="L176" i="19"/>
  <c r="M176" i="19"/>
  <c r="L177" i="19"/>
  <c r="M177" i="19"/>
  <c r="L178" i="19"/>
  <c r="M178" i="19"/>
  <c r="L179" i="19"/>
  <c r="M179" i="19"/>
  <c r="L180" i="19"/>
  <c r="M180" i="19"/>
  <c r="L181" i="19"/>
  <c r="M181" i="19"/>
  <c r="L182" i="19"/>
  <c r="M182" i="19"/>
  <c r="L183" i="19"/>
  <c r="M183" i="19"/>
  <c r="L184" i="19"/>
  <c r="M184" i="19"/>
  <c r="L185" i="19"/>
  <c r="M185" i="19"/>
  <c r="L186" i="19"/>
  <c r="M186" i="19"/>
  <c r="L187" i="19"/>
  <c r="M187" i="19"/>
  <c r="L188" i="19"/>
  <c r="M188" i="19"/>
  <c r="L189" i="19"/>
  <c r="M189" i="19"/>
  <c r="L190" i="19"/>
  <c r="M190" i="19"/>
  <c r="L191" i="19"/>
  <c r="M191" i="19"/>
  <c r="L192" i="19"/>
  <c r="M192" i="19"/>
  <c r="L193" i="19"/>
  <c r="M193" i="19"/>
  <c r="L194" i="19"/>
  <c r="M194" i="19"/>
  <c r="L195" i="19"/>
  <c r="M195" i="19"/>
  <c r="L196" i="19"/>
  <c r="M196" i="19"/>
  <c r="L197" i="19"/>
  <c r="M197" i="19"/>
  <c r="L198" i="19"/>
  <c r="M198" i="19"/>
  <c r="L199" i="19"/>
  <c r="M199" i="19"/>
  <c r="L200" i="19"/>
  <c r="M200" i="19"/>
  <c r="L201" i="19"/>
  <c r="M201" i="19"/>
  <c r="L202" i="19"/>
  <c r="M202" i="19"/>
  <c r="L203" i="19"/>
  <c r="M203" i="19"/>
  <c r="L204" i="19"/>
  <c r="M204" i="19"/>
  <c r="L205" i="19"/>
  <c r="M205" i="19"/>
  <c r="L206" i="19"/>
  <c r="M206" i="19"/>
  <c r="L207" i="19"/>
  <c r="M207" i="19"/>
  <c r="L208" i="19"/>
  <c r="M208" i="19"/>
  <c r="L209" i="19"/>
  <c r="M209" i="19"/>
  <c r="L210" i="19"/>
  <c r="M210" i="19"/>
  <c r="L211" i="19"/>
  <c r="M211" i="19"/>
  <c r="L212" i="19"/>
  <c r="M212" i="19"/>
  <c r="L213" i="19"/>
  <c r="M213" i="19"/>
  <c r="L214" i="19"/>
  <c r="M214" i="19"/>
  <c r="L215" i="19"/>
  <c r="M215" i="19"/>
  <c r="L216" i="19"/>
  <c r="M216" i="19"/>
  <c r="L217" i="19"/>
  <c r="M217" i="19"/>
  <c r="L218" i="19"/>
  <c r="M218" i="19"/>
  <c r="L219" i="19"/>
  <c r="M219" i="19"/>
  <c r="L220" i="19"/>
  <c r="M220" i="19"/>
  <c r="L221" i="19"/>
  <c r="M221" i="19"/>
  <c r="L222" i="19"/>
  <c r="M222" i="19"/>
  <c r="L223" i="19"/>
  <c r="M223" i="19"/>
  <c r="L224" i="19"/>
  <c r="M224" i="19"/>
  <c r="L225" i="19"/>
  <c r="M225" i="19"/>
  <c r="L226" i="19"/>
  <c r="M226" i="19"/>
  <c r="L227" i="19"/>
  <c r="M227" i="19"/>
  <c r="L228" i="19"/>
  <c r="M228" i="19"/>
  <c r="L229" i="19"/>
  <c r="M229" i="19"/>
  <c r="L230" i="19"/>
  <c r="M230" i="19"/>
  <c r="L231" i="19"/>
  <c r="M231" i="19"/>
  <c r="L232" i="19"/>
  <c r="M232" i="19"/>
  <c r="L233" i="19"/>
  <c r="M233" i="19"/>
  <c r="L234" i="19"/>
  <c r="M234" i="19"/>
  <c r="L235" i="19"/>
  <c r="M235" i="19"/>
  <c r="L236" i="19"/>
  <c r="M236" i="19"/>
  <c r="L237" i="19"/>
  <c r="M237" i="19"/>
  <c r="L238" i="19"/>
  <c r="M238" i="19"/>
  <c r="L239" i="19"/>
  <c r="M239" i="19"/>
  <c r="L240" i="19"/>
  <c r="M240" i="19"/>
  <c r="L241" i="19"/>
  <c r="M241" i="19"/>
  <c r="L242" i="19"/>
  <c r="M242" i="19"/>
  <c r="L243" i="19"/>
  <c r="M243" i="19"/>
  <c r="L244" i="19"/>
  <c r="M244" i="19"/>
  <c r="L245" i="19"/>
  <c r="M245" i="19"/>
  <c r="L246" i="19"/>
  <c r="M246" i="19"/>
  <c r="L247" i="19"/>
  <c r="M247" i="19"/>
  <c r="L248" i="19"/>
  <c r="M248" i="19"/>
  <c r="L249" i="19"/>
  <c r="M249" i="19"/>
  <c r="L250" i="19"/>
  <c r="M250" i="19"/>
  <c r="L251" i="19"/>
  <c r="M251" i="19"/>
  <c r="L252" i="19"/>
  <c r="M252" i="19"/>
  <c r="L253" i="19"/>
  <c r="M253" i="19"/>
  <c r="L254" i="19"/>
  <c r="M254" i="19"/>
  <c r="L255" i="19"/>
  <c r="M255" i="19"/>
  <c r="L256" i="19"/>
  <c r="M256" i="19"/>
  <c r="L257" i="19"/>
  <c r="M257" i="19"/>
  <c r="L258" i="19"/>
  <c r="M258" i="19"/>
  <c r="L259" i="19"/>
  <c r="M259" i="19"/>
  <c r="L260" i="19"/>
  <c r="M260" i="19"/>
  <c r="L261" i="19"/>
  <c r="M261" i="19"/>
  <c r="L262" i="19"/>
  <c r="M262" i="19"/>
  <c r="L263" i="19"/>
  <c r="M263" i="19"/>
  <c r="L264" i="19"/>
  <c r="M264" i="19"/>
  <c r="L265" i="19"/>
  <c r="M265" i="19"/>
  <c r="L266" i="19"/>
  <c r="M266" i="19"/>
  <c r="L267" i="19"/>
  <c r="M267" i="19"/>
  <c r="L268" i="19"/>
  <c r="M268" i="19"/>
  <c r="L269" i="19"/>
  <c r="M269" i="19"/>
  <c r="L270" i="19"/>
  <c r="M270" i="19"/>
  <c r="L271" i="19"/>
  <c r="M271" i="19"/>
  <c r="L272" i="19"/>
  <c r="M272" i="19"/>
  <c r="L273" i="19"/>
  <c r="M273" i="19"/>
  <c r="L274" i="19"/>
  <c r="M274" i="19"/>
  <c r="L275" i="19"/>
  <c r="M275" i="19"/>
  <c r="L276" i="19"/>
  <c r="M276" i="19"/>
  <c r="L277" i="19"/>
  <c r="M277" i="19"/>
  <c r="L278" i="19"/>
  <c r="M278" i="19"/>
  <c r="L279" i="19"/>
  <c r="M279" i="19"/>
  <c r="L280" i="19"/>
  <c r="M280" i="19"/>
  <c r="L281" i="19"/>
  <c r="M281" i="19"/>
  <c r="L282" i="19"/>
  <c r="M282" i="19"/>
  <c r="L283" i="19"/>
  <c r="M283" i="19"/>
  <c r="L284" i="19"/>
  <c r="M284" i="19"/>
  <c r="L285" i="19"/>
  <c r="M285" i="19"/>
  <c r="L286" i="19"/>
  <c r="M286" i="19"/>
  <c r="L287" i="19"/>
  <c r="M287" i="19"/>
  <c r="L288" i="19"/>
  <c r="M288" i="19"/>
  <c r="L289" i="19"/>
  <c r="M289" i="19"/>
  <c r="L290" i="19"/>
  <c r="M290" i="19"/>
  <c r="L291" i="19"/>
  <c r="M291" i="19"/>
  <c r="L292" i="19"/>
  <c r="M292" i="19"/>
  <c r="L293" i="19"/>
  <c r="M293" i="19"/>
  <c r="L294" i="19"/>
  <c r="M294" i="19"/>
  <c r="L295" i="19"/>
  <c r="M295" i="19"/>
  <c r="L296" i="19"/>
  <c r="M296" i="19"/>
  <c r="L297" i="19"/>
  <c r="M297" i="19"/>
  <c r="L298" i="19"/>
  <c r="M298" i="19"/>
  <c r="L299" i="19"/>
  <c r="M299" i="19"/>
  <c r="L300" i="19"/>
  <c r="M300" i="19"/>
  <c r="L301" i="19"/>
  <c r="M301" i="19"/>
  <c r="L302" i="19"/>
  <c r="M302" i="19"/>
  <c r="L303" i="19"/>
  <c r="M303" i="19"/>
  <c r="L304" i="19"/>
  <c r="M304" i="19"/>
  <c r="L305" i="19"/>
  <c r="M305" i="19"/>
  <c r="L306" i="19"/>
  <c r="M306" i="19"/>
  <c r="L307" i="19"/>
  <c r="M307" i="19"/>
  <c r="L308" i="19"/>
  <c r="M308" i="19"/>
  <c r="L309" i="19"/>
  <c r="M309" i="19"/>
  <c r="L310" i="19"/>
  <c r="M310" i="19"/>
  <c r="L311" i="19"/>
  <c r="M311" i="19"/>
  <c r="L312" i="19"/>
  <c r="M312" i="19"/>
  <c r="L313" i="19"/>
  <c r="M313" i="19"/>
  <c r="L314" i="19"/>
  <c r="M314" i="19"/>
  <c r="L315" i="19"/>
  <c r="M315" i="19"/>
  <c r="L316" i="19"/>
  <c r="M316" i="19"/>
  <c r="L317" i="19"/>
  <c r="M317" i="19"/>
  <c r="L318" i="19"/>
  <c r="M318" i="19"/>
  <c r="L319" i="19"/>
  <c r="M319" i="19"/>
  <c r="L320" i="19"/>
  <c r="M320" i="19"/>
  <c r="L321" i="19"/>
  <c r="M321" i="19"/>
  <c r="L322" i="19"/>
  <c r="M322" i="19"/>
  <c r="L323" i="19"/>
  <c r="M323" i="19"/>
  <c r="L324" i="19"/>
  <c r="M324" i="19"/>
  <c r="L325" i="19"/>
  <c r="M325" i="19"/>
  <c r="L326" i="19"/>
  <c r="M326" i="19"/>
  <c r="L327" i="19"/>
  <c r="M327" i="19"/>
  <c r="L328" i="19"/>
  <c r="M328" i="19"/>
  <c r="L329" i="19"/>
  <c r="M329" i="19"/>
  <c r="L330" i="19"/>
  <c r="M330" i="19"/>
  <c r="L331" i="19"/>
  <c r="M331" i="19"/>
  <c r="L332" i="19"/>
  <c r="M332" i="19"/>
  <c r="L333" i="19"/>
  <c r="M333" i="19"/>
  <c r="L334" i="19"/>
  <c r="M334" i="19"/>
  <c r="L335" i="19"/>
  <c r="M335" i="19"/>
  <c r="L336" i="19"/>
  <c r="M336" i="19"/>
  <c r="L337" i="19"/>
  <c r="M337" i="19"/>
  <c r="L338" i="19"/>
  <c r="M338" i="19"/>
  <c r="L339" i="19"/>
  <c r="M339" i="19"/>
  <c r="L340" i="19"/>
  <c r="M340" i="19"/>
  <c r="L341" i="19"/>
  <c r="M341" i="19"/>
  <c r="L342" i="19"/>
  <c r="M342" i="19"/>
  <c r="L343" i="19"/>
  <c r="M343" i="19"/>
  <c r="L344" i="19"/>
  <c r="M344" i="19"/>
  <c r="L345" i="19"/>
  <c r="M345" i="19"/>
  <c r="L346" i="19"/>
  <c r="M346" i="19"/>
  <c r="L347" i="19"/>
  <c r="M347" i="19"/>
  <c r="L348" i="19"/>
  <c r="M348" i="19"/>
  <c r="L349" i="19"/>
  <c r="M349" i="19"/>
  <c r="L350" i="19"/>
  <c r="M350" i="19"/>
  <c r="L351" i="19"/>
  <c r="M351" i="19"/>
  <c r="L352" i="19"/>
  <c r="M352" i="19"/>
  <c r="L353" i="19"/>
  <c r="M353" i="19"/>
  <c r="L354" i="19"/>
  <c r="M354" i="19"/>
  <c r="L355" i="19"/>
  <c r="M355" i="19"/>
  <c r="L356" i="19"/>
  <c r="M356" i="19"/>
  <c r="L357" i="19"/>
  <c r="M357" i="19"/>
  <c r="L358" i="19"/>
  <c r="M358" i="19"/>
  <c r="L359" i="19"/>
  <c r="M359" i="19"/>
  <c r="L360" i="19"/>
  <c r="M360" i="19"/>
  <c r="L361" i="19"/>
  <c r="M361" i="19"/>
  <c r="L362" i="19"/>
  <c r="M362" i="19"/>
  <c r="L363" i="19"/>
  <c r="M363" i="19"/>
  <c r="L364" i="19"/>
  <c r="M364" i="19"/>
  <c r="L365" i="19"/>
  <c r="M365" i="19"/>
  <c r="L366" i="19"/>
  <c r="M366" i="19"/>
  <c r="L367" i="19"/>
  <c r="M367" i="19"/>
  <c r="L368" i="19"/>
  <c r="M368" i="19"/>
  <c r="L369" i="19"/>
  <c r="M369" i="19"/>
  <c r="L370" i="19"/>
  <c r="M370" i="19"/>
  <c r="L371" i="19"/>
  <c r="M371" i="19"/>
  <c r="L372" i="19"/>
  <c r="M372" i="19"/>
  <c r="L373" i="19"/>
  <c r="M373" i="19"/>
  <c r="L374" i="19"/>
  <c r="M374" i="19"/>
  <c r="L375" i="19"/>
  <c r="M375" i="19"/>
  <c r="L376" i="19"/>
  <c r="M376" i="19"/>
  <c r="L377" i="19"/>
  <c r="M377" i="19"/>
  <c r="L378" i="19"/>
  <c r="M378" i="19"/>
  <c r="L379" i="19"/>
  <c r="M379" i="19"/>
  <c r="L380" i="19"/>
  <c r="M380" i="19"/>
  <c r="L381" i="19"/>
  <c r="M381" i="19"/>
  <c r="L382" i="19"/>
  <c r="M382" i="19"/>
  <c r="L383" i="19"/>
  <c r="M383" i="19"/>
  <c r="L384" i="19"/>
  <c r="M384" i="19"/>
  <c r="L385" i="19"/>
  <c r="M385" i="19"/>
  <c r="L386" i="19"/>
  <c r="M386" i="19"/>
  <c r="L387" i="19"/>
  <c r="M387" i="19"/>
  <c r="L388" i="19"/>
  <c r="M388" i="19"/>
  <c r="L389" i="19"/>
  <c r="M389" i="19"/>
  <c r="L390" i="19"/>
  <c r="M390" i="19"/>
  <c r="L391" i="19"/>
  <c r="M391" i="19"/>
  <c r="L392" i="19"/>
  <c r="M392" i="19"/>
  <c r="L393" i="19"/>
  <c r="M393" i="19"/>
  <c r="L394" i="19"/>
  <c r="M394" i="19"/>
  <c r="L395" i="19"/>
  <c r="M395" i="19"/>
  <c r="L396" i="19"/>
  <c r="M396" i="19"/>
  <c r="L397" i="19"/>
  <c r="M397" i="19"/>
  <c r="L398" i="19"/>
  <c r="M398" i="19"/>
  <c r="L399" i="19"/>
  <c r="M399" i="19"/>
  <c r="L400" i="19"/>
  <c r="M400" i="19"/>
  <c r="L401" i="19"/>
  <c r="M401" i="19"/>
  <c r="L402" i="19"/>
  <c r="M402" i="19"/>
  <c r="L403" i="19"/>
  <c r="M403" i="19"/>
  <c r="L404" i="19"/>
  <c r="M404" i="19"/>
  <c r="L405" i="19"/>
  <c r="M405" i="19"/>
  <c r="L406" i="19"/>
  <c r="M406" i="19"/>
  <c r="L407" i="19"/>
  <c r="M407" i="19"/>
  <c r="L408" i="19"/>
  <c r="M408" i="19"/>
  <c r="L409" i="19"/>
  <c r="M409" i="19"/>
  <c r="L410" i="19"/>
  <c r="M410" i="19"/>
  <c r="L411" i="19"/>
  <c r="M411" i="19"/>
  <c r="L412" i="19"/>
  <c r="M412" i="19"/>
  <c r="L413" i="19"/>
  <c r="M413" i="19"/>
  <c r="L414" i="19"/>
  <c r="M414" i="19"/>
  <c r="L415" i="19"/>
  <c r="M415" i="19"/>
  <c r="L416" i="19"/>
  <c r="M416" i="19"/>
  <c r="L417" i="19"/>
  <c r="M417" i="19"/>
  <c r="L418" i="19"/>
  <c r="M418" i="19"/>
  <c r="L419" i="19"/>
  <c r="M419" i="19"/>
  <c r="L420" i="19"/>
  <c r="M420" i="19"/>
  <c r="L421" i="19"/>
  <c r="M421" i="19"/>
  <c r="L422" i="19"/>
  <c r="M422" i="19"/>
  <c r="L423" i="19"/>
  <c r="M423" i="19"/>
  <c r="L424" i="19"/>
  <c r="M424" i="19"/>
  <c r="L425" i="19"/>
  <c r="M425" i="19"/>
  <c r="L426" i="19"/>
  <c r="M426" i="19"/>
  <c r="L427" i="19"/>
  <c r="M427" i="19"/>
  <c r="L428" i="19"/>
  <c r="M428" i="19"/>
  <c r="L429" i="19"/>
  <c r="M429" i="19"/>
  <c r="L430" i="19"/>
  <c r="M430" i="19"/>
  <c r="L431" i="19"/>
  <c r="M431" i="19"/>
  <c r="L432" i="19"/>
  <c r="M432" i="19"/>
  <c r="L433" i="19"/>
  <c r="M433" i="19"/>
  <c r="L434" i="19"/>
  <c r="M434" i="19"/>
  <c r="L435" i="19"/>
  <c r="M435" i="19"/>
  <c r="L436" i="19"/>
  <c r="M436" i="19"/>
  <c r="L437" i="19"/>
  <c r="M437" i="19"/>
  <c r="L438" i="19"/>
  <c r="M438" i="19"/>
  <c r="L439" i="19"/>
  <c r="M439" i="19"/>
  <c r="L440" i="19"/>
  <c r="M440" i="19"/>
  <c r="L441" i="19"/>
  <c r="M441" i="19"/>
  <c r="L442" i="19"/>
  <c r="M442" i="19"/>
  <c r="L443" i="19"/>
  <c r="M443" i="19"/>
  <c r="L444" i="19"/>
  <c r="M444" i="19"/>
  <c r="L445" i="19"/>
  <c r="M445" i="19"/>
  <c r="L446" i="19"/>
  <c r="M446" i="19"/>
  <c r="L447" i="19"/>
  <c r="M447" i="19"/>
  <c r="L448" i="19"/>
  <c r="M448" i="19"/>
  <c r="L449" i="19"/>
  <c r="M449" i="19"/>
  <c r="L450" i="19"/>
  <c r="M450" i="19"/>
  <c r="L451" i="19"/>
  <c r="M451" i="19"/>
  <c r="L452" i="19"/>
  <c r="M452" i="19"/>
  <c r="L453" i="19"/>
  <c r="M453" i="19"/>
  <c r="L454" i="19"/>
  <c r="M454" i="19"/>
  <c r="L455" i="19"/>
  <c r="M455" i="19"/>
  <c r="L456" i="19"/>
  <c r="M456" i="19"/>
  <c r="L457" i="19"/>
  <c r="M457" i="19"/>
  <c r="L458" i="19"/>
  <c r="M458" i="19"/>
  <c r="L459" i="19"/>
  <c r="M459" i="19"/>
  <c r="L460" i="19"/>
  <c r="M460" i="19"/>
  <c r="L461" i="19"/>
  <c r="M461" i="19"/>
  <c r="L462" i="19"/>
  <c r="M462" i="19"/>
  <c r="L463" i="19"/>
  <c r="M463" i="19"/>
  <c r="L464" i="19"/>
  <c r="M464" i="19"/>
  <c r="L465" i="19"/>
  <c r="M465" i="19"/>
  <c r="L466" i="19"/>
  <c r="M466" i="19"/>
  <c r="L467" i="19"/>
  <c r="M467" i="19"/>
  <c r="L468" i="19"/>
  <c r="M468" i="19"/>
  <c r="L469" i="19"/>
  <c r="M469" i="19"/>
  <c r="L470" i="19"/>
  <c r="M470" i="19"/>
  <c r="L471" i="19"/>
  <c r="M471" i="19"/>
  <c r="L472" i="19"/>
  <c r="M472" i="19"/>
  <c r="L473" i="19"/>
  <c r="M473" i="19"/>
  <c r="L474" i="19"/>
  <c r="M474" i="19"/>
  <c r="L475" i="19"/>
  <c r="M475" i="19"/>
  <c r="L476" i="19"/>
  <c r="M476" i="19"/>
  <c r="L477" i="19"/>
  <c r="M477" i="19"/>
  <c r="L478" i="19"/>
  <c r="M478" i="19"/>
  <c r="L479" i="19"/>
  <c r="M479" i="19"/>
  <c r="L480" i="19"/>
  <c r="M480" i="19"/>
  <c r="L481" i="19"/>
  <c r="M481" i="19"/>
  <c r="L482" i="19"/>
  <c r="M482" i="19"/>
  <c r="L483" i="19"/>
  <c r="M483" i="19"/>
  <c r="L484" i="19"/>
  <c r="M484" i="19"/>
  <c r="L485" i="19"/>
  <c r="M485" i="19"/>
  <c r="L486" i="19"/>
  <c r="M486" i="19"/>
  <c r="L487" i="19"/>
  <c r="M487" i="19"/>
  <c r="L488" i="19"/>
  <c r="M488" i="19"/>
  <c r="L489" i="19"/>
  <c r="M489" i="19"/>
  <c r="L490" i="19"/>
  <c r="M490" i="19"/>
  <c r="L491" i="19"/>
  <c r="M491" i="19"/>
  <c r="L492" i="19"/>
  <c r="M492" i="19"/>
  <c r="L493" i="19"/>
  <c r="M493" i="19"/>
  <c r="L494" i="19"/>
  <c r="M494" i="19"/>
  <c r="L495" i="19"/>
  <c r="M495" i="19"/>
  <c r="L496" i="19"/>
  <c r="M496" i="19"/>
  <c r="L497" i="19"/>
  <c r="M497" i="19"/>
  <c r="L498" i="19"/>
  <c r="M498" i="19"/>
  <c r="L499" i="19"/>
  <c r="M499" i="19"/>
  <c r="L500" i="19"/>
  <c r="M500" i="19"/>
  <c r="L501" i="19"/>
  <c r="M501" i="19"/>
  <c r="L502" i="19"/>
  <c r="M502" i="19"/>
  <c r="L503" i="19"/>
  <c r="M503" i="19"/>
  <c r="L504" i="19"/>
  <c r="M504" i="19"/>
  <c r="L505" i="19"/>
  <c r="M505" i="19"/>
  <c r="L506" i="19"/>
  <c r="M506" i="19"/>
  <c r="L507" i="19"/>
  <c r="M507" i="19"/>
  <c r="L508" i="19"/>
  <c r="M508" i="19"/>
  <c r="L509" i="19"/>
  <c r="M509" i="19"/>
  <c r="L510" i="19"/>
  <c r="M510" i="19"/>
  <c r="L511" i="19"/>
  <c r="M511" i="19"/>
  <c r="L512" i="19"/>
  <c r="M512" i="19"/>
  <c r="L513" i="19"/>
  <c r="M513" i="19"/>
  <c r="L514" i="19"/>
  <c r="M514" i="19"/>
  <c r="L515" i="19"/>
  <c r="M515" i="19"/>
  <c r="L516" i="19"/>
  <c r="M516" i="19"/>
  <c r="L517" i="19"/>
  <c r="M517" i="19"/>
  <c r="L518" i="19"/>
  <c r="M518" i="19"/>
  <c r="L519" i="19"/>
  <c r="M519" i="19"/>
  <c r="L520" i="19"/>
  <c r="M520" i="19"/>
  <c r="L521" i="19"/>
  <c r="M521" i="19"/>
  <c r="L522" i="19"/>
  <c r="M522" i="19"/>
  <c r="L523" i="19"/>
  <c r="M523" i="19"/>
  <c r="L524" i="19"/>
  <c r="M524" i="19"/>
  <c r="L525" i="19"/>
  <c r="M525" i="19"/>
  <c r="L526" i="19"/>
  <c r="M526" i="19"/>
  <c r="L527" i="19"/>
  <c r="M527" i="19"/>
  <c r="L528" i="19"/>
  <c r="M528" i="19"/>
  <c r="L529" i="19"/>
  <c r="M529" i="19"/>
  <c r="L530" i="19"/>
  <c r="M530" i="19"/>
  <c r="L531" i="19"/>
  <c r="M531" i="19"/>
  <c r="L532" i="19"/>
  <c r="M532" i="19"/>
  <c r="L533" i="19"/>
  <c r="M533" i="19"/>
  <c r="L534" i="19"/>
  <c r="M534" i="19"/>
  <c r="L535" i="19"/>
  <c r="M535" i="19"/>
  <c r="L536" i="19"/>
  <c r="M536" i="19"/>
  <c r="L537" i="19"/>
  <c r="M537" i="19"/>
  <c r="L538" i="19"/>
  <c r="M538" i="19"/>
  <c r="L539" i="19"/>
  <c r="M539" i="19"/>
  <c r="L540" i="19"/>
  <c r="M540" i="19"/>
  <c r="L541" i="19"/>
  <c r="M541" i="19"/>
  <c r="L542" i="19"/>
  <c r="M542" i="19"/>
  <c r="L543" i="19"/>
  <c r="M543" i="19"/>
  <c r="L544" i="19"/>
  <c r="M544" i="19"/>
  <c r="L545" i="19"/>
  <c r="M545" i="19"/>
  <c r="L546" i="19"/>
  <c r="M546" i="19"/>
  <c r="L547" i="19"/>
  <c r="M547" i="19"/>
  <c r="L548" i="19"/>
  <c r="M548" i="19"/>
  <c r="L549" i="19"/>
  <c r="M549" i="19"/>
  <c r="L550" i="19"/>
  <c r="M550" i="19"/>
  <c r="L551" i="19"/>
  <c r="M551" i="19"/>
  <c r="L552" i="19"/>
  <c r="M552" i="19"/>
  <c r="L553" i="19"/>
  <c r="M553" i="19"/>
  <c r="L554" i="19"/>
  <c r="M554" i="19"/>
  <c r="L555" i="19"/>
  <c r="M555" i="19"/>
  <c r="L556" i="19"/>
  <c r="M556" i="19"/>
  <c r="L557" i="19"/>
  <c r="M557" i="19"/>
  <c r="L558" i="19"/>
  <c r="M558" i="19"/>
  <c r="L559" i="19"/>
  <c r="M559" i="19"/>
  <c r="L560" i="19"/>
  <c r="M560" i="19"/>
  <c r="L561" i="19"/>
  <c r="M561" i="19"/>
  <c r="L562" i="19"/>
  <c r="M562" i="19"/>
  <c r="L563" i="19"/>
  <c r="M563" i="19"/>
  <c r="L564" i="19"/>
  <c r="M564" i="19"/>
  <c r="L565" i="19"/>
  <c r="M565" i="19"/>
  <c r="L566" i="19"/>
  <c r="M566" i="19"/>
  <c r="L567" i="19"/>
  <c r="M567" i="19"/>
  <c r="L568" i="19"/>
  <c r="M568" i="19"/>
  <c r="L569" i="19"/>
  <c r="M569" i="19"/>
  <c r="L570" i="19"/>
  <c r="M570" i="19"/>
  <c r="L571" i="19"/>
  <c r="M571" i="19"/>
  <c r="L572" i="19"/>
  <c r="M572" i="19"/>
  <c r="L573" i="19"/>
  <c r="M573" i="19"/>
  <c r="L574" i="19"/>
  <c r="M574" i="19"/>
  <c r="L575" i="19"/>
  <c r="M575" i="19"/>
  <c r="L576" i="19"/>
  <c r="M576" i="19"/>
  <c r="L577" i="19"/>
  <c r="M577" i="19"/>
  <c r="L578" i="19"/>
  <c r="M578" i="19"/>
  <c r="L579" i="19"/>
  <c r="M579" i="19"/>
  <c r="L580" i="19"/>
  <c r="M580" i="19"/>
  <c r="L581" i="19"/>
  <c r="M581" i="19"/>
  <c r="L582" i="19"/>
  <c r="M582" i="19"/>
  <c r="L583" i="19"/>
  <c r="M583" i="19"/>
  <c r="L584" i="19"/>
  <c r="M584" i="19"/>
  <c r="L585" i="19"/>
  <c r="M585" i="19"/>
  <c r="L586" i="19"/>
  <c r="M586" i="19"/>
  <c r="L587" i="19"/>
  <c r="M587" i="19"/>
  <c r="L588" i="19"/>
  <c r="M588" i="19"/>
  <c r="L589" i="19"/>
  <c r="M589" i="19"/>
  <c r="L590" i="19"/>
  <c r="M590" i="19"/>
  <c r="L591" i="19"/>
  <c r="M591" i="19"/>
  <c r="L592" i="19"/>
  <c r="M592" i="19"/>
  <c r="L593" i="19"/>
  <c r="M593" i="19"/>
  <c r="L594" i="19"/>
  <c r="M594" i="19"/>
  <c r="L595" i="19"/>
  <c r="M595" i="19"/>
  <c r="L596" i="19"/>
  <c r="M596" i="19"/>
  <c r="L597" i="19"/>
  <c r="M597" i="19"/>
  <c r="L598" i="19"/>
  <c r="M598" i="19"/>
  <c r="L599" i="19"/>
  <c r="M599" i="19"/>
  <c r="L600" i="19"/>
  <c r="M600" i="19"/>
  <c r="L601" i="19"/>
  <c r="M601" i="19"/>
  <c r="L602" i="19"/>
  <c r="M602" i="19"/>
  <c r="L603" i="19"/>
  <c r="M603" i="19"/>
  <c r="L604" i="19"/>
  <c r="M604" i="19"/>
  <c r="L605" i="19"/>
  <c r="M605" i="19"/>
  <c r="L606" i="19"/>
  <c r="M606" i="19"/>
  <c r="L607" i="19"/>
  <c r="M607" i="19"/>
  <c r="L608" i="19"/>
  <c r="M608" i="19"/>
  <c r="L609" i="19"/>
  <c r="M609" i="19"/>
  <c r="L610" i="19"/>
  <c r="M610" i="19"/>
  <c r="L611" i="19"/>
  <c r="M611" i="19"/>
  <c r="L612" i="19"/>
  <c r="M612" i="19"/>
  <c r="L613" i="19"/>
  <c r="M613" i="19"/>
  <c r="L614" i="19"/>
  <c r="M614" i="19"/>
  <c r="L615" i="19"/>
  <c r="M615" i="19"/>
  <c r="L616" i="19"/>
  <c r="M616" i="19"/>
  <c r="L617" i="19"/>
  <c r="M617" i="19"/>
  <c r="L618" i="19"/>
  <c r="M618" i="19"/>
  <c r="L619" i="19"/>
  <c r="M619" i="19"/>
  <c r="L620" i="19"/>
  <c r="M620" i="19"/>
  <c r="L621" i="19"/>
  <c r="M621" i="19"/>
  <c r="L622" i="19"/>
  <c r="M622" i="19"/>
  <c r="L623" i="19"/>
  <c r="M623" i="19"/>
  <c r="L624" i="19"/>
  <c r="M624" i="19"/>
  <c r="L625" i="19"/>
  <c r="M625" i="19"/>
  <c r="L626" i="19"/>
  <c r="M626" i="19"/>
  <c r="L627" i="19"/>
  <c r="M627" i="19"/>
  <c r="L628" i="19"/>
  <c r="M628" i="19"/>
  <c r="L629" i="19"/>
  <c r="M629" i="19"/>
  <c r="L630" i="19"/>
  <c r="M630" i="19"/>
  <c r="L631" i="19"/>
  <c r="M631" i="19"/>
  <c r="L632" i="19"/>
  <c r="M632" i="19"/>
  <c r="L633" i="19"/>
  <c r="M633" i="19"/>
  <c r="L634" i="19"/>
  <c r="M634" i="19"/>
  <c r="L635" i="19"/>
  <c r="M635" i="19"/>
  <c r="L636" i="19"/>
  <c r="M636" i="19"/>
  <c r="L637" i="19"/>
  <c r="M637" i="19"/>
  <c r="L638" i="19"/>
  <c r="M638" i="19"/>
  <c r="L639" i="19"/>
  <c r="M639" i="19"/>
  <c r="L640" i="19"/>
  <c r="M640" i="19"/>
  <c r="L641" i="19"/>
  <c r="M641" i="19"/>
  <c r="L642" i="19"/>
  <c r="M642" i="19"/>
  <c r="L643" i="19"/>
  <c r="M643" i="19"/>
  <c r="L644" i="19"/>
  <c r="M644" i="19"/>
  <c r="L645" i="19"/>
  <c r="M645" i="19"/>
  <c r="L646" i="19"/>
  <c r="M646" i="19"/>
  <c r="L647" i="19"/>
  <c r="M647" i="19"/>
  <c r="L648" i="19"/>
  <c r="M648" i="19"/>
  <c r="L649" i="19"/>
  <c r="M649" i="19"/>
  <c r="L650" i="19"/>
  <c r="M650" i="19"/>
  <c r="L651" i="19"/>
  <c r="M651" i="19"/>
  <c r="L652" i="19"/>
  <c r="M652" i="19"/>
  <c r="L653" i="19"/>
  <c r="M653" i="19"/>
  <c r="L654" i="19"/>
  <c r="M654" i="19"/>
  <c r="L655" i="19"/>
  <c r="M655" i="19"/>
  <c r="L656" i="19"/>
  <c r="M656" i="19"/>
  <c r="L657" i="19"/>
  <c r="M657" i="19"/>
  <c r="L658" i="19"/>
  <c r="M658" i="19"/>
  <c r="L659" i="19"/>
  <c r="M659" i="19"/>
  <c r="L660" i="19"/>
  <c r="M660" i="19"/>
  <c r="L661" i="19"/>
  <c r="M661" i="19"/>
  <c r="L662" i="19"/>
  <c r="M662" i="19"/>
  <c r="L663" i="19"/>
  <c r="M663" i="19"/>
  <c r="L664" i="19"/>
  <c r="M664" i="19"/>
  <c r="L665" i="19"/>
  <c r="M665" i="19"/>
  <c r="L666" i="19"/>
  <c r="M666" i="19"/>
  <c r="L667" i="19"/>
  <c r="M667" i="19"/>
  <c r="L668" i="19"/>
  <c r="M668" i="19"/>
  <c r="L669" i="19"/>
  <c r="M669" i="19"/>
  <c r="L670" i="19"/>
  <c r="M670" i="19"/>
  <c r="L671" i="19"/>
  <c r="M671" i="19"/>
  <c r="L672" i="19"/>
  <c r="M672" i="19"/>
  <c r="L673" i="19"/>
  <c r="M673" i="19"/>
  <c r="L674" i="19"/>
  <c r="M674" i="19"/>
  <c r="L675" i="19"/>
  <c r="M675" i="19"/>
  <c r="L676" i="19"/>
  <c r="M676" i="19"/>
  <c r="L677" i="19"/>
  <c r="M677" i="19"/>
  <c r="L678" i="19"/>
  <c r="M678" i="19"/>
  <c r="L679" i="19"/>
  <c r="M679" i="19"/>
  <c r="L680" i="19"/>
  <c r="M680" i="19"/>
  <c r="L681" i="19"/>
  <c r="M681" i="19"/>
  <c r="L682" i="19"/>
  <c r="M682" i="19"/>
  <c r="L683" i="19"/>
  <c r="M683" i="19"/>
  <c r="L684" i="19"/>
  <c r="M684" i="19"/>
  <c r="L685" i="19"/>
  <c r="M685" i="19"/>
  <c r="L686" i="19"/>
  <c r="M686" i="19"/>
  <c r="L687" i="19"/>
  <c r="M687" i="19"/>
  <c r="L688" i="19"/>
  <c r="M688" i="19"/>
  <c r="L689" i="19"/>
  <c r="M689" i="19"/>
  <c r="L690" i="19"/>
  <c r="M690" i="19"/>
  <c r="L691" i="19"/>
  <c r="M691" i="19"/>
  <c r="L692" i="19"/>
  <c r="M692" i="19"/>
  <c r="L693" i="19"/>
  <c r="M693" i="19"/>
  <c r="L694" i="19"/>
  <c r="M694" i="19"/>
  <c r="L695" i="19"/>
  <c r="M695" i="19"/>
  <c r="L696" i="19"/>
  <c r="M696" i="19"/>
  <c r="L697" i="19"/>
  <c r="M697" i="19"/>
  <c r="L698" i="19"/>
  <c r="M698" i="19"/>
  <c r="L699" i="19"/>
  <c r="M699" i="19"/>
  <c r="L700" i="19"/>
  <c r="M700" i="19"/>
  <c r="L701" i="19"/>
  <c r="M701" i="19"/>
  <c r="L702" i="19"/>
  <c r="M702" i="19"/>
  <c r="L703" i="19"/>
  <c r="M703" i="19"/>
  <c r="L704" i="19"/>
  <c r="M704" i="19"/>
  <c r="L705" i="19"/>
  <c r="M705" i="19"/>
  <c r="L706" i="19"/>
  <c r="M706" i="19"/>
  <c r="L707" i="19"/>
  <c r="M707" i="19"/>
  <c r="L708" i="19"/>
  <c r="M708" i="19"/>
  <c r="L709" i="19"/>
  <c r="M709" i="19"/>
  <c r="L710" i="19"/>
  <c r="M710" i="19"/>
  <c r="L711" i="19"/>
  <c r="M711" i="19"/>
  <c r="L712" i="19"/>
  <c r="M712" i="19"/>
  <c r="L713" i="19"/>
  <c r="M713" i="19"/>
  <c r="L714" i="19"/>
  <c r="M714" i="19"/>
  <c r="L715" i="19"/>
  <c r="M715" i="19"/>
  <c r="L716" i="19"/>
  <c r="M716" i="19"/>
  <c r="L717" i="19"/>
  <c r="M717" i="19"/>
  <c r="L718" i="19"/>
  <c r="M718" i="19"/>
  <c r="L719" i="19"/>
  <c r="M719" i="19"/>
  <c r="L720" i="19"/>
  <c r="M720" i="19"/>
  <c r="L721" i="19"/>
  <c r="M721" i="19"/>
  <c r="L722" i="19"/>
  <c r="M722" i="19"/>
  <c r="L723" i="19"/>
  <c r="M723" i="19"/>
  <c r="L724" i="19"/>
  <c r="M724" i="19"/>
  <c r="L725" i="19"/>
  <c r="M725" i="19"/>
  <c r="L726" i="19"/>
  <c r="M726" i="19"/>
  <c r="L727" i="19"/>
  <c r="M727" i="19"/>
  <c r="L728" i="19"/>
  <c r="M728" i="19"/>
  <c r="L729" i="19"/>
  <c r="M729" i="19"/>
  <c r="L730" i="19"/>
  <c r="M730" i="19"/>
  <c r="L731" i="19"/>
  <c r="M731" i="19"/>
  <c r="L732" i="19"/>
  <c r="M732" i="19"/>
  <c r="L733" i="19"/>
  <c r="M733" i="19"/>
  <c r="L734" i="19"/>
  <c r="M734" i="19"/>
  <c r="L735" i="19"/>
  <c r="M735" i="19"/>
  <c r="L736" i="19"/>
  <c r="M736" i="19"/>
  <c r="L737" i="19"/>
  <c r="M737" i="19"/>
  <c r="L738" i="19"/>
  <c r="M738" i="19"/>
  <c r="L739" i="19"/>
  <c r="M739" i="19"/>
  <c r="L740" i="19"/>
  <c r="M740" i="19"/>
  <c r="L741" i="19"/>
  <c r="M741" i="19"/>
  <c r="L742" i="19"/>
  <c r="M742" i="19"/>
  <c r="L743" i="19"/>
  <c r="M743" i="19"/>
  <c r="L744" i="19"/>
  <c r="M744" i="19"/>
  <c r="L745" i="19"/>
  <c r="M745" i="19"/>
  <c r="L746" i="19"/>
  <c r="M746" i="19"/>
  <c r="L747" i="19"/>
  <c r="M747" i="19"/>
  <c r="L748" i="19"/>
  <c r="M748" i="19"/>
  <c r="L749" i="19"/>
  <c r="M749" i="19"/>
  <c r="L750" i="19"/>
  <c r="M750" i="19"/>
  <c r="L751" i="19"/>
  <c r="M751" i="19"/>
  <c r="L752" i="19"/>
  <c r="M752" i="19"/>
  <c r="L753" i="19"/>
  <c r="M753" i="19"/>
  <c r="L754" i="19"/>
  <c r="M754" i="19"/>
  <c r="L755" i="19"/>
  <c r="M755" i="19"/>
  <c r="L756" i="19"/>
  <c r="M756" i="19"/>
  <c r="L757" i="19"/>
  <c r="M757" i="19"/>
  <c r="L758" i="19"/>
  <c r="M758" i="19"/>
  <c r="L759" i="19"/>
  <c r="M759" i="19"/>
  <c r="L760" i="19"/>
  <c r="M760" i="19"/>
  <c r="L761" i="19"/>
  <c r="M761" i="19"/>
  <c r="L762" i="19"/>
  <c r="M762" i="19"/>
  <c r="L763" i="19"/>
  <c r="M763" i="19"/>
  <c r="L764" i="19"/>
  <c r="M764" i="19"/>
  <c r="L765" i="19"/>
  <c r="M765" i="19"/>
  <c r="L766" i="19"/>
  <c r="M766" i="19"/>
  <c r="L767" i="19"/>
  <c r="M767" i="19"/>
  <c r="L768" i="19"/>
  <c r="M768" i="19"/>
  <c r="L769" i="19"/>
  <c r="M769" i="19"/>
  <c r="L770" i="19"/>
  <c r="M770" i="19"/>
  <c r="L771" i="19"/>
  <c r="M771" i="19"/>
  <c r="L772" i="19"/>
  <c r="M772" i="19"/>
  <c r="L773" i="19"/>
  <c r="M773" i="19"/>
  <c r="L774" i="19"/>
  <c r="M774" i="19"/>
  <c r="L775" i="19"/>
  <c r="M775" i="19"/>
  <c r="L776" i="19"/>
  <c r="M776" i="19"/>
  <c r="L777" i="19"/>
  <c r="M777" i="19"/>
  <c r="L778" i="19"/>
  <c r="M778" i="19"/>
  <c r="L779" i="19"/>
  <c r="M779" i="19"/>
  <c r="L780" i="19"/>
  <c r="M780" i="19"/>
  <c r="L781" i="19"/>
  <c r="M781" i="19"/>
  <c r="L782" i="19"/>
  <c r="M782" i="19"/>
  <c r="L783" i="19"/>
  <c r="M783" i="19"/>
  <c r="L784" i="19"/>
  <c r="M784" i="19"/>
  <c r="L785" i="19"/>
  <c r="M785" i="19"/>
  <c r="L786" i="19"/>
  <c r="M786" i="19"/>
  <c r="L787" i="19"/>
  <c r="M787" i="19"/>
  <c r="L788" i="19"/>
  <c r="M788" i="19"/>
  <c r="L789" i="19"/>
  <c r="M789" i="19"/>
  <c r="L790" i="19"/>
  <c r="M790" i="19"/>
  <c r="L791" i="19"/>
  <c r="M791" i="19"/>
  <c r="L792" i="19"/>
  <c r="M792" i="19"/>
  <c r="L793" i="19"/>
  <c r="M793" i="19"/>
  <c r="L794" i="19"/>
  <c r="M794" i="19"/>
  <c r="L795" i="19"/>
  <c r="M795" i="19"/>
  <c r="L796" i="19"/>
  <c r="M796" i="19"/>
  <c r="L797" i="19"/>
  <c r="M797" i="19"/>
  <c r="L798" i="19"/>
  <c r="M798" i="19"/>
  <c r="L799" i="19"/>
  <c r="M799" i="19"/>
  <c r="L800" i="19"/>
  <c r="M800" i="19"/>
  <c r="L801" i="19"/>
  <c r="M801" i="19"/>
  <c r="L802" i="19"/>
  <c r="M802" i="19"/>
  <c r="L803" i="19"/>
  <c r="M803" i="19"/>
  <c r="L804" i="19"/>
  <c r="M804" i="19"/>
  <c r="L805" i="19"/>
  <c r="M805" i="19"/>
  <c r="L806" i="19"/>
  <c r="M806" i="19"/>
  <c r="L807" i="19"/>
  <c r="M807" i="19"/>
  <c r="L808" i="19"/>
  <c r="M808" i="19"/>
  <c r="L809" i="19"/>
  <c r="M809" i="19"/>
  <c r="L810" i="19"/>
  <c r="M810" i="19"/>
  <c r="L811" i="19"/>
  <c r="M811" i="19"/>
  <c r="L812" i="19"/>
  <c r="M812" i="19"/>
  <c r="L813" i="19"/>
  <c r="M813" i="19"/>
  <c r="L814" i="19"/>
  <c r="M814" i="19"/>
  <c r="L815" i="19"/>
  <c r="M815" i="19"/>
  <c r="L816" i="19"/>
  <c r="M816" i="19"/>
  <c r="L817" i="19"/>
  <c r="M817" i="19"/>
  <c r="L818" i="19"/>
  <c r="M818" i="19"/>
  <c r="L819" i="19"/>
  <c r="M819" i="19"/>
  <c r="L820" i="19"/>
  <c r="M820" i="19"/>
  <c r="L821" i="19"/>
  <c r="M821" i="19"/>
  <c r="L822" i="19"/>
  <c r="M822" i="19"/>
  <c r="L823" i="19"/>
  <c r="M823" i="19"/>
  <c r="L824" i="19"/>
  <c r="M824" i="19"/>
  <c r="L825" i="19"/>
  <c r="M825" i="19"/>
  <c r="L826" i="19"/>
  <c r="M826" i="19"/>
  <c r="L827" i="19"/>
  <c r="M827" i="19"/>
  <c r="L828" i="19"/>
  <c r="M828" i="19"/>
  <c r="L829" i="19"/>
  <c r="M829" i="19"/>
  <c r="L830" i="19"/>
  <c r="M830" i="19"/>
  <c r="L831" i="19"/>
  <c r="M831" i="19"/>
  <c r="L832" i="19"/>
  <c r="M832" i="19"/>
  <c r="L833" i="19"/>
  <c r="M833" i="19"/>
  <c r="L834" i="19"/>
  <c r="M834" i="19"/>
  <c r="L835" i="19"/>
  <c r="M835" i="19"/>
  <c r="L836" i="19"/>
  <c r="M836" i="19"/>
  <c r="L837" i="19"/>
  <c r="M837" i="19"/>
  <c r="L838" i="19"/>
  <c r="M838" i="19"/>
  <c r="L839" i="19"/>
  <c r="M839" i="19"/>
  <c r="L840" i="19"/>
  <c r="M840" i="19"/>
  <c r="L841" i="19"/>
  <c r="M841" i="19"/>
  <c r="L842" i="19"/>
  <c r="M842" i="19"/>
  <c r="L843" i="19"/>
  <c r="M843" i="19"/>
  <c r="L844" i="19"/>
  <c r="M844" i="19"/>
  <c r="L845" i="19"/>
  <c r="M845" i="19"/>
  <c r="L846" i="19"/>
  <c r="M846" i="19"/>
  <c r="L847" i="19"/>
  <c r="M847" i="19"/>
  <c r="L848" i="19"/>
  <c r="M848" i="19"/>
  <c r="L849" i="19"/>
  <c r="M849" i="19"/>
  <c r="L850" i="19"/>
  <c r="M850" i="19"/>
  <c r="L851" i="19"/>
  <c r="M851" i="19"/>
  <c r="L852" i="19"/>
  <c r="M852" i="19"/>
  <c r="L853" i="19"/>
  <c r="M853" i="19"/>
  <c r="L854" i="19"/>
  <c r="M854" i="19"/>
  <c r="L855" i="19"/>
  <c r="M855" i="19"/>
  <c r="L856" i="19"/>
  <c r="M856" i="19"/>
  <c r="L857" i="19"/>
  <c r="M857" i="19"/>
  <c r="L858" i="19"/>
  <c r="M858" i="19"/>
  <c r="L859" i="19"/>
  <c r="M859" i="19"/>
  <c r="L860" i="19"/>
  <c r="M860" i="19"/>
  <c r="L861" i="19"/>
  <c r="M861" i="19"/>
  <c r="L862" i="19"/>
  <c r="M862" i="19"/>
  <c r="L863" i="19"/>
  <c r="M863" i="19"/>
  <c r="L864" i="19"/>
  <c r="M864" i="19"/>
  <c r="L865" i="19"/>
  <c r="M865" i="19"/>
  <c r="L866" i="19"/>
  <c r="M866" i="19"/>
  <c r="L867" i="19"/>
  <c r="M867" i="19"/>
  <c r="L868" i="19"/>
  <c r="M868" i="19"/>
  <c r="L869" i="19"/>
  <c r="M869" i="19"/>
  <c r="L870" i="19"/>
  <c r="M870" i="19"/>
  <c r="L871" i="19"/>
  <c r="M871" i="19"/>
  <c r="L872" i="19"/>
  <c r="M872" i="19"/>
  <c r="L873" i="19"/>
  <c r="M873" i="19"/>
  <c r="L874" i="19"/>
  <c r="M874" i="19"/>
  <c r="L875" i="19"/>
  <c r="M875" i="19"/>
  <c r="L876" i="19"/>
  <c r="M876" i="19"/>
  <c r="L877" i="19"/>
  <c r="M877" i="19"/>
  <c r="L878" i="19"/>
  <c r="M878" i="19"/>
  <c r="L879" i="19"/>
  <c r="M879" i="19"/>
  <c r="L880" i="19"/>
  <c r="M880" i="19"/>
  <c r="L881" i="19"/>
  <c r="M881" i="19"/>
  <c r="L882" i="19"/>
  <c r="M882" i="19"/>
  <c r="L883" i="19"/>
  <c r="M883" i="19"/>
  <c r="L884" i="19"/>
  <c r="M884" i="19"/>
  <c r="L885" i="19"/>
  <c r="M885" i="19"/>
  <c r="L886" i="19"/>
  <c r="M886" i="19"/>
  <c r="L887" i="19"/>
  <c r="M887" i="19"/>
  <c r="L888" i="19"/>
  <c r="M888" i="19"/>
  <c r="L889" i="19"/>
  <c r="M889" i="19"/>
  <c r="L890" i="19"/>
  <c r="M890" i="19"/>
  <c r="L891" i="19"/>
  <c r="M891" i="19"/>
  <c r="L892" i="19"/>
  <c r="M892" i="19"/>
  <c r="L893" i="19"/>
  <c r="M893" i="19"/>
  <c r="L894" i="19"/>
  <c r="M894" i="19"/>
  <c r="L895" i="19"/>
  <c r="M895" i="19"/>
  <c r="L896" i="19"/>
  <c r="M896" i="19"/>
  <c r="L897" i="19"/>
  <c r="M897" i="19"/>
  <c r="L898" i="19"/>
  <c r="M898" i="19"/>
  <c r="L899" i="19"/>
  <c r="M899" i="19"/>
  <c r="L900" i="19"/>
  <c r="M900" i="19"/>
  <c r="L901" i="19"/>
  <c r="M901" i="19"/>
  <c r="L902" i="19"/>
  <c r="M902" i="19"/>
  <c r="L903" i="19"/>
  <c r="M903" i="19"/>
  <c r="L904" i="19"/>
  <c r="M904" i="19"/>
  <c r="L905" i="19"/>
  <c r="M905" i="19"/>
  <c r="L906" i="19"/>
  <c r="M906" i="19"/>
  <c r="L907" i="19"/>
  <c r="M907" i="19"/>
  <c r="L908" i="19"/>
  <c r="M908" i="19"/>
  <c r="L909" i="19"/>
  <c r="M909" i="19"/>
  <c r="L910" i="19"/>
  <c r="M910" i="19"/>
  <c r="L911" i="19"/>
  <c r="M911" i="19"/>
  <c r="L912" i="19"/>
  <c r="M912" i="19"/>
  <c r="L913" i="19"/>
  <c r="M913" i="19"/>
  <c r="L914" i="19"/>
  <c r="M914" i="19"/>
  <c r="L915" i="19"/>
  <c r="M915" i="19"/>
  <c r="L916" i="19"/>
  <c r="M916" i="19"/>
  <c r="L917" i="19"/>
  <c r="M917" i="19"/>
  <c r="L918" i="19"/>
  <c r="M918" i="19"/>
  <c r="L919" i="19"/>
  <c r="M919" i="19"/>
  <c r="L920" i="19"/>
  <c r="M920" i="19"/>
  <c r="L921" i="19"/>
  <c r="M921" i="19"/>
  <c r="L922" i="19"/>
  <c r="M922" i="19"/>
  <c r="L923" i="19"/>
  <c r="M923" i="19"/>
  <c r="L924" i="19"/>
  <c r="M924" i="19"/>
  <c r="L925" i="19"/>
  <c r="M925" i="19"/>
  <c r="L926" i="19"/>
  <c r="M926" i="19"/>
  <c r="L927" i="19"/>
  <c r="M927" i="19"/>
  <c r="L928" i="19"/>
  <c r="M928" i="19"/>
  <c r="L929" i="19"/>
  <c r="M929" i="19"/>
  <c r="L930" i="19"/>
  <c r="M930" i="19"/>
  <c r="L931" i="19"/>
  <c r="M931" i="19"/>
  <c r="L932" i="19"/>
  <c r="M932" i="19"/>
  <c r="L933" i="19"/>
  <c r="M933" i="19"/>
  <c r="L934" i="19"/>
  <c r="M934" i="19"/>
  <c r="L935" i="19"/>
  <c r="M935" i="19"/>
  <c r="L936" i="19"/>
  <c r="M936" i="19"/>
  <c r="L937" i="19"/>
  <c r="M937" i="19"/>
  <c r="L938" i="19"/>
  <c r="M938" i="19"/>
  <c r="L939" i="19"/>
  <c r="M939" i="19"/>
  <c r="L940" i="19"/>
  <c r="M940" i="19"/>
  <c r="L941" i="19"/>
  <c r="M941" i="19"/>
  <c r="L942" i="19"/>
  <c r="M942" i="19"/>
  <c r="L943" i="19"/>
  <c r="M943" i="19"/>
  <c r="L944" i="19"/>
  <c r="M944" i="19"/>
  <c r="L945" i="19"/>
  <c r="M945" i="19"/>
  <c r="L946" i="19"/>
  <c r="M946" i="19"/>
  <c r="L947" i="19"/>
  <c r="M947" i="19"/>
  <c r="L948" i="19"/>
  <c r="M948" i="19"/>
  <c r="L949" i="19"/>
  <c r="M949" i="19"/>
  <c r="L950" i="19"/>
  <c r="M950" i="19"/>
  <c r="L951" i="19"/>
  <c r="M951" i="19"/>
  <c r="L952" i="19"/>
  <c r="M952" i="19"/>
  <c r="L953" i="19"/>
  <c r="M953" i="19"/>
  <c r="L954" i="19"/>
  <c r="M954" i="19"/>
  <c r="L955" i="19"/>
  <c r="M955" i="19"/>
  <c r="L956" i="19"/>
  <c r="M956" i="19"/>
  <c r="L957" i="19"/>
  <c r="M957" i="19"/>
  <c r="L958" i="19"/>
  <c r="M958" i="19"/>
  <c r="L959" i="19"/>
  <c r="M959" i="19"/>
  <c r="L960" i="19"/>
  <c r="M960" i="19"/>
  <c r="L961" i="19"/>
  <c r="M961" i="19"/>
  <c r="L962" i="19"/>
  <c r="M962" i="19"/>
  <c r="L963" i="19"/>
  <c r="M963" i="19"/>
  <c r="L964" i="19"/>
  <c r="M964" i="19"/>
  <c r="L965" i="19"/>
  <c r="M965" i="19"/>
  <c r="L966" i="19"/>
  <c r="M966" i="19"/>
  <c r="L967" i="19"/>
  <c r="M967" i="19"/>
  <c r="L968" i="19"/>
  <c r="M968" i="19"/>
  <c r="L969" i="19"/>
  <c r="M969" i="19"/>
  <c r="L970" i="19"/>
  <c r="M970" i="19"/>
  <c r="L971" i="19"/>
  <c r="M971" i="19"/>
  <c r="L972" i="19"/>
  <c r="M972" i="19"/>
  <c r="L973" i="19"/>
  <c r="M973" i="19"/>
  <c r="L974" i="19"/>
  <c r="M974" i="19"/>
  <c r="L975" i="19"/>
  <c r="M975" i="19"/>
  <c r="L976" i="19"/>
  <c r="M976" i="19"/>
  <c r="L977" i="19"/>
  <c r="M977" i="19"/>
  <c r="L978" i="19"/>
  <c r="M978" i="19"/>
  <c r="L979" i="19"/>
  <c r="M979" i="19"/>
  <c r="L980" i="19"/>
  <c r="M980" i="19"/>
  <c r="L981" i="19"/>
  <c r="M981" i="19"/>
  <c r="L982" i="19"/>
  <c r="M982" i="19"/>
  <c r="L983" i="19"/>
  <c r="M983" i="19"/>
  <c r="L984" i="19"/>
  <c r="M984" i="19"/>
  <c r="L985" i="19"/>
  <c r="M985" i="19"/>
  <c r="L986" i="19"/>
  <c r="M986" i="19"/>
  <c r="L987" i="19"/>
  <c r="M987" i="19"/>
  <c r="L988" i="19"/>
  <c r="M988" i="19"/>
  <c r="L989" i="19"/>
  <c r="M989" i="19"/>
  <c r="L990" i="19"/>
  <c r="M990" i="19"/>
  <c r="L991" i="19"/>
  <c r="M991" i="19"/>
  <c r="L992" i="19"/>
  <c r="M992" i="19"/>
  <c r="L993" i="19"/>
  <c r="M993" i="19"/>
  <c r="L994" i="19"/>
  <c r="M994" i="19"/>
  <c r="L995" i="19"/>
  <c r="M995" i="19"/>
  <c r="L996" i="19"/>
  <c r="M996" i="19"/>
  <c r="L997" i="19"/>
  <c r="M997" i="19"/>
  <c r="L998" i="19"/>
  <c r="M998" i="19"/>
  <c r="L999" i="19"/>
  <c r="M999" i="19"/>
  <c r="L1000" i="19"/>
  <c r="M1000" i="19"/>
  <c r="L1001" i="19"/>
  <c r="M1001" i="19"/>
  <c r="L1002" i="19"/>
  <c r="M1002" i="19"/>
  <c r="L1003" i="19"/>
  <c r="M1003" i="19"/>
  <c r="L1004" i="19"/>
  <c r="M1004" i="19"/>
  <c r="L1005" i="19"/>
  <c r="M1005" i="19"/>
  <c r="L1006" i="19"/>
  <c r="M1006" i="19"/>
  <c r="L1007" i="19"/>
  <c r="M1007" i="19"/>
  <c r="L1008" i="19"/>
  <c r="M1008" i="19"/>
  <c r="L1009" i="19"/>
  <c r="M1009" i="19"/>
  <c r="L1010" i="19"/>
  <c r="M1010" i="19"/>
  <c r="L1011" i="19"/>
  <c r="M1011" i="19"/>
  <c r="L1012" i="19"/>
  <c r="M1012" i="19"/>
  <c r="L1013" i="19"/>
  <c r="M1013" i="19"/>
  <c r="L1014" i="19"/>
  <c r="M1014" i="19"/>
  <c r="L1015" i="19"/>
  <c r="M1015" i="19"/>
  <c r="L1016" i="19"/>
  <c r="M1016" i="19"/>
  <c r="L1017" i="19"/>
  <c r="M1017" i="19"/>
  <c r="L1018" i="19"/>
  <c r="M1018" i="19"/>
  <c r="L1019" i="19"/>
  <c r="M1019" i="19"/>
  <c r="L1020" i="19"/>
  <c r="M1020" i="19"/>
  <c r="L1021" i="19"/>
  <c r="M1021" i="19"/>
  <c r="L1022" i="19"/>
  <c r="M1022" i="19"/>
  <c r="L1023" i="19"/>
  <c r="M1023" i="19"/>
  <c r="L1024" i="19"/>
  <c r="M1024" i="19"/>
  <c r="L1025" i="19"/>
  <c r="M1025" i="19"/>
  <c r="L1026" i="19"/>
  <c r="M1026" i="19"/>
  <c r="L1027" i="19"/>
  <c r="M1027" i="19"/>
  <c r="L1028" i="19"/>
  <c r="M1028" i="19"/>
  <c r="L1029" i="19"/>
  <c r="M1029" i="19"/>
  <c r="L1030" i="19"/>
  <c r="M1030" i="19"/>
  <c r="L1031" i="19"/>
  <c r="M1031" i="19"/>
  <c r="L1032" i="19"/>
  <c r="M1032" i="19"/>
  <c r="L1033" i="19"/>
  <c r="M1033" i="19"/>
  <c r="L1034" i="19"/>
  <c r="M1034" i="19"/>
  <c r="L1035" i="19"/>
  <c r="M1035" i="19"/>
  <c r="L1036" i="19"/>
  <c r="M1036" i="19"/>
  <c r="L1037" i="19"/>
  <c r="M1037" i="19"/>
  <c r="L1038" i="19"/>
  <c r="M1038" i="19"/>
  <c r="L1039" i="19"/>
  <c r="M1039" i="19"/>
  <c r="L1040" i="19"/>
  <c r="M1040" i="19"/>
  <c r="L1041" i="19"/>
  <c r="M1041" i="19"/>
  <c r="L1042" i="19"/>
  <c r="M1042" i="19"/>
  <c r="L1043" i="19"/>
  <c r="M1043" i="19"/>
  <c r="L1044" i="19"/>
  <c r="M1044" i="19"/>
  <c r="L1045" i="19"/>
  <c r="M1045" i="19"/>
  <c r="L1046" i="19"/>
  <c r="M1046" i="19"/>
  <c r="L1047" i="19"/>
  <c r="M1047" i="19"/>
  <c r="L1048" i="19"/>
  <c r="M1048" i="19"/>
  <c r="L1049" i="19"/>
  <c r="M1049" i="19"/>
  <c r="L1050" i="19"/>
  <c r="M1050" i="19"/>
  <c r="L1051" i="19"/>
  <c r="M1051" i="19"/>
  <c r="L1052" i="19"/>
  <c r="M1052" i="19"/>
  <c r="L1053" i="19"/>
  <c r="M1053" i="19"/>
  <c r="L1054" i="19"/>
  <c r="M1054" i="19"/>
  <c r="L1055" i="19"/>
  <c r="M1055" i="19"/>
  <c r="L1056" i="19"/>
  <c r="M1056" i="19"/>
  <c r="L1057" i="19"/>
  <c r="M1057" i="19"/>
  <c r="L1058" i="19"/>
  <c r="M1058" i="19"/>
  <c r="L1059" i="19"/>
  <c r="M1059" i="19"/>
  <c r="L1060" i="19"/>
  <c r="M1060" i="19"/>
  <c r="L1061" i="19"/>
  <c r="M1061" i="19"/>
  <c r="L1062" i="19"/>
  <c r="M1062" i="19"/>
  <c r="L1063" i="19"/>
  <c r="M1063" i="19"/>
  <c r="L1064" i="19"/>
  <c r="M1064" i="19"/>
  <c r="L1065" i="19"/>
  <c r="M1065" i="19"/>
  <c r="L1066" i="19"/>
  <c r="M1066" i="19"/>
  <c r="L1067" i="19"/>
  <c r="M1067" i="19"/>
  <c r="L1068" i="19"/>
  <c r="M1068" i="19"/>
  <c r="L1069" i="19"/>
  <c r="M1069" i="19"/>
  <c r="L1070" i="19"/>
  <c r="M1070" i="19"/>
  <c r="L1071" i="19"/>
  <c r="M1071" i="19"/>
  <c r="L1072" i="19"/>
  <c r="M1072" i="19"/>
  <c r="L1073" i="19"/>
  <c r="M1073" i="19"/>
  <c r="L1074" i="19"/>
  <c r="M1074" i="19"/>
  <c r="L1075" i="19"/>
  <c r="M1075" i="19"/>
  <c r="L1076" i="19"/>
  <c r="M1076" i="19"/>
  <c r="L1077" i="19"/>
  <c r="M1077" i="19"/>
  <c r="L1078" i="19"/>
  <c r="M1078" i="19"/>
  <c r="L1079" i="19"/>
  <c r="M1079" i="19"/>
  <c r="L1080" i="19"/>
  <c r="M1080" i="19"/>
  <c r="L1081" i="19"/>
  <c r="M1081" i="19"/>
  <c r="L1082" i="19"/>
  <c r="M1082" i="19"/>
  <c r="L1083" i="19"/>
  <c r="M1083" i="19"/>
  <c r="L1084" i="19"/>
  <c r="M1084" i="19"/>
  <c r="L1085" i="19"/>
  <c r="M1085" i="19"/>
  <c r="L1086" i="19"/>
  <c r="M1086" i="19"/>
  <c r="L1087" i="19"/>
  <c r="M1087" i="19"/>
  <c r="L1088" i="19"/>
  <c r="M1088" i="19"/>
  <c r="L1089" i="19"/>
  <c r="M1089" i="19"/>
  <c r="L1090" i="19"/>
  <c r="M1090" i="19"/>
  <c r="L1091" i="19"/>
  <c r="M1091" i="19"/>
  <c r="L1092" i="19"/>
  <c r="M1092" i="19"/>
  <c r="L1093" i="19"/>
  <c r="M1093" i="19"/>
  <c r="L1094" i="19"/>
  <c r="M1094" i="19"/>
  <c r="L1095" i="19"/>
  <c r="M1095" i="19"/>
  <c r="L1096" i="19"/>
  <c r="M1096" i="19"/>
  <c r="L1097" i="19"/>
  <c r="M1097" i="19"/>
  <c r="L1098" i="19"/>
  <c r="M1098" i="19"/>
  <c r="L1099" i="19"/>
  <c r="M1099" i="19"/>
  <c r="L1100" i="19"/>
  <c r="M1100" i="19"/>
  <c r="L1101" i="19"/>
  <c r="M1101" i="19"/>
  <c r="L1102" i="19"/>
  <c r="M1102" i="19"/>
  <c r="L1103" i="19"/>
  <c r="M1103" i="19"/>
  <c r="L1104" i="19"/>
  <c r="M1104" i="19"/>
  <c r="L1105" i="19"/>
  <c r="M1105" i="19"/>
  <c r="L1106" i="19"/>
  <c r="M1106" i="19"/>
  <c r="L1107" i="19"/>
  <c r="M1107" i="19"/>
  <c r="L1108" i="19"/>
  <c r="M1108" i="19"/>
  <c r="L1109" i="19"/>
  <c r="M1109" i="19"/>
  <c r="L1110" i="19"/>
  <c r="M1110" i="19"/>
  <c r="L1111" i="19"/>
  <c r="M1111" i="19"/>
  <c r="L1112" i="19"/>
  <c r="M1112" i="19"/>
  <c r="L1113" i="19"/>
  <c r="M1113" i="19"/>
  <c r="L1114" i="19"/>
  <c r="M1114" i="19"/>
  <c r="L1115" i="19"/>
  <c r="M1115" i="19"/>
  <c r="L1116" i="19"/>
  <c r="M1116" i="19"/>
  <c r="L1117" i="19"/>
  <c r="M1117" i="19"/>
  <c r="L1118" i="19"/>
  <c r="M1118" i="19"/>
  <c r="L1119" i="19"/>
  <c r="M1119" i="19"/>
  <c r="L1120" i="19"/>
  <c r="M1120" i="19"/>
  <c r="L1121" i="19"/>
  <c r="M1121" i="19"/>
  <c r="L1122" i="19"/>
  <c r="M1122" i="19"/>
  <c r="L1123" i="19"/>
  <c r="M1123" i="19"/>
  <c r="L1124" i="19"/>
  <c r="M1124" i="19"/>
  <c r="L1125" i="19"/>
  <c r="M1125" i="19"/>
  <c r="L1126" i="19"/>
  <c r="M1126" i="19"/>
  <c r="L1127" i="19"/>
  <c r="M1127" i="19"/>
  <c r="L1128" i="19"/>
  <c r="M1128" i="19"/>
  <c r="L1129" i="19"/>
  <c r="M1129" i="19"/>
  <c r="L1130" i="19"/>
  <c r="M1130" i="19"/>
  <c r="L1131" i="19"/>
  <c r="M1131" i="19"/>
  <c r="L1132" i="19"/>
  <c r="M1132" i="19"/>
  <c r="L1133" i="19"/>
  <c r="M1133" i="19"/>
  <c r="L1134" i="19"/>
  <c r="M1134" i="19"/>
  <c r="L1135" i="19"/>
  <c r="M1135" i="19"/>
  <c r="L1136" i="19"/>
  <c r="M1136" i="19"/>
  <c r="L1137" i="19"/>
  <c r="M1137" i="19"/>
  <c r="L1138" i="19"/>
  <c r="M1138" i="19"/>
  <c r="L1139" i="19"/>
  <c r="M1139" i="19"/>
  <c r="L1140" i="19"/>
  <c r="M1140" i="19"/>
  <c r="L1141" i="19"/>
  <c r="M1141" i="19"/>
  <c r="L1142" i="19"/>
  <c r="M1142" i="19"/>
  <c r="L1143" i="19"/>
  <c r="M1143" i="19"/>
  <c r="L1144" i="19"/>
  <c r="M1144" i="19"/>
  <c r="L1145" i="19"/>
  <c r="M1145" i="19"/>
  <c r="L1146" i="19"/>
  <c r="M1146" i="19"/>
  <c r="L1147" i="19"/>
  <c r="M1147" i="19"/>
  <c r="L1148" i="19"/>
  <c r="M1148" i="19"/>
  <c r="L1149" i="19"/>
  <c r="M1149" i="19"/>
  <c r="L1150" i="19"/>
  <c r="M1150" i="19"/>
  <c r="L1151" i="19"/>
  <c r="M1151" i="19"/>
  <c r="L1152" i="19"/>
  <c r="M1152" i="19"/>
  <c r="L1153" i="19"/>
  <c r="M1153" i="19"/>
  <c r="L1154" i="19"/>
  <c r="M1154" i="19"/>
  <c r="L1155" i="19"/>
  <c r="M1155" i="19"/>
  <c r="L1156" i="19"/>
  <c r="M1156" i="19"/>
  <c r="L1157" i="19"/>
  <c r="M1157" i="19"/>
  <c r="L1158" i="19"/>
  <c r="M1158" i="19"/>
  <c r="L1159" i="19"/>
  <c r="M1159" i="19"/>
  <c r="L1160" i="19"/>
  <c r="M1160" i="19"/>
  <c r="L1161" i="19"/>
  <c r="M1161" i="19"/>
  <c r="L1162" i="19"/>
  <c r="M1162" i="19"/>
  <c r="L1163" i="19"/>
  <c r="M1163" i="19"/>
  <c r="L1164" i="19"/>
  <c r="M1164" i="19"/>
  <c r="L1165" i="19"/>
  <c r="M1165" i="19"/>
  <c r="L1166" i="19"/>
  <c r="M1166" i="19"/>
  <c r="L1167" i="19"/>
  <c r="M1167" i="19"/>
  <c r="L1168" i="19"/>
  <c r="M1168" i="19"/>
  <c r="L1169" i="19"/>
  <c r="M1169" i="19"/>
  <c r="L1170" i="19"/>
  <c r="M1170" i="19"/>
  <c r="L1171" i="19"/>
  <c r="M1171" i="19"/>
  <c r="L1172" i="19"/>
  <c r="M1172" i="19"/>
  <c r="L1173" i="19"/>
  <c r="M1173" i="19"/>
  <c r="L1174" i="19"/>
  <c r="M1174" i="19"/>
  <c r="L1175" i="19"/>
  <c r="M1175" i="19"/>
  <c r="L1176" i="19"/>
  <c r="M1176" i="19"/>
  <c r="L1177" i="19"/>
  <c r="M1177" i="19"/>
  <c r="L1178" i="19"/>
  <c r="M1178" i="19"/>
  <c r="L1179" i="19"/>
  <c r="M1179" i="19"/>
  <c r="L1180" i="19"/>
  <c r="M1180" i="19"/>
  <c r="L1181" i="19"/>
  <c r="M1181" i="19"/>
  <c r="L1182" i="19"/>
  <c r="M1182" i="19"/>
  <c r="L1183" i="19"/>
  <c r="M1183" i="19"/>
  <c r="L1184" i="19"/>
  <c r="M1184" i="19"/>
  <c r="L1185" i="19"/>
  <c r="M1185" i="19"/>
  <c r="L1186" i="19"/>
  <c r="M1186" i="19"/>
  <c r="L1187" i="19"/>
  <c r="M1187" i="19"/>
  <c r="L1188" i="19"/>
  <c r="M1188" i="19"/>
  <c r="L1189" i="19"/>
  <c r="M1189" i="19"/>
  <c r="L1190" i="19"/>
  <c r="M1190" i="19"/>
  <c r="L1191" i="19"/>
  <c r="M1191" i="19"/>
  <c r="L1192" i="19"/>
  <c r="M1192" i="19"/>
  <c r="L1193" i="19"/>
  <c r="M1193" i="19"/>
  <c r="L1194" i="19"/>
  <c r="M1194" i="19"/>
  <c r="L1195" i="19"/>
  <c r="M1195" i="19"/>
  <c r="L1196" i="19"/>
  <c r="M1196" i="19"/>
  <c r="L1197" i="19"/>
  <c r="M1197" i="19"/>
  <c r="L1198" i="19"/>
  <c r="M1198" i="19"/>
  <c r="L1199" i="19"/>
  <c r="M1199" i="19"/>
  <c r="L1200" i="19"/>
  <c r="M1200" i="19"/>
  <c r="L1201" i="19"/>
  <c r="M1201" i="19"/>
  <c r="L1202" i="19"/>
  <c r="M1202" i="19"/>
  <c r="L1203" i="19"/>
  <c r="M1203" i="19"/>
  <c r="L1204" i="19"/>
  <c r="M1204" i="19"/>
  <c r="L1205" i="19"/>
  <c r="M1205" i="19"/>
  <c r="L1206" i="19"/>
  <c r="M1206" i="19"/>
  <c r="L1207" i="19"/>
  <c r="M1207" i="19"/>
  <c r="L1208" i="19"/>
  <c r="M1208" i="19"/>
  <c r="L1209" i="19"/>
  <c r="M1209" i="19"/>
  <c r="L1210" i="19"/>
  <c r="M1210" i="19"/>
  <c r="L1211" i="19"/>
  <c r="M1211" i="19"/>
  <c r="L1212" i="19"/>
  <c r="M1212" i="19"/>
  <c r="L1213" i="19"/>
  <c r="M1213" i="19"/>
  <c r="L1214" i="19"/>
  <c r="M1214" i="19"/>
  <c r="L1215" i="19"/>
  <c r="M1215" i="19"/>
  <c r="L1216" i="19"/>
  <c r="M1216" i="19"/>
  <c r="L1217" i="19"/>
  <c r="M1217" i="19"/>
  <c r="L1218" i="19"/>
  <c r="M1218" i="19"/>
  <c r="L1219" i="19"/>
  <c r="M1219" i="19"/>
  <c r="L1220" i="19"/>
  <c r="M1220" i="19"/>
  <c r="L1221" i="19"/>
  <c r="M1221" i="19"/>
  <c r="L1222" i="19"/>
  <c r="M1222" i="19"/>
  <c r="L1223" i="19"/>
  <c r="M1223" i="19"/>
  <c r="L1224" i="19"/>
  <c r="M1224" i="19"/>
  <c r="L1225" i="19"/>
  <c r="M1225" i="19"/>
  <c r="L1226" i="19"/>
  <c r="M1226" i="19"/>
  <c r="L1227" i="19"/>
  <c r="M1227" i="19"/>
  <c r="L1228" i="19"/>
  <c r="M1228" i="19"/>
  <c r="L1229" i="19"/>
  <c r="M1229" i="19"/>
  <c r="L1230" i="19"/>
  <c r="M1230" i="19"/>
  <c r="L1231" i="19"/>
  <c r="M1231" i="19"/>
  <c r="L1232" i="19"/>
  <c r="M1232" i="19"/>
  <c r="L1233" i="19"/>
  <c r="M1233" i="19"/>
  <c r="L1234" i="19"/>
  <c r="M1234" i="19"/>
  <c r="L1235" i="19"/>
  <c r="M1235" i="19"/>
  <c r="L1236" i="19"/>
  <c r="M1236" i="19"/>
  <c r="L1237" i="19"/>
  <c r="M1237" i="19"/>
  <c r="L1238" i="19"/>
  <c r="M1238" i="19"/>
  <c r="L1239" i="19"/>
  <c r="M1239" i="19"/>
  <c r="L1240" i="19"/>
  <c r="M1240" i="19"/>
  <c r="L1241" i="19"/>
  <c r="M1241" i="19"/>
  <c r="L1242" i="19"/>
  <c r="M1242" i="19"/>
  <c r="L1243" i="19"/>
  <c r="M1243" i="19"/>
  <c r="L1244" i="19"/>
  <c r="M1244" i="19"/>
  <c r="L1245" i="19"/>
  <c r="M1245" i="19"/>
  <c r="L1246" i="19"/>
  <c r="M1246" i="19"/>
  <c r="L1247" i="19"/>
  <c r="M1247" i="19"/>
  <c r="L1248" i="19"/>
  <c r="M1248" i="19"/>
  <c r="L1249" i="19"/>
  <c r="M1249" i="19"/>
  <c r="L1250" i="19"/>
  <c r="M1250" i="19"/>
  <c r="L1251" i="19"/>
  <c r="M1251" i="19"/>
  <c r="L1252" i="19"/>
  <c r="M1252" i="19"/>
  <c r="L1253" i="19"/>
  <c r="M1253" i="19"/>
  <c r="L1254" i="19"/>
  <c r="M1254" i="19"/>
  <c r="L1255" i="19"/>
  <c r="M1255" i="19"/>
  <c r="L1256" i="19"/>
  <c r="M1256" i="19"/>
  <c r="L1257" i="19"/>
  <c r="M1257" i="19"/>
  <c r="L1258" i="19"/>
  <c r="M1258" i="19"/>
  <c r="L1259" i="19"/>
  <c r="M1259" i="19"/>
  <c r="L1260" i="19"/>
  <c r="M1260" i="19"/>
  <c r="L1261" i="19"/>
  <c r="M1261" i="19"/>
  <c r="L1262" i="19"/>
  <c r="M1262" i="19"/>
  <c r="L1263" i="19"/>
  <c r="M1263" i="19"/>
  <c r="L1264" i="19"/>
  <c r="M1264" i="19"/>
  <c r="L1265" i="19"/>
  <c r="M1265" i="19"/>
  <c r="L1266" i="19"/>
  <c r="M1266" i="19"/>
  <c r="L1267" i="19"/>
  <c r="M1267" i="19"/>
  <c r="L1268" i="19"/>
  <c r="M1268" i="19"/>
  <c r="L1269" i="19"/>
  <c r="M1269" i="19"/>
  <c r="L1270" i="19"/>
  <c r="M1270" i="19"/>
  <c r="L1271" i="19"/>
  <c r="M1271" i="19"/>
  <c r="L1272" i="19"/>
  <c r="M1272" i="19"/>
  <c r="L1273" i="19"/>
  <c r="M1273" i="19"/>
  <c r="L1274" i="19"/>
  <c r="M1274" i="19"/>
  <c r="L1275" i="19"/>
  <c r="M1275" i="19"/>
  <c r="L1276" i="19"/>
  <c r="M1276" i="19"/>
  <c r="L1277" i="19"/>
  <c r="M1277" i="19"/>
  <c r="L1278" i="19"/>
  <c r="M1278" i="19"/>
  <c r="L1279" i="19"/>
  <c r="M1279" i="19"/>
  <c r="L1280" i="19"/>
  <c r="M1280" i="19"/>
  <c r="L1281" i="19"/>
  <c r="M1281" i="19"/>
  <c r="L1282" i="19"/>
  <c r="M1282" i="19"/>
  <c r="L1283" i="19"/>
  <c r="M1283" i="19"/>
  <c r="L1284" i="19"/>
  <c r="M1284" i="19"/>
  <c r="L1285" i="19"/>
  <c r="M1285" i="19"/>
  <c r="L1286" i="19"/>
  <c r="M1286" i="19"/>
  <c r="L1287" i="19"/>
  <c r="M1287" i="19"/>
  <c r="L1288" i="19"/>
  <c r="M1288" i="19"/>
  <c r="L1289" i="19"/>
  <c r="M1289" i="19"/>
  <c r="L1290" i="19"/>
  <c r="M1290" i="19"/>
  <c r="L1291" i="19"/>
  <c r="M1291" i="19"/>
  <c r="L1292" i="19"/>
  <c r="M1292" i="19"/>
  <c r="L1293" i="19"/>
  <c r="M1293" i="19"/>
  <c r="L1294" i="19"/>
  <c r="M1294" i="19"/>
  <c r="L1295" i="19"/>
  <c r="M1295" i="19"/>
  <c r="L1296" i="19"/>
  <c r="M1296" i="19"/>
  <c r="L1297" i="19"/>
  <c r="M1297" i="19"/>
  <c r="L1298" i="19"/>
  <c r="M1298" i="19"/>
  <c r="L1299" i="19"/>
  <c r="M1299" i="19"/>
  <c r="L1300" i="19"/>
  <c r="M1300" i="19"/>
  <c r="L1301" i="19"/>
  <c r="M1301" i="19"/>
  <c r="L1302" i="19"/>
  <c r="M1302" i="19"/>
  <c r="L1303" i="19"/>
  <c r="M1303" i="19"/>
  <c r="L1304" i="19"/>
  <c r="M1304" i="19"/>
  <c r="L1305" i="19"/>
  <c r="M1305" i="19"/>
  <c r="L1306" i="19"/>
  <c r="M1306" i="19"/>
  <c r="L1307" i="19"/>
  <c r="M1307" i="19"/>
  <c r="L1308" i="19"/>
  <c r="M1308" i="19"/>
  <c r="L1309" i="19"/>
  <c r="M1309" i="19"/>
  <c r="L1310" i="19"/>
  <c r="M1310" i="19"/>
  <c r="L1311" i="19"/>
  <c r="M1311" i="19"/>
  <c r="L1312" i="19"/>
  <c r="M1312" i="19"/>
  <c r="L1313" i="19"/>
  <c r="M1313" i="19"/>
  <c r="L1314" i="19"/>
  <c r="M1314" i="19"/>
  <c r="L1315" i="19"/>
  <c r="M1315" i="19"/>
  <c r="L1316" i="19"/>
  <c r="M1316" i="19"/>
  <c r="L1317" i="19"/>
  <c r="M1317" i="19"/>
  <c r="L1318" i="19"/>
  <c r="M1318" i="19"/>
  <c r="L1319" i="19"/>
  <c r="M1319" i="19"/>
  <c r="L1320" i="19"/>
  <c r="M1320" i="19"/>
  <c r="L1321" i="19"/>
  <c r="M1321" i="19"/>
  <c r="L1322" i="19"/>
  <c r="M1322" i="19"/>
  <c r="L1323" i="19"/>
  <c r="M1323" i="19"/>
  <c r="L1324" i="19"/>
  <c r="M1324" i="19"/>
  <c r="L1325" i="19"/>
  <c r="M1325" i="19"/>
  <c r="L1326" i="19"/>
  <c r="M1326" i="19"/>
  <c r="L1327" i="19"/>
  <c r="M1327" i="19"/>
  <c r="L1328" i="19"/>
  <c r="M1328" i="19"/>
  <c r="L1329" i="19"/>
  <c r="M1329" i="19"/>
  <c r="L1330" i="19"/>
  <c r="M1330" i="19"/>
  <c r="L1331" i="19"/>
  <c r="M1331" i="19"/>
  <c r="L1332" i="19"/>
  <c r="M1332" i="19"/>
  <c r="L1333" i="19"/>
  <c r="M1333" i="19"/>
  <c r="L1334" i="19"/>
  <c r="M1334" i="19"/>
  <c r="L1335" i="19"/>
  <c r="M1335" i="19"/>
  <c r="L1336" i="19"/>
  <c r="M1336" i="19"/>
  <c r="L1337" i="19"/>
  <c r="M1337" i="19"/>
  <c r="L1338" i="19"/>
  <c r="M1338" i="19"/>
  <c r="L1339" i="19"/>
  <c r="M1339" i="19"/>
  <c r="L1340" i="19"/>
  <c r="M1340" i="19"/>
  <c r="L1341" i="19"/>
  <c r="M1341" i="19"/>
  <c r="L1342" i="19"/>
  <c r="M1342" i="19"/>
  <c r="L1343" i="19"/>
  <c r="M1343" i="19"/>
  <c r="L1344" i="19"/>
  <c r="M1344" i="19"/>
  <c r="L1345" i="19"/>
  <c r="M1345" i="19"/>
  <c r="L1346" i="19"/>
  <c r="M1346" i="19"/>
  <c r="L1347" i="19"/>
  <c r="M1347" i="19"/>
  <c r="L1348" i="19"/>
  <c r="M1348" i="19"/>
  <c r="L1349" i="19"/>
  <c r="M1349" i="19"/>
  <c r="L1350" i="19"/>
  <c r="M1350" i="19"/>
  <c r="L1351" i="19"/>
  <c r="M1351" i="19"/>
  <c r="L1352" i="19"/>
  <c r="M1352" i="19"/>
  <c r="L1353" i="19"/>
  <c r="M1353" i="19"/>
  <c r="L1354" i="19"/>
  <c r="M1354" i="19"/>
  <c r="L1355" i="19"/>
  <c r="M1355" i="19"/>
  <c r="L1356" i="19"/>
  <c r="M1356" i="19"/>
  <c r="L1357" i="19"/>
  <c r="M1357" i="19"/>
  <c r="L1358" i="19"/>
  <c r="M1358" i="19"/>
  <c r="L1359" i="19"/>
  <c r="M1359" i="19"/>
  <c r="L1360" i="19"/>
  <c r="M1360" i="19"/>
  <c r="L1361" i="19"/>
  <c r="M1361" i="19"/>
  <c r="L1362" i="19"/>
  <c r="M1362" i="19"/>
  <c r="L1363" i="19"/>
  <c r="M1363" i="19"/>
  <c r="L1364" i="19"/>
  <c r="M1364" i="19"/>
  <c r="L1365" i="19"/>
  <c r="M1365" i="19"/>
  <c r="L1366" i="19"/>
  <c r="M1366" i="19"/>
  <c r="L1367" i="19"/>
  <c r="M1367" i="19"/>
  <c r="L1368" i="19"/>
  <c r="M1368" i="19"/>
  <c r="L1369" i="19"/>
  <c r="M1369" i="19"/>
  <c r="L1370" i="19"/>
  <c r="M1370" i="19"/>
  <c r="L1371" i="19"/>
  <c r="M1371" i="19"/>
  <c r="L1372" i="19"/>
  <c r="M1372" i="19"/>
  <c r="L1373" i="19"/>
  <c r="M1373" i="19"/>
  <c r="L1374" i="19"/>
  <c r="M1374" i="19"/>
  <c r="L1375" i="19"/>
  <c r="M1375" i="19"/>
  <c r="L1376" i="19"/>
  <c r="M1376" i="19"/>
  <c r="L1377" i="19"/>
  <c r="M1377" i="19"/>
  <c r="L1378" i="19"/>
  <c r="M1378" i="19"/>
  <c r="L1379" i="19"/>
  <c r="M1379" i="19"/>
  <c r="L1380" i="19"/>
  <c r="M1380" i="19"/>
  <c r="L1381" i="19"/>
  <c r="M1381" i="19"/>
  <c r="L1382" i="19"/>
  <c r="M1382" i="19"/>
  <c r="L1383" i="19"/>
  <c r="M1383" i="19"/>
  <c r="L1384" i="19"/>
  <c r="M1384" i="19"/>
  <c r="L1385" i="19"/>
  <c r="M1385" i="19"/>
  <c r="L1386" i="19"/>
  <c r="M1386" i="19"/>
  <c r="L1387" i="19"/>
  <c r="M1387" i="19"/>
  <c r="L1388" i="19"/>
  <c r="M1388" i="19"/>
  <c r="L1389" i="19"/>
  <c r="M1389" i="19"/>
  <c r="L1390" i="19"/>
  <c r="M1390" i="19"/>
  <c r="L1391" i="19"/>
  <c r="M1391" i="19"/>
  <c r="L1392" i="19"/>
  <c r="M1392" i="19"/>
  <c r="L1393" i="19"/>
  <c r="M1393" i="19"/>
  <c r="L1394" i="19"/>
  <c r="M1394" i="19"/>
  <c r="L1395" i="19"/>
  <c r="M1395" i="19"/>
  <c r="L1396" i="19"/>
  <c r="M1396" i="19"/>
  <c r="L1397" i="19"/>
  <c r="M1397" i="19"/>
  <c r="L1398" i="19"/>
  <c r="M1398" i="19"/>
  <c r="L1399" i="19"/>
  <c r="M1399" i="19"/>
  <c r="L1400" i="19"/>
  <c r="M1400" i="19"/>
  <c r="L1401" i="19"/>
  <c r="M1401" i="19"/>
  <c r="L1402" i="19"/>
  <c r="M1402" i="19"/>
  <c r="L1403" i="19"/>
  <c r="M1403" i="19"/>
  <c r="L1404" i="19"/>
  <c r="M1404" i="19"/>
  <c r="L1405" i="19"/>
  <c r="M1405" i="19"/>
  <c r="L1406" i="19"/>
  <c r="M1406" i="19"/>
  <c r="L1407" i="19"/>
  <c r="M1407" i="19"/>
  <c r="L1408" i="19"/>
  <c r="M1408" i="19"/>
  <c r="L1409" i="19"/>
  <c r="M1409" i="19"/>
  <c r="L1410" i="19"/>
  <c r="M1410" i="19"/>
  <c r="L1411" i="19"/>
  <c r="M1411" i="19"/>
  <c r="L1412" i="19"/>
  <c r="M1412" i="19"/>
  <c r="L1413" i="19"/>
  <c r="M1413" i="19"/>
  <c r="L1414" i="19"/>
  <c r="M1414" i="19"/>
  <c r="L1415" i="19"/>
  <c r="M1415" i="19"/>
  <c r="L1416" i="19"/>
  <c r="M1416" i="19"/>
  <c r="L1417" i="19"/>
  <c r="M1417" i="19"/>
  <c r="L1418" i="19"/>
  <c r="M1418" i="19"/>
  <c r="L1419" i="19"/>
  <c r="M1419" i="19"/>
  <c r="L1420" i="19"/>
  <c r="M1420" i="19"/>
  <c r="L1421" i="19"/>
  <c r="M1421" i="19"/>
  <c r="L1422" i="19"/>
  <c r="M1422" i="19"/>
  <c r="L1423" i="19"/>
  <c r="M1423" i="19"/>
  <c r="L1424" i="19"/>
  <c r="M1424" i="19"/>
  <c r="L1425" i="19"/>
  <c r="M1425" i="19"/>
  <c r="L1426" i="19"/>
  <c r="M1426" i="19"/>
  <c r="L1427" i="19"/>
  <c r="M1427" i="19"/>
  <c r="L1428" i="19"/>
  <c r="M1428" i="19"/>
  <c r="L1429" i="19"/>
  <c r="M1429" i="19"/>
  <c r="L1430" i="19"/>
  <c r="M1430" i="19"/>
  <c r="L1431" i="19"/>
  <c r="M1431" i="19"/>
  <c r="L1432" i="19"/>
  <c r="M1432" i="19"/>
  <c r="L1433" i="19"/>
  <c r="M1433" i="19"/>
  <c r="L1434" i="19"/>
  <c r="M1434" i="19"/>
  <c r="L1435" i="19"/>
  <c r="M1435" i="19"/>
  <c r="L1436" i="19"/>
  <c r="M1436" i="19"/>
  <c r="L1437" i="19"/>
  <c r="M1437" i="19"/>
  <c r="L1438" i="19"/>
  <c r="M1438" i="19"/>
  <c r="L1439" i="19"/>
  <c r="M1439" i="19"/>
  <c r="L1440" i="19"/>
  <c r="M1440" i="19"/>
  <c r="L1441" i="19"/>
  <c r="M1441" i="19"/>
  <c r="L1442" i="19"/>
  <c r="M1442" i="19"/>
  <c r="L1443" i="19"/>
  <c r="M1443" i="19"/>
  <c r="L1444" i="19"/>
  <c r="M1444" i="19"/>
  <c r="L1445" i="19"/>
  <c r="M1445" i="19"/>
  <c r="L1446" i="19"/>
  <c r="M1446" i="19"/>
  <c r="L1447" i="19"/>
  <c r="M1447" i="19"/>
  <c r="L1448" i="19"/>
  <c r="M1448" i="19"/>
  <c r="L1449" i="19"/>
  <c r="M1449" i="19"/>
  <c r="L1450" i="19"/>
  <c r="M1450" i="19"/>
  <c r="L1451" i="19"/>
  <c r="M1451" i="19"/>
  <c r="L1452" i="19"/>
  <c r="M1452" i="19"/>
  <c r="L1453" i="19"/>
  <c r="M1453" i="19"/>
  <c r="L1454" i="19"/>
  <c r="M1454" i="19"/>
  <c r="L1455" i="19"/>
  <c r="M1455" i="19"/>
  <c r="L1456" i="19"/>
  <c r="M1456" i="19"/>
  <c r="L1457" i="19"/>
  <c r="M1457" i="19"/>
  <c r="L1458" i="19"/>
  <c r="M1458" i="19"/>
  <c r="L1459" i="19"/>
  <c r="M1459" i="19"/>
  <c r="L1460" i="19"/>
  <c r="M1460" i="19"/>
  <c r="L1461" i="19"/>
  <c r="M1461" i="19"/>
  <c r="L1462" i="19"/>
  <c r="M1462" i="19"/>
  <c r="L1463" i="19"/>
  <c r="M1463" i="19"/>
  <c r="L1464" i="19"/>
  <c r="M1464" i="19"/>
  <c r="L1465" i="19"/>
  <c r="M1465" i="19"/>
  <c r="L1466" i="19"/>
  <c r="M1466" i="19"/>
  <c r="L1467" i="19"/>
  <c r="M1467" i="19"/>
  <c r="L1468" i="19"/>
  <c r="M1468" i="19"/>
  <c r="L1469" i="19"/>
  <c r="M1469" i="19"/>
  <c r="L1470" i="19"/>
  <c r="M1470" i="19"/>
  <c r="L1471" i="19"/>
  <c r="M1471" i="19"/>
  <c r="L1472" i="19"/>
  <c r="M1472" i="19"/>
  <c r="L1473" i="19"/>
  <c r="M1473" i="19"/>
  <c r="L1474" i="19"/>
  <c r="M1474" i="19"/>
  <c r="L1475" i="19"/>
  <c r="M1475" i="19"/>
  <c r="L1476" i="19"/>
  <c r="M1476" i="19"/>
  <c r="L1477" i="19"/>
  <c r="M1477" i="19"/>
  <c r="L1478" i="19"/>
  <c r="M1478" i="19"/>
  <c r="L1479" i="19"/>
  <c r="M1479" i="19"/>
  <c r="L1480" i="19"/>
  <c r="M1480" i="19"/>
  <c r="L1481" i="19"/>
  <c r="M1481" i="19"/>
  <c r="L1482" i="19"/>
  <c r="M1482" i="19"/>
  <c r="L1483" i="19"/>
  <c r="M1483" i="19"/>
  <c r="L1484" i="19"/>
  <c r="M1484" i="19"/>
  <c r="L1485" i="19"/>
  <c r="M1485" i="19"/>
  <c r="L1486" i="19"/>
  <c r="M1486" i="19"/>
  <c r="L1487" i="19"/>
  <c r="M1487" i="19"/>
  <c r="L1488" i="19"/>
  <c r="M1488" i="19"/>
  <c r="L1489" i="19"/>
  <c r="M1489" i="19"/>
  <c r="L1490" i="19"/>
  <c r="M1490" i="19"/>
  <c r="L1491" i="19"/>
  <c r="M1491" i="19"/>
  <c r="L1492" i="19"/>
  <c r="M1492" i="19"/>
  <c r="L1493" i="19"/>
  <c r="M1493" i="19"/>
  <c r="L1494" i="19"/>
  <c r="M1494" i="19"/>
  <c r="L1495" i="19"/>
  <c r="M1495" i="19"/>
  <c r="L1496" i="19"/>
  <c r="M1496" i="19"/>
  <c r="L1497" i="19"/>
  <c r="M1497" i="19"/>
  <c r="L1498" i="19"/>
  <c r="M1498" i="19"/>
  <c r="L1499" i="19"/>
  <c r="M1499" i="19"/>
  <c r="L1500" i="19"/>
  <c r="M1500" i="19"/>
  <c r="L1501" i="19"/>
  <c r="M1501" i="19"/>
  <c r="L1502" i="19"/>
  <c r="M1502" i="19"/>
  <c r="L1503" i="19"/>
  <c r="M1503" i="19"/>
  <c r="L1504" i="19"/>
  <c r="M1504" i="19"/>
  <c r="L1505" i="19"/>
  <c r="M1505" i="19"/>
  <c r="L1506" i="19"/>
  <c r="M1506" i="19"/>
  <c r="L1507" i="19"/>
  <c r="M1507" i="19"/>
  <c r="L1508" i="19"/>
  <c r="M1508" i="19"/>
  <c r="L1509" i="19"/>
  <c r="M1509" i="19"/>
  <c r="L1510" i="19"/>
  <c r="M1510" i="19"/>
  <c r="L1511" i="19"/>
  <c r="M1511" i="19"/>
  <c r="L1512" i="19"/>
  <c r="M1512" i="19"/>
  <c r="L1513" i="19"/>
  <c r="M1513" i="19"/>
  <c r="L1514" i="19"/>
  <c r="M1514" i="19"/>
  <c r="L1515" i="19"/>
  <c r="M1515" i="19"/>
  <c r="L1516" i="19"/>
  <c r="M1516" i="19"/>
  <c r="L1517" i="19"/>
  <c r="M1517" i="19"/>
  <c r="L1518" i="19"/>
  <c r="M1518" i="19"/>
  <c r="L1519" i="19"/>
  <c r="M1519" i="19"/>
  <c r="L1520" i="19"/>
  <c r="M1520" i="19"/>
  <c r="L1521" i="19"/>
  <c r="M1521" i="19"/>
  <c r="L1522" i="19"/>
  <c r="M1522" i="19"/>
  <c r="L1523" i="19"/>
  <c r="M1523" i="19"/>
  <c r="L1524" i="19"/>
  <c r="M1524" i="19"/>
  <c r="L1525" i="19"/>
  <c r="M1525" i="19"/>
  <c r="L1526" i="19"/>
  <c r="M1526" i="19"/>
  <c r="L1527" i="19"/>
  <c r="M1527" i="19"/>
  <c r="L1528" i="19"/>
  <c r="M1528" i="19"/>
  <c r="L1529" i="19"/>
  <c r="M1529" i="19"/>
  <c r="L1530" i="19"/>
  <c r="M1530" i="19"/>
  <c r="L1531" i="19"/>
  <c r="M1531" i="19"/>
  <c r="L1532" i="19"/>
  <c r="M1532" i="19"/>
  <c r="L1533" i="19"/>
  <c r="M1533" i="19"/>
  <c r="L1534" i="19"/>
  <c r="M1534" i="19"/>
  <c r="L1535" i="19"/>
  <c r="M1535" i="19"/>
  <c r="L1536" i="19"/>
  <c r="M1536" i="19"/>
  <c r="L1537" i="19"/>
  <c r="M1537" i="19"/>
  <c r="L1538" i="19"/>
  <c r="M1538" i="19"/>
  <c r="L1539" i="19"/>
  <c r="M1539" i="19"/>
  <c r="L1540" i="19"/>
  <c r="M1540" i="19"/>
  <c r="L1541" i="19"/>
  <c r="M1541" i="19"/>
  <c r="L1542" i="19"/>
  <c r="M1542" i="19"/>
  <c r="L1543" i="19"/>
  <c r="M1543" i="19"/>
  <c r="L1544" i="19"/>
  <c r="M1544" i="19"/>
  <c r="L1545" i="19"/>
  <c r="M1545" i="19"/>
  <c r="L1546" i="19"/>
  <c r="M1546" i="19"/>
  <c r="L1547" i="19"/>
  <c r="M1547" i="19"/>
  <c r="L1548" i="19"/>
  <c r="M1548" i="19"/>
  <c r="L1549" i="19"/>
  <c r="M1549" i="19"/>
  <c r="L1550" i="19"/>
  <c r="M1550" i="19"/>
  <c r="L1551" i="19"/>
  <c r="M1551" i="19"/>
  <c r="L1552" i="19"/>
  <c r="M1552" i="19"/>
  <c r="L1553" i="19"/>
  <c r="M1553" i="19"/>
  <c r="L1554" i="19"/>
  <c r="M1554" i="19"/>
  <c r="L1555" i="19"/>
  <c r="M1555" i="19"/>
  <c r="L1556" i="19"/>
  <c r="M1556" i="19"/>
  <c r="L1557" i="19"/>
  <c r="M1557" i="19"/>
  <c r="L1558" i="19"/>
  <c r="M1558" i="19"/>
  <c r="L1559" i="19"/>
  <c r="M1559" i="19"/>
  <c r="L1560" i="19"/>
  <c r="M1560" i="19"/>
  <c r="L1561" i="19"/>
  <c r="M1561" i="19"/>
  <c r="L1562" i="19"/>
  <c r="M1562" i="19"/>
  <c r="L1563" i="19"/>
  <c r="M1563" i="19"/>
  <c r="L1564" i="19"/>
  <c r="M1564" i="19"/>
  <c r="L1565" i="19"/>
  <c r="M1565" i="19"/>
  <c r="L1566" i="19"/>
  <c r="M1566" i="19"/>
  <c r="L1567" i="19"/>
  <c r="M1567" i="19"/>
  <c r="L1568" i="19"/>
  <c r="M1568" i="19"/>
  <c r="L1569" i="19"/>
  <c r="M1569" i="19"/>
  <c r="L1570" i="19"/>
  <c r="M1570" i="19"/>
  <c r="L1571" i="19"/>
  <c r="M1571" i="19"/>
  <c r="L1572" i="19"/>
  <c r="M1572" i="19"/>
  <c r="L1573" i="19"/>
  <c r="M1573" i="19"/>
  <c r="L1574" i="19"/>
  <c r="M1574" i="19"/>
  <c r="L1575" i="19"/>
  <c r="M1575" i="19"/>
  <c r="L1576" i="19"/>
  <c r="M1576" i="19"/>
  <c r="L1577" i="19"/>
  <c r="M1577" i="19"/>
  <c r="L1578" i="19"/>
  <c r="M1578" i="19"/>
  <c r="L1579" i="19"/>
  <c r="M1579" i="19"/>
  <c r="L1580" i="19"/>
  <c r="M1580" i="19"/>
  <c r="L1581" i="19"/>
  <c r="M1581" i="19"/>
  <c r="L1582" i="19"/>
  <c r="M1582" i="19"/>
  <c r="L1583" i="19"/>
  <c r="M1583" i="19"/>
  <c r="L1584" i="19"/>
  <c r="M1584" i="19"/>
  <c r="L1585" i="19"/>
  <c r="M1585" i="19"/>
  <c r="L1586" i="19"/>
  <c r="M1586" i="19"/>
  <c r="L1587" i="19"/>
  <c r="M1587" i="19"/>
  <c r="L1588" i="19"/>
  <c r="M1588" i="19"/>
  <c r="L1589" i="19"/>
  <c r="M1589" i="19"/>
  <c r="L1590" i="19"/>
  <c r="M1590" i="19"/>
  <c r="L1591" i="19"/>
  <c r="M1591" i="19"/>
  <c r="L1592" i="19"/>
  <c r="M1592" i="19"/>
  <c r="L1593" i="19"/>
  <c r="M1593" i="19"/>
  <c r="L1594" i="19"/>
  <c r="M1594" i="19"/>
  <c r="L1595" i="19"/>
  <c r="M1595" i="19"/>
  <c r="L1596" i="19"/>
  <c r="M1596" i="19"/>
  <c r="L1597" i="19"/>
  <c r="M1597" i="19"/>
  <c r="L1598" i="19"/>
  <c r="M1598" i="19"/>
  <c r="L1599" i="19"/>
  <c r="M1599" i="19"/>
  <c r="L1600" i="19"/>
  <c r="M1600" i="19"/>
  <c r="L1601" i="19"/>
  <c r="M1601" i="19"/>
  <c r="L1602" i="19"/>
  <c r="M1602" i="19"/>
  <c r="L1603" i="19"/>
  <c r="M1603" i="19"/>
  <c r="L1604" i="19"/>
  <c r="M1604" i="19"/>
  <c r="L1605" i="19"/>
  <c r="M1605" i="19"/>
  <c r="L1606" i="19"/>
  <c r="M1606" i="19"/>
  <c r="L1607" i="19"/>
  <c r="M1607" i="19"/>
  <c r="L1608" i="19"/>
  <c r="M1608" i="19"/>
  <c r="L1609" i="19"/>
  <c r="M1609" i="19"/>
  <c r="L1610" i="19"/>
  <c r="M1610" i="19"/>
  <c r="L1611" i="19"/>
  <c r="M1611" i="19"/>
  <c r="L1612" i="19"/>
  <c r="M1612" i="19"/>
  <c r="L1613" i="19"/>
  <c r="M1613" i="19"/>
  <c r="L1614" i="19"/>
  <c r="M1614" i="19"/>
  <c r="L1615" i="19"/>
  <c r="M1615" i="19"/>
  <c r="L1616" i="19"/>
  <c r="M1616" i="19"/>
  <c r="L1617" i="19"/>
  <c r="M1617" i="19"/>
  <c r="L1618" i="19"/>
  <c r="M1618" i="19"/>
  <c r="L1619" i="19"/>
  <c r="M1619" i="19"/>
  <c r="L1620" i="19"/>
  <c r="M1620" i="19"/>
  <c r="L1621" i="19"/>
  <c r="M1621" i="19"/>
  <c r="L1622" i="19"/>
  <c r="M1622" i="19"/>
  <c r="L1623" i="19"/>
  <c r="M1623" i="19"/>
  <c r="L1624" i="19"/>
  <c r="M1624" i="19"/>
  <c r="L1625" i="19"/>
  <c r="M1625" i="19"/>
  <c r="L1626" i="19"/>
  <c r="M1626" i="19"/>
  <c r="L1627" i="19"/>
  <c r="M1627" i="19"/>
  <c r="L1628" i="19"/>
  <c r="M1628" i="19"/>
  <c r="L1629" i="19"/>
  <c r="M1629" i="19"/>
  <c r="L1630" i="19"/>
  <c r="M1630" i="19"/>
  <c r="L1631" i="19"/>
  <c r="M1631" i="19"/>
  <c r="L1632" i="19"/>
  <c r="M1632" i="19"/>
  <c r="L1633" i="19"/>
  <c r="M1633" i="19"/>
  <c r="L1634" i="19"/>
  <c r="M1634" i="19"/>
  <c r="L1635" i="19"/>
  <c r="M1635" i="19"/>
  <c r="L1636" i="19"/>
  <c r="M1636" i="19"/>
  <c r="L1637" i="19"/>
  <c r="M1637" i="19"/>
  <c r="L1638" i="19"/>
  <c r="M1638" i="19"/>
  <c r="L1639" i="19"/>
  <c r="M1639" i="19"/>
  <c r="L1640" i="19"/>
  <c r="M1640" i="19"/>
  <c r="L1641" i="19"/>
  <c r="M1641" i="19"/>
  <c r="L1642" i="19"/>
  <c r="M1642" i="19"/>
  <c r="L1643" i="19"/>
  <c r="M1643" i="19"/>
  <c r="L1644" i="19"/>
  <c r="M1644" i="19"/>
  <c r="L1645" i="19"/>
  <c r="M1645" i="19"/>
  <c r="L1646" i="19"/>
  <c r="M1646" i="19"/>
  <c r="L1647" i="19"/>
  <c r="M1647" i="19"/>
  <c r="L1648" i="19"/>
  <c r="M1648" i="19"/>
  <c r="L1649" i="19"/>
  <c r="M1649" i="19"/>
  <c r="L1650" i="19"/>
  <c r="M1650" i="19"/>
  <c r="L1651" i="19"/>
  <c r="M1651" i="19"/>
  <c r="L1652" i="19"/>
  <c r="M1652" i="19"/>
  <c r="L1653" i="19"/>
  <c r="M1653" i="19"/>
  <c r="L1654" i="19"/>
  <c r="M1654" i="19"/>
  <c r="L1655" i="19"/>
  <c r="M1655" i="19"/>
  <c r="L1656" i="19"/>
  <c r="M1656" i="19"/>
  <c r="L1657" i="19"/>
  <c r="M1657" i="19"/>
  <c r="L1658" i="19"/>
  <c r="M1658" i="19"/>
  <c r="L1659" i="19"/>
  <c r="M1659" i="19"/>
  <c r="L1660" i="19"/>
  <c r="M1660" i="19"/>
  <c r="L1661" i="19"/>
  <c r="M1661" i="19"/>
  <c r="L1662" i="19"/>
  <c r="M1662" i="19"/>
  <c r="L1663" i="19"/>
  <c r="M1663" i="19"/>
  <c r="L1664" i="19"/>
  <c r="M1664" i="19"/>
  <c r="L1665" i="19"/>
  <c r="M1665" i="19"/>
  <c r="L1666" i="19"/>
  <c r="M1666" i="19"/>
  <c r="L1667" i="19"/>
  <c r="M1667" i="19"/>
  <c r="L1668" i="19"/>
  <c r="M1668" i="19"/>
  <c r="L1669" i="19"/>
  <c r="M1669" i="19"/>
  <c r="L1670" i="19"/>
  <c r="M1670" i="19"/>
  <c r="L1671" i="19"/>
  <c r="M1671" i="19"/>
  <c r="L1672" i="19"/>
  <c r="M1672" i="19"/>
  <c r="L1673" i="19"/>
  <c r="M1673" i="19"/>
  <c r="L1674" i="19"/>
  <c r="M1674" i="19"/>
  <c r="L1675" i="19"/>
  <c r="M1675" i="19"/>
  <c r="L1676" i="19"/>
  <c r="M1676" i="19"/>
  <c r="L1677" i="19"/>
  <c r="M1677" i="19"/>
  <c r="L1678" i="19"/>
  <c r="M1678" i="19"/>
  <c r="L1679" i="19"/>
  <c r="M1679" i="19"/>
  <c r="L1680" i="19"/>
  <c r="M1680" i="19"/>
  <c r="L1681" i="19"/>
  <c r="M1681" i="19"/>
  <c r="L1682" i="19"/>
  <c r="M1682" i="19"/>
  <c r="L1683" i="19"/>
  <c r="M1683" i="19"/>
  <c r="L1684" i="19"/>
  <c r="M1684" i="19"/>
  <c r="L1685" i="19"/>
  <c r="M1685" i="19"/>
  <c r="L1686" i="19"/>
  <c r="M1686" i="19"/>
  <c r="L1687" i="19"/>
  <c r="M1687" i="19"/>
  <c r="L1688" i="19"/>
  <c r="M1688" i="19"/>
  <c r="L1689" i="19"/>
  <c r="M1689" i="19"/>
  <c r="L1690" i="19"/>
  <c r="M1690" i="19"/>
  <c r="L1691" i="19"/>
  <c r="M1691" i="19"/>
  <c r="L1692" i="19"/>
  <c r="M1692" i="19"/>
  <c r="L1693" i="19"/>
  <c r="M1693" i="19"/>
  <c r="L1694" i="19"/>
  <c r="M1694" i="19"/>
  <c r="L1695" i="19"/>
  <c r="M1695" i="19"/>
  <c r="L1696" i="19"/>
  <c r="M1696" i="19"/>
  <c r="L1697" i="19"/>
  <c r="M1697" i="19"/>
  <c r="L1698" i="19"/>
  <c r="M1698" i="19"/>
  <c r="L1699" i="19"/>
  <c r="M1699" i="19"/>
  <c r="L1700" i="19"/>
  <c r="M1700" i="19"/>
  <c r="L1701" i="19"/>
  <c r="M1701" i="19"/>
  <c r="L1702" i="19"/>
  <c r="M1702" i="19"/>
  <c r="L1703" i="19"/>
  <c r="M1703" i="19"/>
  <c r="L1704" i="19"/>
  <c r="M1704" i="19"/>
  <c r="L1705" i="19"/>
  <c r="M1705" i="19"/>
  <c r="L1706" i="19"/>
  <c r="M1706" i="19"/>
  <c r="L1707" i="19"/>
  <c r="M1707" i="19"/>
  <c r="L1708" i="19"/>
  <c r="M1708" i="19"/>
  <c r="L1709" i="19"/>
  <c r="M1709" i="19"/>
  <c r="L1710" i="19"/>
  <c r="M1710" i="19"/>
  <c r="L1711" i="19"/>
  <c r="M1711" i="19"/>
  <c r="L1712" i="19"/>
  <c r="M1712" i="19"/>
  <c r="L1713" i="19"/>
  <c r="M1713" i="19"/>
  <c r="L1714" i="19"/>
  <c r="M1714" i="19"/>
  <c r="L1715" i="19"/>
  <c r="M1715" i="19"/>
  <c r="L1716" i="19"/>
  <c r="M1716" i="19"/>
  <c r="L1717" i="19"/>
  <c r="M1717" i="19"/>
  <c r="L1718" i="19"/>
  <c r="M1718" i="19"/>
  <c r="L1719" i="19"/>
  <c r="M1719" i="19"/>
  <c r="L1720" i="19"/>
  <c r="M1720" i="19"/>
  <c r="L1721" i="19"/>
  <c r="M1721" i="19"/>
  <c r="L1722" i="19"/>
  <c r="M1722" i="19"/>
  <c r="L1723" i="19"/>
  <c r="M1723" i="19"/>
  <c r="L1724" i="19"/>
  <c r="M1724" i="19"/>
  <c r="L1725" i="19"/>
  <c r="M1725" i="19"/>
  <c r="L1726" i="19"/>
  <c r="M1726" i="19"/>
  <c r="L1727" i="19"/>
  <c r="M1727" i="19"/>
  <c r="L1728" i="19"/>
  <c r="M1728" i="19"/>
  <c r="L1729" i="19"/>
  <c r="M1729" i="19"/>
  <c r="L1730" i="19"/>
  <c r="M1730" i="19"/>
  <c r="L1731" i="19"/>
  <c r="M1731" i="19"/>
  <c r="L1732" i="19"/>
  <c r="M1732" i="19"/>
  <c r="L1733" i="19"/>
  <c r="M1733" i="19"/>
  <c r="L1734" i="19"/>
  <c r="M1734" i="19"/>
  <c r="L1735" i="19"/>
  <c r="M1735" i="19"/>
  <c r="L1736" i="19"/>
  <c r="M1736" i="19"/>
  <c r="L1737" i="19"/>
  <c r="M1737" i="19"/>
  <c r="L1738" i="19"/>
  <c r="M1738" i="19"/>
  <c r="L1739" i="19"/>
  <c r="M1739" i="19"/>
  <c r="L1740" i="19"/>
  <c r="M1740" i="19"/>
  <c r="L1741" i="19"/>
  <c r="M1741" i="19"/>
  <c r="L1742" i="19"/>
  <c r="M1742" i="19"/>
  <c r="L1743" i="19"/>
  <c r="M1743" i="19"/>
  <c r="L1744" i="19"/>
  <c r="M1744" i="19"/>
  <c r="L1745" i="19"/>
  <c r="M1745" i="19"/>
  <c r="L1746" i="19"/>
  <c r="M1746" i="19"/>
  <c r="L1747" i="19"/>
  <c r="M1747" i="19"/>
  <c r="L1748" i="19"/>
  <c r="M1748" i="19"/>
  <c r="L1749" i="19"/>
  <c r="M1749" i="19"/>
  <c r="L1750" i="19"/>
  <c r="M1750" i="19"/>
  <c r="L1751" i="19"/>
  <c r="M1751" i="19"/>
  <c r="L1752" i="19"/>
  <c r="M1752" i="19"/>
  <c r="L1753" i="19"/>
  <c r="M1753" i="19"/>
  <c r="L1754" i="19"/>
  <c r="M1754" i="19"/>
  <c r="L1755" i="19"/>
  <c r="M1755" i="19"/>
  <c r="L1756" i="19"/>
  <c r="M1756" i="19"/>
  <c r="L1757" i="19"/>
  <c r="M1757" i="19"/>
  <c r="L1758" i="19"/>
  <c r="M1758" i="19"/>
  <c r="L1759" i="19"/>
  <c r="M1759" i="19"/>
  <c r="L1760" i="19"/>
  <c r="M1760" i="19"/>
  <c r="L1761" i="19"/>
  <c r="M1761" i="19"/>
  <c r="L1762" i="19"/>
  <c r="M1762" i="19"/>
  <c r="L1763" i="19"/>
  <c r="M1763" i="19"/>
  <c r="L1764" i="19"/>
  <c r="M1764" i="19"/>
  <c r="L1765" i="19"/>
  <c r="M1765" i="19"/>
  <c r="L1766" i="19"/>
  <c r="M1766" i="19"/>
  <c r="L1767" i="19"/>
  <c r="M1767" i="19"/>
  <c r="L1768" i="19"/>
  <c r="M1768" i="19"/>
  <c r="L1769" i="19"/>
  <c r="M1769" i="19"/>
  <c r="L1770" i="19"/>
  <c r="M1770" i="19"/>
  <c r="L1771" i="19"/>
  <c r="M1771" i="19"/>
  <c r="L1772" i="19"/>
  <c r="M1772" i="19"/>
  <c r="L1773" i="19"/>
  <c r="M1773" i="19"/>
  <c r="L1774" i="19"/>
  <c r="M1774" i="19"/>
  <c r="L1775" i="19"/>
  <c r="M1775" i="19"/>
  <c r="L1776" i="19"/>
  <c r="M1776" i="19"/>
  <c r="L1777" i="19"/>
  <c r="M1777" i="19"/>
  <c r="L1778" i="19"/>
  <c r="M1778" i="19"/>
  <c r="L1779" i="19"/>
  <c r="M1779" i="19"/>
  <c r="L1780" i="19"/>
  <c r="M1780" i="19"/>
  <c r="L1781" i="19"/>
  <c r="M1781" i="19"/>
  <c r="L1782" i="19"/>
  <c r="M1782" i="19"/>
  <c r="L1783" i="19"/>
  <c r="M1783" i="19"/>
  <c r="L1784" i="19"/>
  <c r="M1784" i="19"/>
  <c r="L1785" i="19"/>
  <c r="M1785" i="19"/>
  <c r="L1786" i="19"/>
  <c r="M1786" i="19"/>
  <c r="L1787" i="19"/>
  <c r="M1787" i="19"/>
  <c r="L1788" i="19"/>
  <c r="M1788" i="19"/>
  <c r="L1789" i="19"/>
  <c r="M1789" i="19"/>
  <c r="L1790" i="19"/>
  <c r="M1790" i="19"/>
  <c r="L1791" i="19"/>
  <c r="M1791" i="19"/>
  <c r="L1792" i="19"/>
  <c r="M1792" i="19"/>
  <c r="L1793" i="19"/>
  <c r="M1793" i="19"/>
  <c r="L1794" i="19"/>
  <c r="M1794" i="19"/>
  <c r="L1795" i="19"/>
  <c r="M1795" i="19"/>
  <c r="L1796" i="19"/>
  <c r="M1796" i="19"/>
  <c r="L1797" i="19"/>
  <c r="M1797" i="19"/>
  <c r="L1798" i="19"/>
  <c r="M1798" i="19"/>
  <c r="L1799" i="19"/>
  <c r="M1799" i="19"/>
  <c r="L1800" i="19"/>
  <c r="M1800" i="19"/>
  <c r="L1801" i="19"/>
  <c r="M1801" i="19"/>
  <c r="L1802" i="19"/>
  <c r="M1802" i="19"/>
  <c r="L1803" i="19"/>
  <c r="M1803" i="19"/>
  <c r="L1804" i="19"/>
  <c r="M1804" i="19"/>
  <c r="L1805" i="19"/>
  <c r="M1805" i="19"/>
  <c r="L1806" i="19"/>
  <c r="M1806" i="19"/>
  <c r="L1807" i="19"/>
  <c r="M1807" i="19"/>
  <c r="L1808" i="19"/>
  <c r="M1808" i="19"/>
  <c r="L1809" i="19"/>
  <c r="M1809" i="19"/>
  <c r="L1810" i="19"/>
  <c r="M1810" i="19"/>
  <c r="L1811" i="19"/>
  <c r="M1811" i="19"/>
  <c r="L1812" i="19"/>
  <c r="M1812" i="19"/>
  <c r="L1813" i="19"/>
  <c r="M1813" i="19"/>
  <c r="L1814" i="19"/>
  <c r="M1814" i="19"/>
  <c r="L1815" i="19"/>
  <c r="M1815" i="19"/>
  <c r="L1816" i="19"/>
  <c r="M1816" i="19"/>
  <c r="L1817" i="19"/>
  <c r="M1817" i="19"/>
  <c r="L1818" i="19"/>
  <c r="M1818" i="19"/>
  <c r="L1819" i="19"/>
  <c r="M1819" i="19"/>
  <c r="L1820" i="19"/>
  <c r="M1820" i="19"/>
  <c r="L1821" i="19"/>
  <c r="M1821" i="19"/>
  <c r="L1822" i="19"/>
  <c r="M1822" i="19"/>
  <c r="L1823" i="19"/>
  <c r="M1823" i="19"/>
  <c r="L1824" i="19"/>
  <c r="M1824" i="19"/>
  <c r="L1825" i="19"/>
  <c r="M1825" i="19"/>
  <c r="L1826" i="19"/>
  <c r="M1826" i="19"/>
  <c r="L1827" i="19"/>
  <c r="M1827" i="19"/>
  <c r="L1828" i="19"/>
  <c r="M1828" i="19"/>
  <c r="L1829" i="19"/>
  <c r="M1829" i="19"/>
  <c r="L1830" i="19"/>
  <c r="M1830" i="19"/>
  <c r="L1831" i="19"/>
  <c r="M1831" i="19"/>
  <c r="L1832" i="19"/>
  <c r="M1832" i="19"/>
  <c r="L1833" i="19"/>
  <c r="M1833" i="19"/>
  <c r="L1834" i="19"/>
  <c r="M1834" i="19"/>
  <c r="L1835" i="19"/>
  <c r="M1835" i="19"/>
  <c r="L1836" i="19"/>
  <c r="M1836" i="19"/>
  <c r="L1837" i="19"/>
  <c r="M1837" i="19"/>
  <c r="L1838" i="19"/>
  <c r="M1838" i="19"/>
  <c r="L1839" i="19"/>
  <c r="M1839" i="19"/>
  <c r="L1840" i="19"/>
  <c r="M1840" i="19"/>
  <c r="L1841" i="19"/>
  <c r="M1841" i="19"/>
  <c r="L1842" i="19"/>
  <c r="M1842" i="19"/>
  <c r="L1843" i="19"/>
  <c r="M1843" i="19"/>
  <c r="L1844" i="19"/>
  <c r="M1844" i="19"/>
  <c r="L1845" i="19"/>
  <c r="M1845" i="19"/>
  <c r="L1846" i="19"/>
  <c r="M1846" i="19"/>
  <c r="L1847" i="19"/>
  <c r="M1847" i="19"/>
  <c r="L1848" i="19"/>
  <c r="M1848" i="19"/>
  <c r="L1849" i="19"/>
  <c r="M1849" i="19"/>
  <c r="L1850" i="19"/>
  <c r="M1850" i="19"/>
  <c r="L1851" i="19"/>
  <c r="M1851" i="19"/>
  <c r="L1852" i="19"/>
  <c r="M1852" i="19"/>
  <c r="L1853" i="19"/>
  <c r="M1853" i="19"/>
  <c r="L1854" i="19"/>
  <c r="M1854" i="19"/>
  <c r="L1855" i="19"/>
  <c r="M1855" i="19"/>
  <c r="L1856" i="19"/>
  <c r="M1856" i="19"/>
  <c r="L1857" i="19"/>
  <c r="M1857" i="19"/>
  <c r="L1858" i="19"/>
  <c r="M1858" i="19"/>
  <c r="L1859" i="19"/>
  <c r="M1859" i="19"/>
  <c r="L1860" i="19"/>
  <c r="M1860" i="19"/>
  <c r="L1861" i="19"/>
  <c r="M1861" i="19"/>
  <c r="L1862" i="19"/>
  <c r="M1862" i="19"/>
  <c r="L1863" i="19"/>
  <c r="M1863" i="19"/>
  <c r="L1864" i="19"/>
  <c r="M1864" i="19"/>
  <c r="L1865" i="19"/>
  <c r="M1865" i="19"/>
  <c r="L1866" i="19"/>
  <c r="M1866" i="19"/>
  <c r="L1867" i="19"/>
  <c r="M1867" i="19"/>
  <c r="L1868" i="19"/>
  <c r="M1868" i="19"/>
  <c r="L1869" i="19"/>
  <c r="M1869" i="19"/>
  <c r="L1870" i="19"/>
  <c r="M1870" i="19"/>
  <c r="L1871" i="19"/>
  <c r="M1871" i="19"/>
  <c r="L1872" i="19"/>
  <c r="M1872" i="19"/>
  <c r="L1873" i="19"/>
  <c r="M1873" i="19"/>
  <c r="L1874" i="19"/>
  <c r="M1874" i="19"/>
  <c r="L1875" i="19"/>
  <c r="M1875" i="19"/>
  <c r="L1876" i="19"/>
  <c r="M1876" i="19"/>
  <c r="L1877" i="19"/>
  <c r="M1877" i="19"/>
  <c r="L1878" i="19"/>
  <c r="M1878" i="19"/>
  <c r="L1879" i="19"/>
  <c r="M1879" i="19"/>
  <c r="L1880" i="19"/>
  <c r="M1880" i="19"/>
  <c r="L1881" i="19"/>
  <c r="M1881" i="19"/>
  <c r="L1882" i="19"/>
  <c r="M1882" i="19"/>
  <c r="L1883" i="19"/>
  <c r="M1883" i="19"/>
  <c r="L1884" i="19"/>
  <c r="M1884" i="19"/>
  <c r="L1885" i="19"/>
  <c r="M1885" i="19"/>
  <c r="L1886" i="19"/>
  <c r="M1886" i="19"/>
  <c r="L1887" i="19"/>
  <c r="M1887" i="19"/>
  <c r="L1888" i="19"/>
  <c r="M1888" i="19"/>
  <c r="L1889" i="19"/>
  <c r="M1889" i="19"/>
  <c r="L1890" i="19"/>
  <c r="M1890" i="19"/>
  <c r="L1891" i="19"/>
  <c r="M1891" i="19"/>
  <c r="L1892" i="19"/>
  <c r="M1892" i="19"/>
  <c r="L1893" i="19"/>
  <c r="M1893" i="19"/>
  <c r="L1894" i="19"/>
  <c r="M1894" i="19"/>
  <c r="L1895" i="19"/>
  <c r="M1895" i="19"/>
  <c r="L1896" i="19"/>
  <c r="M1896" i="19"/>
  <c r="L1897" i="19"/>
  <c r="M1897" i="19"/>
  <c r="L1898" i="19"/>
  <c r="M1898" i="19"/>
  <c r="L1899" i="19"/>
  <c r="M1899" i="19"/>
  <c r="L1900" i="19"/>
  <c r="M1900" i="19"/>
  <c r="L1901" i="19"/>
  <c r="M1901" i="19"/>
  <c r="L1902" i="19"/>
  <c r="M1902" i="19"/>
  <c r="L1903" i="19"/>
  <c r="M1903" i="19"/>
  <c r="L1904" i="19"/>
  <c r="M1904" i="19"/>
  <c r="L1905" i="19"/>
  <c r="M1905" i="19"/>
  <c r="L1906" i="19"/>
  <c r="M1906" i="19"/>
  <c r="L1907" i="19"/>
  <c r="M1907" i="19"/>
  <c r="L1908" i="19"/>
  <c r="M1908" i="19"/>
  <c r="L1909" i="19"/>
  <c r="M1909" i="19"/>
  <c r="L1910" i="19"/>
  <c r="M1910" i="19"/>
  <c r="L1911" i="19"/>
  <c r="M1911" i="19"/>
  <c r="L1912" i="19"/>
  <c r="M1912" i="19"/>
  <c r="L1913" i="19"/>
  <c r="M1913" i="19"/>
  <c r="L1914" i="19"/>
  <c r="M1914" i="19"/>
  <c r="L1915" i="19"/>
  <c r="M1915" i="19"/>
  <c r="L1916" i="19"/>
  <c r="M1916" i="19"/>
  <c r="L1917" i="19"/>
  <c r="M1917" i="19"/>
  <c r="L1918" i="19"/>
  <c r="M1918" i="19"/>
  <c r="L1919" i="19"/>
  <c r="M1919" i="19"/>
  <c r="L1920" i="19"/>
  <c r="M1920" i="19"/>
  <c r="L1921" i="19"/>
  <c r="M1921" i="19"/>
  <c r="L1922" i="19"/>
  <c r="M1922" i="19"/>
  <c r="L1923" i="19"/>
  <c r="M1923" i="19"/>
  <c r="L1924" i="19"/>
  <c r="M1924" i="19"/>
  <c r="L1925" i="19"/>
  <c r="M1925" i="19"/>
  <c r="L1926" i="19"/>
  <c r="M1926" i="19"/>
  <c r="L1927" i="19"/>
  <c r="M1927" i="19"/>
  <c r="L1928" i="19"/>
  <c r="M1928" i="19"/>
  <c r="L1929" i="19"/>
  <c r="M1929" i="19"/>
  <c r="L1930" i="19"/>
  <c r="M1930" i="19"/>
  <c r="L1931" i="19"/>
  <c r="M1931" i="19"/>
  <c r="L1932" i="19"/>
  <c r="M1932" i="19"/>
  <c r="L1933" i="19"/>
  <c r="M1933" i="19"/>
  <c r="L1934" i="19"/>
  <c r="M1934" i="19"/>
  <c r="L1935" i="19"/>
  <c r="M1935" i="19"/>
  <c r="L1936" i="19"/>
  <c r="M1936" i="19"/>
  <c r="L1937" i="19"/>
  <c r="M1937" i="19"/>
  <c r="L1938" i="19"/>
  <c r="M1938" i="19"/>
  <c r="L1939" i="19"/>
  <c r="M1939" i="19"/>
  <c r="L1940" i="19"/>
  <c r="M1940" i="19"/>
  <c r="L1941" i="19"/>
  <c r="M1941" i="19"/>
  <c r="L1942" i="19"/>
  <c r="M1942" i="19"/>
  <c r="L1943" i="19"/>
  <c r="M1943" i="19"/>
  <c r="L1944" i="19"/>
  <c r="M1944" i="19"/>
  <c r="L1945" i="19"/>
  <c r="M1945" i="19"/>
  <c r="L1946" i="19"/>
  <c r="M1946" i="19"/>
  <c r="L1947" i="19"/>
  <c r="M1947" i="19"/>
  <c r="L1948" i="19"/>
  <c r="M1948" i="19"/>
  <c r="L1949" i="19"/>
  <c r="M1949" i="19"/>
  <c r="L1950" i="19"/>
  <c r="M1950" i="19"/>
  <c r="L1951" i="19"/>
  <c r="M1951" i="19"/>
  <c r="L1952" i="19"/>
  <c r="M1952" i="19"/>
  <c r="L1953" i="19"/>
  <c r="M1953" i="19"/>
  <c r="L1954" i="19"/>
  <c r="M1954" i="19"/>
  <c r="L1955" i="19"/>
  <c r="M1955" i="19"/>
  <c r="L1956" i="19"/>
  <c r="M1956" i="19"/>
  <c r="L1957" i="19"/>
  <c r="M1957" i="19"/>
  <c r="L1958" i="19"/>
  <c r="M1958" i="19"/>
  <c r="L1959" i="19"/>
  <c r="M1959" i="19"/>
  <c r="L1960" i="19"/>
  <c r="M1960" i="19"/>
  <c r="L1961" i="19"/>
  <c r="M1961" i="19"/>
  <c r="L1962" i="19"/>
  <c r="M1962" i="19"/>
  <c r="L1963" i="19"/>
  <c r="M1963" i="19"/>
  <c r="L1964" i="19"/>
  <c r="M1964" i="19"/>
  <c r="L1965" i="19"/>
  <c r="M1965" i="19"/>
  <c r="L1966" i="19"/>
  <c r="M1966" i="19"/>
  <c r="L1967" i="19"/>
  <c r="M1967" i="19"/>
  <c r="L1968" i="19"/>
  <c r="M1968" i="19"/>
  <c r="L1969" i="19"/>
  <c r="M1969" i="19"/>
  <c r="L1970" i="19"/>
  <c r="M1970" i="19"/>
  <c r="L1971" i="19"/>
  <c r="M1971" i="19"/>
  <c r="L1972" i="19"/>
  <c r="M1972" i="19"/>
  <c r="L1973" i="19"/>
  <c r="M1973" i="19"/>
  <c r="L1974" i="19"/>
  <c r="M1974" i="19"/>
  <c r="L1975" i="19"/>
  <c r="M1975" i="19"/>
  <c r="L1976" i="19"/>
  <c r="M1976" i="19"/>
  <c r="L1977" i="19"/>
  <c r="M1977" i="19"/>
  <c r="L1978" i="19"/>
  <c r="M1978" i="19"/>
  <c r="L1979" i="19"/>
  <c r="M1979" i="19"/>
  <c r="L1980" i="19"/>
  <c r="M1980" i="19"/>
  <c r="L1981" i="19"/>
  <c r="M1981" i="19"/>
  <c r="L1982" i="19"/>
  <c r="M1982" i="19"/>
  <c r="L1983" i="19"/>
  <c r="M1983" i="19"/>
  <c r="L1984" i="19"/>
  <c r="M1984" i="19"/>
  <c r="L1985" i="19"/>
  <c r="M1985" i="19"/>
  <c r="L1986" i="19"/>
  <c r="M1986" i="19"/>
  <c r="L1987" i="19"/>
  <c r="M1987" i="19"/>
  <c r="L1988" i="19"/>
  <c r="M1988" i="19"/>
  <c r="L1989" i="19"/>
  <c r="M1989" i="19"/>
  <c r="L1990" i="19"/>
  <c r="M1990" i="19"/>
  <c r="L1991" i="19"/>
  <c r="M1991" i="19"/>
  <c r="L1992" i="19"/>
  <c r="M1992" i="19"/>
  <c r="L1993" i="19"/>
  <c r="M1993" i="19"/>
  <c r="L1994" i="19"/>
  <c r="M1994" i="19"/>
  <c r="L1995" i="19"/>
  <c r="M1995" i="19"/>
  <c r="L1996" i="19"/>
  <c r="M1996" i="19"/>
  <c r="L1997" i="19"/>
  <c r="M1997" i="19"/>
  <c r="L1998" i="19"/>
  <c r="M1998" i="19"/>
  <c r="L1999" i="19"/>
  <c r="M1999" i="19"/>
  <c r="L2000" i="19"/>
  <c r="M2000" i="19"/>
  <c r="L2001" i="19"/>
  <c r="M2001" i="19"/>
  <c r="L2002" i="19"/>
  <c r="M2002" i="19"/>
  <c r="L3" i="19"/>
  <c r="M3" i="19"/>
  <c r="M2" i="19"/>
  <c r="L2" i="19"/>
  <c r="AE44" i="3"/>
  <c r="AD44" i="3"/>
  <c r="AD43" i="3"/>
  <c r="AE43" i="3"/>
  <c r="AD42" i="3"/>
  <c r="AE42" i="3"/>
  <c r="AE41" i="3"/>
  <c r="AA44" i="3"/>
  <c r="AA43" i="3"/>
  <c r="AB43" i="3"/>
  <c r="AA42" i="3"/>
  <c r="AB42" i="3"/>
  <c r="AB41" i="3"/>
  <c r="A35" i="17"/>
  <c r="I45" i="21"/>
  <c r="I47" i="21"/>
  <c r="M58" i="21"/>
  <c r="M60" i="21"/>
  <c r="T5" i="21" s="1"/>
  <c r="F28" i="21"/>
  <c r="B73" i="21"/>
  <c r="B75" i="21"/>
  <c r="B43" i="21"/>
  <c r="B45" i="21"/>
  <c r="B41" i="21" s="1"/>
  <c r="B30" i="21"/>
  <c r="B32" i="21" s="1"/>
  <c r="I30" i="21"/>
  <c r="I32" i="21"/>
  <c r="F8" i="9"/>
  <c r="F7" i="17" s="1"/>
  <c r="T59" i="4"/>
  <c r="T47" i="4"/>
  <c r="T68" i="4"/>
  <c r="T56" i="4"/>
  <c r="T66" i="4"/>
  <c r="T77" i="4"/>
  <c r="T87" i="4"/>
  <c r="T75" i="4"/>
  <c r="P35" i="4"/>
  <c r="P81" i="4"/>
  <c r="AD28" i="4"/>
  <c r="AD31" i="4" s="1"/>
  <c r="X28" i="4"/>
  <c r="X29" i="4" s="1"/>
  <c r="AY28" i="4"/>
  <c r="AY54" i="4" s="1"/>
  <c r="C10" i="12"/>
  <c r="G21" i="2"/>
  <c r="E19" i="2"/>
  <c r="F19" i="2"/>
  <c r="G19" i="2"/>
  <c r="H19" i="2"/>
  <c r="I19" i="2"/>
  <c r="J19" i="2"/>
  <c r="K19" i="2"/>
  <c r="L19" i="2"/>
  <c r="M19" i="2"/>
  <c r="N19" i="2"/>
  <c r="O19" i="2"/>
  <c r="Q19" i="2"/>
  <c r="S19" i="2"/>
  <c r="D19" i="2"/>
  <c r="J30" i="3"/>
  <c r="I12" i="12"/>
  <c r="B13" i="19"/>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I137" i="19"/>
  <c r="I138" i="19"/>
  <c r="I139" i="19"/>
  <c r="I140" i="19"/>
  <c r="I141" i="19"/>
  <c r="I142" i="19"/>
  <c r="I143" i="19"/>
  <c r="I144" i="19"/>
  <c r="I145" i="19"/>
  <c r="I146" i="19"/>
  <c r="I147" i="19"/>
  <c r="I148" i="19"/>
  <c r="I149" i="19"/>
  <c r="I150" i="19"/>
  <c r="I151" i="19"/>
  <c r="I152" i="19"/>
  <c r="I153" i="19"/>
  <c r="I154" i="19"/>
  <c r="I155" i="19"/>
  <c r="I156" i="19"/>
  <c r="I157" i="19"/>
  <c r="I158" i="19"/>
  <c r="I159" i="19"/>
  <c r="I16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I192" i="19"/>
  <c r="I193" i="19"/>
  <c r="I194" i="19"/>
  <c r="I195" i="19"/>
  <c r="I196" i="19"/>
  <c r="I197" i="19"/>
  <c r="I198" i="19"/>
  <c r="I199" i="19"/>
  <c r="I200" i="19"/>
  <c r="I201" i="19"/>
  <c r="I202" i="19"/>
  <c r="I203" i="19"/>
  <c r="I204" i="19"/>
  <c r="I205" i="19"/>
  <c r="I206" i="19"/>
  <c r="I207" i="19"/>
  <c r="I208" i="19"/>
  <c r="I209" i="19"/>
  <c r="I210" i="19"/>
  <c r="I211" i="19"/>
  <c r="I212" i="19"/>
  <c r="I213" i="19"/>
  <c r="I214" i="19"/>
  <c r="I215" i="19"/>
  <c r="I216" i="19"/>
  <c r="I217" i="19"/>
  <c r="I218" i="19"/>
  <c r="I219" i="19"/>
  <c r="I220" i="19"/>
  <c r="I221" i="19"/>
  <c r="I222" i="19"/>
  <c r="I223" i="19"/>
  <c r="I224" i="19"/>
  <c r="I225" i="19"/>
  <c r="I226" i="19"/>
  <c r="I227" i="19"/>
  <c r="I228" i="19"/>
  <c r="I229" i="19"/>
  <c r="I230" i="19"/>
  <c r="I231" i="19"/>
  <c r="I232" i="19"/>
  <c r="I233" i="19"/>
  <c r="I234" i="19"/>
  <c r="I235" i="19"/>
  <c r="I236" i="19"/>
  <c r="I237" i="19"/>
  <c r="I238" i="19"/>
  <c r="I239" i="19"/>
  <c r="I240" i="19"/>
  <c r="I241" i="19"/>
  <c r="I242" i="19"/>
  <c r="I243" i="19"/>
  <c r="I244" i="19"/>
  <c r="I245" i="19"/>
  <c r="I246" i="19"/>
  <c r="I247" i="19"/>
  <c r="I248" i="19"/>
  <c r="I249" i="19"/>
  <c r="I250" i="19"/>
  <c r="I251" i="19"/>
  <c r="I252" i="19"/>
  <c r="I253" i="19"/>
  <c r="I254" i="19"/>
  <c r="I255" i="19"/>
  <c r="I256" i="19"/>
  <c r="I257" i="19"/>
  <c r="I258" i="19"/>
  <c r="I259" i="19"/>
  <c r="I260" i="19"/>
  <c r="I261" i="19"/>
  <c r="I262" i="19"/>
  <c r="I263" i="19"/>
  <c r="I264" i="19"/>
  <c r="I265" i="19"/>
  <c r="I266" i="19"/>
  <c r="I267" i="19"/>
  <c r="I268" i="19"/>
  <c r="I269" i="19"/>
  <c r="I270" i="19"/>
  <c r="I271" i="19"/>
  <c r="I272" i="19"/>
  <c r="I273" i="19"/>
  <c r="I274" i="19"/>
  <c r="I275" i="19"/>
  <c r="I276" i="19"/>
  <c r="I277" i="19"/>
  <c r="I278" i="19"/>
  <c r="I279" i="19"/>
  <c r="I280" i="19"/>
  <c r="I281" i="19"/>
  <c r="I282" i="19"/>
  <c r="I283" i="19"/>
  <c r="I284" i="19"/>
  <c r="I285" i="19"/>
  <c r="I286" i="19"/>
  <c r="I287" i="19"/>
  <c r="I288" i="19"/>
  <c r="I289" i="19"/>
  <c r="I290" i="19"/>
  <c r="I291" i="19"/>
  <c r="I292" i="19"/>
  <c r="I293" i="19"/>
  <c r="I294" i="19"/>
  <c r="I295" i="19"/>
  <c r="I296" i="19"/>
  <c r="I297" i="19"/>
  <c r="I298" i="19"/>
  <c r="I299" i="19"/>
  <c r="I300" i="19"/>
  <c r="I301" i="19"/>
  <c r="I302" i="19"/>
  <c r="I303" i="19"/>
  <c r="I304" i="19"/>
  <c r="I305" i="19"/>
  <c r="I306" i="19"/>
  <c r="I307" i="19"/>
  <c r="I308" i="19"/>
  <c r="I309" i="19"/>
  <c r="I310" i="19"/>
  <c r="I311" i="19"/>
  <c r="I312" i="19"/>
  <c r="I313" i="19"/>
  <c r="I314" i="19"/>
  <c r="I315" i="19"/>
  <c r="I316" i="19"/>
  <c r="I317" i="19"/>
  <c r="I318" i="19"/>
  <c r="I319" i="19"/>
  <c r="I320" i="19"/>
  <c r="I321" i="19"/>
  <c r="I322" i="19"/>
  <c r="I323" i="19"/>
  <c r="I324" i="19"/>
  <c r="I325" i="19"/>
  <c r="I326" i="19"/>
  <c r="I327" i="19"/>
  <c r="I328" i="19"/>
  <c r="I329" i="19"/>
  <c r="I330" i="19"/>
  <c r="I331" i="19"/>
  <c r="I332" i="19"/>
  <c r="I333" i="19"/>
  <c r="I334" i="19"/>
  <c r="I335" i="19"/>
  <c r="I336" i="19"/>
  <c r="I337" i="19"/>
  <c r="I338" i="19"/>
  <c r="I339" i="19"/>
  <c r="I340" i="19"/>
  <c r="I341" i="19"/>
  <c r="I342" i="19"/>
  <c r="I343" i="19"/>
  <c r="I344" i="19"/>
  <c r="I345" i="19"/>
  <c r="I346" i="19"/>
  <c r="I347" i="19"/>
  <c r="I348" i="19"/>
  <c r="I349" i="19"/>
  <c r="I350" i="19"/>
  <c r="I351" i="19"/>
  <c r="I352" i="19"/>
  <c r="I353" i="19"/>
  <c r="I354" i="19"/>
  <c r="I355" i="19"/>
  <c r="I356" i="19"/>
  <c r="I357" i="19"/>
  <c r="I358" i="19"/>
  <c r="I359" i="19"/>
  <c r="I360" i="19"/>
  <c r="I361" i="19"/>
  <c r="I362" i="19"/>
  <c r="I363" i="19"/>
  <c r="I364" i="19"/>
  <c r="I365" i="19"/>
  <c r="I366" i="19"/>
  <c r="I367" i="19"/>
  <c r="I368" i="19"/>
  <c r="I369" i="19"/>
  <c r="I370" i="19"/>
  <c r="I371" i="19"/>
  <c r="I372" i="19"/>
  <c r="I373" i="19"/>
  <c r="I374" i="19"/>
  <c r="I375" i="19"/>
  <c r="I376" i="19"/>
  <c r="I377" i="19"/>
  <c r="I378" i="19"/>
  <c r="I379" i="19"/>
  <c r="I380" i="19"/>
  <c r="I381" i="19"/>
  <c r="I382" i="19"/>
  <c r="I383" i="19"/>
  <c r="I384" i="19"/>
  <c r="I385" i="19"/>
  <c r="I386" i="19"/>
  <c r="I387" i="19"/>
  <c r="I388" i="19"/>
  <c r="I389" i="19"/>
  <c r="I390" i="19"/>
  <c r="I391" i="19"/>
  <c r="I392" i="19"/>
  <c r="I393" i="19"/>
  <c r="I394" i="19"/>
  <c r="I395" i="19"/>
  <c r="I396" i="19"/>
  <c r="I397" i="19"/>
  <c r="I398" i="19"/>
  <c r="I399" i="19"/>
  <c r="I400" i="19"/>
  <c r="I401" i="19"/>
  <c r="I402" i="19"/>
  <c r="I403" i="19"/>
  <c r="I404" i="19"/>
  <c r="I405" i="19"/>
  <c r="I406" i="19"/>
  <c r="I407" i="19"/>
  <c r="I408" i="19"/>
  <c r="I409" i="19"/>
  <c r="I410" i="19"/>
  <c r="I411" i="19"/>
  <c r="I412" i="19"/>
  <c r="I413" i="19"/>
  <c r="I414" i="19"/>
  <c r="I415" i="19"/>
  <c r="I416" i="19"/>
  <c r="I417" i="19"/>
  <c r="I418" i="19"/>
  <c r="I419" i="19"/>
  <c r="I420" i="19"/>
  <c r="I421" i="19"/>
  <c r="I422" i="19"/>
  <c r="I423" i="19"/>
  <c r="I424" i="19"/>
  <c r="I425" i="19"/>
  <c r="I426" i="19"/>
  <c r="I427" i="19"/>
  <c r="I428" i="19"/>
  <c r="I429" i="19"/>
  <c r="I430" i="19"/>
  <c r="I431" i="19"/>
  <c r="I432" i="19"/>
  <c r="I433" i="19"/>
  <c r="I434" i="19"/>
  <c r="I435" i="19"/>
  <c r="I436" i="19"/>
  <c r="I437" i="19"/>
  <c r="I438" i="19"/>
  <c r="I439" i="19"/>
  <c r="I440" i="19"/>
  <c r="I441" i="19"/>
  <c r="I442" i="19"/>
  <c r="I443" i="19"/>
  <c r="I444" i="19"/>
  <c r="I445" i="19"/>
  <c r="I446" i="19"/>
  <c r="I447" i="19"/>
  <c r="I448" i="19"/>
  <c r="I449" i="19"/>
  <c r="I450" i="19"/>
  <c r="I451" i="19"/>
  <c r="I452" i="19"/>
  <c r="I453" i="19"/>
  <c r="I454" i="19"/>
  <c r="I455" i="19"/>
  <c r="I456" i="19"/>
  <c r="I457" i="19"/>
  <c r="I458" i="19"/>
  <c r="I459" i="19"/>
  <c r="I460" i="19"/>
  <c r="I461" i="19"/>
  <c r="I462" i="19"/>
  <c r="I463" i="19"/>
  <c r="I464" i="19"/>
  <c r="I465" i="19"/>
  <c r="I466" i="19"/>
  <c r="I467" i="19"/>
  <c r="I468" i="19"/>
  <c r="I469" i="19"/>
  <c r="I470" i="19"/>
  <c r="I471" i="19"/>
  <c r="I472" i="19"/>
  <c r="I473" i="19"/>
  <c r="I474" i="19"/>
  <c r="I475" i="19"/>
  <c r="I476" i="19"/>
  <c r="I477" i="19"/>
  <c r="I478" i="19"/>
  <c r="I479" i="19"/>
  <c r="I480" i="19"/>
  <c r="I481" i="19"/>
  <c r="I482" i="19"/>
  <c r="I483" i="19"/>
  <c r="I484" i="19"/>
  <c r="I485" i="19"/>
  <c r="I486" i="19"/>
  <c r="I487" i="19"/>
  <c r="I488" i="19"/>
  <c r="I489" i="19"/>
  <c r="I490" i="19"/>
  <c r="I491" i="19"/>
  <c r="I492" i="19"/>
  <c r="I493" i="19"/>
  <c r="I494" i="19"/>
  <c r="I495" i="19"/>
  <c r="I496" i="19"/>
  <c r="I497" i="19"/>
  <c r="I498" i="19"/>
  <c r="I499" i="19"/>
  <c r="I500" i="19"/>
  <c r="I501" i="19"/>
  <c r="I502" i="19"/>
  <c r="I503" i="19"/>
  <c r="I504" i="19"/>
  <c r="I505" i="19"/>
  <c r="I506" i="19"/>
  <c r="I507" i="19"/>
  <c r="I508" i="19"/>
  <c r="I509" i="19"/>
  <c r="I510" i="19"/>
  <c r="I511" i="19"/>
  <c r="I512" i="19"/>
  <c r="I513" i="19"/>
  <c r="I514" i="19"/>
  <c r="I515" i="19"/>
  <c r="I516" i="19"/>
  <c r="I517" i="19"/>
  <c r="I518" i="19"/>
  <c r="I519" i="19"/>
  <c r="I520" i="19"/>
  <c r="I521" i="19"/>
  <c r="I522" i="19"/>
  <c r="I523" i="19"/>
  <c r="I524" i="19"/>
  <c r="I525" i="19"/>
  <c r="I526" i="19"/>
  <c r="I527" i="19"/>
  <c r="I528" i="19"/>
  <c r="I529" i="19"/>
  <c r="I530" i="19"/>
  <c r="I531" i="19"/>
  <c r="I532" i="19"/>
  <c r="I533" i="19"/>
  <c r="I534" i="19"/>
  <c r="I535" i="19"/>
  <c r="I536" i="19"/>
  <c r="I537" i="19"/>
  <c r="I538" i="19"/>
  <c r="I539" i="19"/>
  <c r="I540" i="19"/>
  <c r="I541" i="19"/>
  <c r="I542" i="19"/>
  <c r="I543" i="19"/>
  <c r="I544" i="19"/>
  <c r="I545" i="19"/>
  <c r="I546" i="19"/>
  <c r="I547" i="19"/>
  <c r="I548" i="19"/>
  <c r="I549" i="19"/>
  <c r="I550" i="19"/>
  <c r="I551" i="19"/>
  <c r="I552" i="19"/>
  <c r="I553" i="19"/>
  <c r="I554" i="19"/>
  <c r="I555" i="19"/>
  <c r="I556" i="19"/>
  <c r="I557" i="19"/>
  <c r="I558" i="19"/>
  <c r="I559" i="19"/>
  <c r="I560" i="19"/>
  <c r="I561" i="19"/>
  <c r="I562" i="19"/>
  <c r="I563" i="19"/>
  <c r="I564" i="19"/>
  <c r="I565" i="19"/>
  <c r="I566" i="19"/>
  <c r="I567" i="19"/>
  <c r="I568" i="19"/>
  <c r="I569" i="19"/>
  <c r="I570" i="19"/>
  <c r="I571" i="19"/>
  <c r="I572" i="19"/>
  <c r="I573" i="19"/>
  <c r="I574" i="19"/>
  <c r="I575" i="19"/>
  <c r="I576" i="19"/>
  <c r="I577" i="19"/>
  <c r="I578" i="19"/>
  <c r="I579" i="19"/>
  <c r="I580" i="19"/>
  <c r="I581" i="19"/>
  <c r="I582" i="19"/>
  <c r="I583" i="19"/>
  <c r="I584" i="19"/>
  <c r="I585" i="19"/>
  <c r="I586" i="19"/>
  <c r="I587" i="19"/>
  <c r="I588" i="19"/>
  <c r="I589" i="19"/>
  <c r="I590" i="19"/>
  <c r="I591" i="19"/>
  <c r="I592" i="19"/>
  <c r="B20" i="19"/>
  <c r="B9" i="19"/>
  <c r="B6" i="19"/>
  <c r="B10" i="19"/>
  <c r="B11" i="19"/>
  <c r="I3" i="12"/>
  <c r="I28" i="21"/>
  <c r="I26" i="21" s="1"/>
  <c r="M26" i="21" s="1"/>
  <c r="M37" i="21" s="1"/>
  <c r="S6" i="21" s="1"/>
  <c r="I27" i="21"/>
  <c r="B70" i="21"/>
  <c r="B71" i="21"/>
  <c r="I43" i="21"/>
  <c r="I42" i="21"/>
  <c r="AF28" i="4"/>
  <c r="AY42" i="4"/>
  <c r="AY57" i="4"/>
  <c r="AY82" i="4"/>
  <c r="AY34" i="4"/>
  <c r="AY61" i="4"/>
  <c r="AY86" i="4"/>
  <c r="AY52" i="4"/>
  <c r="AY77" i="4"/>
  <c r="I593" i="19"/>
  <c r="I594" i="19"/>
  <c r="I595" i="19"/>
  <c r="I596" i="19"/>
  <c r="I597" i="19"/>
  <c r="B69" i="21"/>
  <c r="F69" i="21"/>
  <c r="F80" i="21" s="1"/>
  <c r="S10" i="21" s="1"/>
  <c r="AF31" i="4"/>
  <c r="I598" i="19"/>
  <c r="I599" i="19"/>
  <c r="I600" i="19"/>
  <c r="I601" i="19"/>
  <c r="I602" i="19"/>
  <c r="I603" i="19"/>
  <c r="I604" i="19"/>
  <c r="I605" i="19"/>
  <c r="I606" i="19"/>
  <c r="I607" i="19"/>
  <c r="I608" i="19"/>
  <c r="I609" i="19"/>
  <c r="I610" i="19"/>
  <c r="I611" i="19"/>
  <c r="I612" i="19"/>
  <c r="I613" i="19"/>
  <c r="I614" i="19"/>
  <c r="Q57" i="17"/>
  <c r="Q56" i="17"/>
  <c r="Q55" i="17"/>
  <c r="Q46" i="17"/>
  <c r="Q47" i="17"/>
  <c r="Q48" i="17"/>
  <c r="Q49" i="17"/>
  <c r="Q50" i="17"/>
  <c r="Q51" i="17"/>
  <c r="Q52" i="17"/>
  <c r="Q53" i="17"/>
  <c r="Q41" i="17"/>
  <c r="Q42" i="17"/>
  <c r="Q43" i="17"/>
  <c r="Q44" i="17"/>
  <c r="Q45" i="17"/>
  <c r="Q39" i="17"/>
  <c r="Q40" i="17"/>
  <c r="Q14" i="17"/>
  <c r="Q15" i="17"/>
  <c r="Q16" i="17"/>
  <c r="Q17" i="17"/>
  <c r="Q18" i="17"/>
  <c r="Q19" i="17"/>
  <c r="Q20" i="17"/>
  <c r="Q21" i="17"/>
  <c r="Q22" i="17"/>
  <c r="Q23" i="17"/>
  <c r="Q24" i="17"/>
  <c r="Q25" i="17"/>
  <c r="Q26" i="17"/>
  <c r="Q29" i="17"/>
  <c r="Q30" i="17"/>
  <c r="Q31" i="17"/>
  <c r="Q32" i="17"/>
  <c r="Q33" i="17"/>
  <c r="Q34" i="17"/>
  <c r="Q35" i="17"/>
  <c r="Q36" i="17"/>
  <c r="I27" i="13"/>
  <c r="D27" i="13"/>
  <c r="D25" i="13"/>
  <c r="D24" i="13"/>
  <c r="I615" i="19"/>
  <c r="Q58" i="17"/>
  <c r="D15" i="13"/>
  <c r="D14" i="13"/>
  <c r="D26"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H8" i="17"/>
  <c r="A55" i="17"/>
  <c r="B53" i="17"/>
  <c r="B52" i="17"/>
  <c r="B49" i="17"/>
  <c r="B50" i="17"/>
  <c r="A25" i="17"/>
  <c r="A26" i="17"/>
  <c r="A27" i="17"/>
  <c r="A28" i="17"/>
  <c r="A29" i="17"/>
  <c r="A30" i="17"/>
  <c r="A31" i="17"/>
  <c r="A32" i="17"/>
  <c r="A33" i="17"/>
  <c r="A34" i="17"/>
  <c r="A36" i="17"/>
  <c r="A37" i="17"/>
  <c r="A40" i="17"/>
  <c r="A41" i="17"/>
  <c r="A42" i="17"/>
  <c r="A43" i="17"/>
  <c r="A44" i="17"/>
  <c r="A45" i="17"/>
  <c r="A46" i="17"/>
  <c r="A47" i="17"/>
  <c r="B8" i="17"/>
  <c r="I616" i="19"/>
  <c r="A105" i="13"/>
  <c r="A56" i="17"/>
  <c r="I617" i="19"/>
  <c r="A106" i="13"/>
  <c r="A57" i="17"/>
  <c r="I618" i="19"/>
  <c r="A107" i="13"/>
  <c r="A58" i="17"/>
  <c r="I619" i="19"/>
  <c r="A108" i="13"/>
  <c r="A59" i="17"/>
  <c r="I620" i="19"/>
  <c r="A109" i="13"/>
  <c r="A60" i="17"/>
  <c r="I621" i="19"/>
  <c r="A110" i="13"/>
  <c r="A61" i="17"/>
  <c r="I622" i="19"/>
  <c r="A111" i="13"/>
  <c r="A62" i="17"/>
  <c r="C47" i="3"/>
  <c r="C49" i="3"/>
  <c r="O39" i="13"/>
  <c r="O40" i="13"/>
  <c r="O43" i="13"/>
  <c r="O44" i="13"/>
  <c r="I4" i="12"/>
  <c r="I5" i="12"/>
  <c r="I29" i="12"/>
  <c r="I31" i="12"/>
  <c r="I43" i="13"/>
  <c r="I44" i="13"/>
  <c r="D18" i="13"/>
  <c r="I39" i="13"/>
  <c r="I40" i="13"/>
  <c r="I30" i="13"/>
  <c r="D36" i="3"/>
  <c r="B8" i="13"/>
  <c r="D8" i="13" s="1"/>
  <c r="B6" i="13"/>
  <c r="D6" i="13" s="1"/>
  <c r="D23" i="13"/>
  <c r="D12" i="13"/>
  <c r="D7" i="13"/>
  <c r="B54" i="3"/>
  <c r="E54" i="3"/>
  <c r="E18" i="15"/>
  <c r="E17" i="15"/>
  <c r="E16" i="15"/>
  <c r="E15" i="15"/>
  <c r="E14" i="15"/>
  <c r="E13" i="15"/>
  <c r="E9" i="15"/>
  <c r="R26" i="12"/>
  <c r="R25" i="12"/>
  <c r="E13" i="16"/>
  <c r="O12" i="16"/>
  <c r="L12" i="16"/>
  <c r="O5" i="16"/>
  <c r="O8" i="16"/>
  <c r="O9" i="16"/>
  <c r="O10" i="16"/>
  <c r="O11" i="16"/>
  <c r="L4" i="16"/>
  <c r="L6" i="16"/>
  <c r="L7" i="16"/>
  <c r="D9" i="16"/>
  <c r="D7" i="16"/>
  <c r="E7" i="16"/>
  <c r="E6" i="16"/>
  <c r="E4" i="16"/>
  <c r="B8" i="16"/>
  <c r="I623" i="19"/>
  <c r="A112" i="13"/>
  <c r="I47" i="13"/>
  <c r="A63" i="17"/>
  <c r="C5" i="12"/>
  <c r="I7" i="12"/>
  <c r="I15" i="12"/>
  <c r="O37" i="11"/>
  <c r="D38" i="11"/>
  <c r="S22" i="11"/>
  <c r="C9" i="11"/>
  <c r="R10" i="11"/>
  <c r="J5" i="10"/>
  <c r="B11" i="10"/>
  <c r="E52" i="3"/>
  <c r="E50" i="3"/>
  <c r="E49" i="3"/>
  <c r="E47" i="3"/>
  <c r="C48" i="3"/>
  <c r="E48" i="3"/>
  <c r="D53" i="3"/>
  <c r="D54" i="3"/>
  <c r="D55" i="3"/>
  <c r="D56" i="3"/>
  <c r="D57" i="3"/>
  <c r="D58" i="3"/>
  <c r="D59" i="3"/>
  <c r="D60" i="3"/>
  <c r="D61" i="3"/>
  <c r="D62" i="3"/>
  <c r="D63" i="3"/>
  <c r="D64" i="3"/>
  <c r="D65" i="3"/>
  <c r="D66" i="3"/>
  <c r="D67" i="3"/>
  <c r="D68" i="3"/>
  <c r="D69" i="3"/>
  <c r="D70" i="3"/>
  <c r="D71" i="3"/>
  <c r="D72" i="3"/>
  <c r="D73" i="3"/>
  <c r="D74" i="3"/>
  <c r="C53" i="3"/>
  <c r="C54" i="3"/>
  <c r="C55" i="3"/>
  <c r="C56" i="3"/>
  <c r="C57" i="3"/>
  <c r="C58" i="3"/>
  <c r="C59" i="3"/>
  <c r="C60" i="3"/>
  <c r="C61" i="3"/>
  <c r="C62" i="3"/>
  <c r="C63" i="3"/>
  <c r="C64" i="3"/>
  <c r="C65" i="3"/>
  <c r="C66" i="3"/>
  <c r="C67" i="3"/>
  <c r="C68" i="3"/>
  <c r="C69" i="3"/>
  <c r="C70" i="3"/>
  <c r="B53" i="3"/>
  <c r="B55" i="3"/>
  <c r="B56" i="3"/>
  <c r="B57" i="3"/>
  <c r="B58" i="3"/>
  <c r="B59" i="3"/>
  <c r="B60" i="3"/>
  <c r="B61" i="3"/>
  <c r="B62" i="3"/>
  <c r="B63" i="3"/>
  <c r="B64" i="3"/>
  <c r="B65" i="3"/>
  <c r="B66" i="3"/>
  <c r="E66" i="3"/>
  <c r="E53" i="3"/>
  <c r="F53" i="3"/>
  <c r="G58" i="3"/>
  <c r="G73" i="3"/>
  <c r="G65" i="3"/>
  <c r="G61" i="3"/>
  <c r="G54" i="3"/>
  <c r="G72" i="3"/>
  <c r="G64" i="3"/>
  <c r="G57" i="3"/>
  <c r="G53" i="3"/>
  <c r="G52" i="3"/>
  <c r="G67" i="3"/>
  <c r="G63" i="3"/>
  <c r="G56" i="3"/>
  <c r="G74" i="3"/>
  <c r="G66" i="3"/>
  <c r="G62" i="3"/>
  <c r="G55" i="3"/>
  <c r="I624" i="19"/>
  <c r="A113" i="13"/>
  <c r="A64" i="17"/>
  <c r="F60" i="3"/>
  <c r="F67" i="3"/>
  <c r="F59" i="3"/>
  <c r="F58" i="3"/>
  <c r="F57" i="3"/>
  <c r="F61" i="3"/>
  <c r="F52" i="3"/>
  <c r="F70" i="3"/>
  <c r="F62" i="3"/>
  <c r="F69" i="3"/>
  <c r="F68" i="3"/>
  <c r="G60" i="3"/>
  <c r="G59" i="3"/>
  <c r="G71" i="3"/>
  <c r="G70" i="3"/>
  <c r="G69" i="3"/>
  <c r="G68" i="3"/>
  <c r="F55" i="3"/>
  <c r="F54" i="3"/>
  <c r="F66" i="3"/>
  <c r="F56" i="3"/>
  <c r="F65" i="3"/>
  <c r="F64" i="3"/>
  <c r="F63" i="3"/>
  <c r="I13" i="12"/>
  <c r="I14" i="12"/>
  <c r="I16" i="12"/>
  <c r="R32" i="12"/>
  <c r="C13" i="11"/>
  <c r="E56" i="3"/>
  <c r="E55" i="3"/>
  <c r="E64" i="3"/>
  <c r="E62" i="3"/>
  <c r="E58" i="3"/>
  <c r="E60" i="3"/>
  <c r="E63" i="3"/>
  <c r="E59" i="3"/>
  <c r="E65" i="3"/>
  <c r="E61" i="3"/>
  <c r="E57" i="3"/>
  <c r="I9" i="12"/>
  <c r="I6" i="12"/>
  <c r="C11" i="12"/>
  <c r="C7" i="12"/>
  <c r="I10" i="12"/>
  <c r="I11" i="12"/>
  <c r="C6" i="12"/>
  <c r="R19" i="12"/>
  <c r="I625" i="19"/>
  <c r="A114" i="13"/>
  <c r="A65" i="17"/>
  <c r="I8" i="12"/>
  <c r="I19" i="12"/>
  <c r="I17" i="12"/>
  <c r="I33" i="12"/>
  <c r="C18" i="4"/>
  <c r="E18" i="4"/>
  <c r="C17" i="4"/>
  <c r="C15" i="4"/>
  <c r="B27" i="4"/>
  <c r="AR31" i="4"/>
  <c r="AF30" i="4"/>
  <c r="AH30" i="4"/>
  <c r="AD30" i="4"/>
  <c r="B3" i="13"/>
  <c r="D3" i="13" s="1"/>
  <c r="C19" i="4"/>
  <c r="C22" i="4"/>
  <c r="E22" i="4"/>
  <c r="E17" i="4"/>
  <c r="I626" i="19"/>
  <c r="A115" i="13"/>
  <c r="A66" i="17"/>
  <c r="H11" i="16"/>
  <c r="E15" i="4"/>
  <c r="B16" i="9"/>
  <c r="E3" i="9"/>
  <c r="F3" i="9"/>
  <c r="S4" i="4"/>
  <c r="E4" i="19"/>
  <c r="K113" i="19" s="1"/>
  <c r="E19" i="4"/>
  <c r="K77" i="19"/>
  <c r="K101" i="19"/>
  <c r="K197" i="19"/>
  <c r="K18" i="19"/>
  <c r="K114" i="19"/>
  <c r="K138" i="19"/>
  <c r="K19" i="19"/>
  <c r="K43" i="19"/>
  <c r="K139" i="19"/>
  <c r="K187" i="19"/>
  <c r="K68" i="19"/>
  <c r="K92" i="19"/>
  <c r="K188" i="19"/>
  <c r="K212" i="19"/>
  <c r="K33" i="19"/>
  <c r="K45" i="19"/>
  <c r="K57" i="19"/>
  <c r="K69" i="19"/>
  <c r="K81" i="19"/>
  <c r="K93" i="19"/>
  <c r="K129" i="19"/>
  <c r="K141" i="19"/>
  <c r="K153" i="19"/>
  <c r="K165" i="19"/>
  <c r="K177" i="19"/>
  <c r="K189" i="19"/>
  <c r="K10" i="19"/>
  <c r="K22" i="19"/>
  <c r="K34" i="19"/>
  <c r="K46" i="19"/>
  <c r="K58" i="19"/>
  <c r="K70" i="19"/>
  <c r="K106" i="19"/>
  <c r="K118" i="19"/>
  <c r="K130" i="19"/>
  <c r="K142" i="19"/>
  <c r="K154" i="19"/>
  <c r="K166" i="19"/>
  <c r="K202" i="19"/>
  <c r="K214" i="19"/>
  <c r="K11" i="19"/>
  <c r="K23" i="19"/>
  <c r="K35" i="19"/>
  <c r="K47" i="19"/>
  <c r="K83" i="19"/>
  <c r="K95" i="19"/>
  <c r="K107" i="19"/>
  <c r="K119" i="19"/>
  <c r="K131" i="19"/>
  <c r="K143" i="19"/>
  <c r="K179" i="19"/>
  <c r="K191" i="19"/>
  <c r="K203" i="19"/>
  <c r="K215" i="19"/>
  <c r="K12" i="19"/>
  <c r="K24" i="19"/>
  <c r="K60" i="19"/>
  <c r="K72" i="19"/>
  <c r="K84" i="19"/>
  <c r="K96" i="19"/>
  <c r="K108" i="19"/>
  <c r="K120" i="19"/>
  <c r="K156" i="19"/>
  <c r="K168" i="19"/>
  <c r="K180" i="19"/>
  <c r="K192" i="19"/>
  <c r="K204" i="19"/>
  <c r="K216" i="19"/>
  <c r="K37" i="19"/>
  <c r="K49" i="19"/>
  <c r="K61" i="19"/>
  <c r="K73" i="19"/>
  <c r="K85" i="19"/>
  <c r="K97" i="19"/>
  <c r="K133" i="19"/>
  <c r="K145" i="19"/>
  <c r="K157" i="19"/>
  <c r="K169" i="19"/>
  <c r="K181" i="19"/>
  <c r="K193" i="19"/>
  <c r="K229" i="19"/>
  <c r="K14" i="19"/>
  <c r="K26" i="19"/>
  <c r="K38" i="19"/>
  <c r="K50" i="19"/>
  <c r="K62" i="19"/>
  <c r="K98" i="19"/>
  <c r="K110" i="19"/>
  <c r="K122" i="19"/>
  <c r="K134" i="19"/>
  <c r="K146" i="19"/>
  <c r="K158" i="19"/>
  <c r="K194" i="19"/>
  <c r="K206" i="19"/>
  <c r="K218" i="19"/>
  <c r="K3" i="19"/>
  <c r="K15" i="19"/>
  <c r="K27" i="19"/>
  <c r="K63" i="19"/>
  <c r="K75" i="19"/>
  <c r="K87" i="19"/>
  <c r="K99" i="19"/>
  <c r="K111" i="19"/>
  <c r="K123" i="19"/>
  <c r="K159" i="19"/>
  <c r="K171" i="19"/>
  <c r="K183" i="19"/>
  <c r="K195" i="19"/>
  <c r="K207" i="19"/>
  <c r="K4" i="19"/>
  <c r="K40" i="19"/>
  <c r="K52" i="19"/>
  <c r="K64" i="19"/>
  <c r="K76" i="19"/>
  <c r="K88" i="19"/>
  <c r="K100" i="19"/>
  <c r="K136" i="19"/>
  <c r="K148" i="19"/>
  <c r="K160" i="19"/>
  <c r="K172" i="19"/>
  <c r="K184" i="19"/>
  <c r="K196" i="19"/>
  <c r="K233" i="19"/>
  <c r="K245" i="19"/>
  <c r="K257" i="19"/>
  <c r="K269" i="19"/>
  <c r="K281" i="19"/>
  <c r="K293" i="19"/>
  <c r="K329" i="19"/>
  <c r="K341" i="19"/>
  <c r="K353" i="19"/>
  <c r="K365" i="19"/>
  <c r="K377" i="19"/>
  <c r="K389" i="19"/>
  <c r="K425" i="19"/>
  <c r="K437" i="19"/>
  <c r="K449" i="19"/>
  <c r="K461" i="19"/>
  <c r="K473" i="19"/>
  <c r="K485" i="19"/>
  <c r="K521" i="19"/>
  <c r="K533" i="19"/>
  <c r="K545" i="19"/>
  <c r="K557" i="19"/>
  <c r="K569" i="19"/>
  <c r="K581" i="19"/>
  <c r="K617" i="19"/>
  <c r="K629" i="19"/>
  <c r="K641" i="19"/>
  <c r="K653" i="19"/>
  <c r="K665" i="19"/>
  <c r="K677" i="19"/>
  <c r="K234" i="19"/>
  <c r="K246" i="19"/>
  <c r="K258" i="19"/>
  <c r="K270" i="19"/>
  <c r="K282" i="19"/>
  <c r="K294" i="19"/>
  <c r="K330" i="19"/>
  <c r="K342" i="19"/>
  <c r="K354" i="19"/>
  <c r="K366" i="19"/>
  <c r="K378" i="19"/>
  <c r="K390" i="19"/>
  <c r="K426" i="19"/>
  <c r="K438" i="19"/>
  <c r="K450" i="19"/>
  <c r="K462" i="19"/>
  <c r="K474" i="19"/>
  <c r="K486" i="19"/>
  <c r="K522" i="19"/>
  <c r="K534" i="19"/>
  <c r="K546" i="19"/>
  <c r="K558" i="19"/>
  <c r="K570" i="19"/>
  <c r="K582" i="19"/>
  <c r="K618" i="19"/>
  <c r="K630" i="19"/>
  <c r="K642" i="19"/>
  <c r="K654" i="19"/>
  <c r="K666" i="19"/>
  <c r="K678" i="19"/>
  <c r="K235" i="19"/>
  <c r="K247" i="19"/>
  <c r="K259" i="19"/>
  <c r="K271" i="19"/>
  <c r="K283" i="19"/>
  <c r="K295" i="19"/>
  <c r="K331" i="19"/>
  <c r="K343" i="19"/>
  <c r="K355" i="19"/>
  <c r="K367" i="19"/>
  <c r="K379" i="19"/>
  <c r="K391" i="19"/>
  <c r="K427" i="19"/>
  <c r="K439" i="19"/>
  <c r="K451" i="19"/>
  <c r="K463" i="19"/>
  <c r="K475" i="19"/>
  <c r="K487" i="19"/>
  <c r="K523" i="19"/>
  <c r="K535" i="19"/>
  <c r="K547" i="19"/>
  <c r="K559" i="19"/>
  <c r="K571" i="19"/>
  <c r="K583" i="19"/>
  <c r="K619" i="19"/>
  <c r="K631" i="19"/>
  <c r="K643" i="19"/>
  <c r="K655" i="19"/>
  <c r="K667" i="19"/>
  <c r="K679" i="19"/>
  <c r="K236" i="19"/>
  <c r="K248" i="19"/>
  <c r="K260" i="19"/>
  <c r="K272" i="19"/>
  <c r="K284" i="19"/>
  <c r="K296" i="19"/>
  <c r="K332" i="19"/>
  <c r="K344" i="19"/>
  <c r="K356" i="19"/>
  <c r="K368" i="19"/>
  <c r="K380" i="19"/>
  <c r="K392" i="19"/>
  <c r="K428" i="19"/>
  <c r="K440" i="19"/>
  <c r="K452" i="19"/>
  <c r="K464" i="19"/>
  <c r="K476" i="19"/>
  <c r="K488" i="19"/>
  <c r="K524" i="19"/>
  <c r="K536" i="19"/>
  <c r="K548" i="19"/>
  <c r="K560" i="19"/>
  <c r="K572" i="19"/>
  <c r="K584" i="19"/>
  <c r="K620" i="19"/>
  <c r="K632" i="19"/>
  <c r="K644" i="19"/>
  <c r="K656" i="19"/>
  <c r="K668" i="19"/>
  <c r="K680" i="19"/>
  <c r="K237" i="19"/>
  <c r="K249" i="19"/>
  <c r="K261" i="19"/>
  <c r="K273" i="19"/>
  <c r="K285" i="19"/>
  <c r="K297" i="19"/>
  <c r="K333" i="19"/>
  <c r="K345" i="19"/>
  <c r="K357" i="19"/>
  <c r="K369" i="19"/>
  <c r="K381" i="19"/>
  <c r="K393" i="19"/>
  <c r="K429" i="19"/>
  <c r="K441" i="19"/>
  <c r="K453" i="19"/>
  <c r="K465" i="19"/>
  <c r="K477" i="19"/>
  <c r="K489" i="19"/>
  <c r="K525" i="19"/>
  <c r="K537" i="19"/>
  <c r="K549" i="19"/>
  <c r="K561" i="19"/>
  <c r="K573" i="19"/>
  <c r="K585" i="19"/>
  <c r="K621" i="19"/>
  <c r="K633" i="19"/>
  <c r="K645" i="19"/>
  <c r="K657" i="19"/>
  <c r="K669" i="19"/>
  <c r="K681" i="19"/>
  <c r="K238" i="19"/>
  <c r="K250" i="19"/>
  <c r="K262" i="19"/>
  <c r="K274" i="19"/>
  <c r="K286" i="19"/>
  <c r="K298" i="19"/>
  <c r="K334" i="19"/>
  <c r="K346" i="19"/>
  <c r="K358" i="19"/>
  <c r="K370" i="19"/>
  <c r="K382" i="19"/>
  <c r="K394" i="19"/>
  <c r="K430" i="19"/>
  <c r="K442" i="19"/>
  <c r="K454" i="19"/>
  <c r="K466" i="19"/>
  <c r="K478" i="19"/>
  <c r="K490" i="19"/>
  <c r="K526" i="19"/>
  <c r="K538" i="19"/>
  <c r="K550" i="19"/>
  <c r="K562" i="19"/>
  <c r="K574" i="19"/>
  <c r="K586" i="19"/>
  <c r="K622" i="19"/>
  <c r="K634" i="19"/>
  <c r="K646" i="19"/>
  <c r="K658" i="19"/>
  <c r="K670" i="19"/>
  <c r="K682" i="19"/>
  <c r="K239" i="19"/>
  <c r="K251" i="19"/>
  <c r="K263" i="19"/>
  <c r="K275" i="19"/>
  <c r="K287" i="19"/>
  <c r="K299" i="19"/>
  <c r="K335" i="19"/>
  <c r="K347" i="19"/>
  <c r="K359" i="19"/>
  <c r="K371" i="19"/>
  <c r="K383" i="19"/>
  <c r="K395" i="19"/>
  <c r="K431" i="19"/>
  <c r="K443" i="19"/>
  <c r="K455" i="19"/>
  <c r="K467" i="19"/>
  <c r="K479" i="19"/>
  <c r="K491" i="19"/>
  <c r="K527" i="19"/>
  <c r="K539" i="19"/>
  <c r="K551" i="19"/>
  <c r="K563" i="19"/>
  <c r="K575" i="19"/>
  <c r="K587" i="19"/>
  <c r="K623" i="19"/>
  <c r="K635" i="19"/>
  <c r="K647" i="19"/>
  <c r="K659" i="19"/>
  <c r="K671" i="19"/>
  <c r="K683" i="19"/>
  <c r="K240" i="19"/>
  <c r="K252" i="19"/>
  <c r="K264" i="19"/>
  <c r="K276" i="19"/>
  <c r="K288" i="19"/>
  <c r="K300" i="19"/>
  <c r="K336" i="19"/>
  <c r="K348" i="19"/>
  <c r="K360" i="19"/>
  <c r="K372" i="19"/>
  <c r="K384" i="19"/>
  <c r="K396" i="19"/>
  <c r="K432" i="19"/>
  <c r="K444" i="19"/>
  <c r="K456" i="19"/>
  <c r="K468" i="19"/>
  <c r="K480" i="19"/>
  <c r="K492" i="19"/>
  <c r="K528" i="19"/>
  <c r="K540" i="19"/>
  <c r="K552" i="19"/>
  <c r="K564" i="19"/>
  <c r="K576" i="19"/>
  <c r="K588" i="19"/>
  <c r="K624" i="19"/>
  <c r="K636" i="19"/>
  <c r="K648" i="19"/>
  <c r="K660" i="19"/>
  <c r="K672" i="19"/>
  <c r="K684" i="19"/>
  <c r="K253" i="19"/>
  <c r="K265" i="19"/>
  <c r="K277" i="19"/>
  <c r="K289" i="19"/>
  <c r="K301" i="19"/>
  <c r="K313" i="19"/>
  <c r="K349" i="19"/>
  <c r="K361" i="19"/>
  <c r="K373" i="19"/>
  <c r="K385" i="19"/>
  <c r="K397" i="19"/>
  <c r="K409" i="19"/>
  <c r="K445" i="19"/>
  <c r="K457" i="19"/>
  <c r="K469" i="19"/>
  <c r="K481" i="19"/>
  <c r="K493" i="19"/>
  <c r="K505" i="19"/>
  <c r="K541" i="19"/>
  <c r="K553" i="19"/>
  <c r="K565" i="19"/>
  <c r="K577" i="19"/>
  <c r="K589" i="19"/>
  <c r="K601" i="19"/>
  <c r="K637" i="19"/>
  <c r="K649" i="19"/>
  <c r="K661" i="19"/>
  <c r="K673" i="19"/>
  <c r="K685" i="19"/>
  <c r="K230" i="19"/>
  <c r="K266" i="19"/>
  <c r="K278" i="19"/>
  <c r="K290" i="19"/>
  <c r="K302" i="19"/>
  <c r="K314" i="19"/>
  <c r="K326" i="19"/>
  <c r="K362" i="19"/>
  <c r="K374" i="19"/>
  <c r="K386" i="19"/>
  <c r="K398" i="19"/>
  <c r="K410" i="19"/>
  <c r="K422" i="19"/>
  <c r="K458" i="19"/>
  <c r="K470" i="19"/>
  <c r="K482" i="19"/>
  <c r="K494" i="19"/>
  <c r="K506" i="19"/>
  <c r="K518" i="19"/>
  <c r="K554" i="19"/>
  <c r="K566" i="19"/>
  <c r="K578" i="19"/>
  <c r="K590" i="19"/>
  <c r="K602" i="19"/>
  <c r="K614" i="19"/>
  <c r="K650" i="19"/>
  <c r="K662" i="19"/>
  <c r="K674" i="19"/>
  <c r="K686" i="19"/>
  <c r="K2" i="19"/>
  <c r="K231" i="19"/>
  <c r="K267" i="19"/>
  <c r="K279" i="19"/>
  <c r="K291" i="19"/>
  <c r="K303" i="19"/>
  <c r="K315" i="19"/>
  <c r="K327" i="19"/>
  <c r="K363" i="19"/>
  <c r="K375" i="19"/>
  <c r="K387" i="19"/>
  <c r="K399" i="19"/>
  <c r="K411" i="19"/>
  <c r="K423" i="19"/>
  <c r="K459" i="19"/>
  <c r="K471" i="19"/>
  <c r="K483" i="19"/>
  <c r="K495" i="19"/>
  <c r="K507" i="19"/>
  <c r="K519" i="19"/>
  <c r="K555" i="19"/>
  <c r="K567" i="19"/>
  <c r="K579" i="19"/>
  <c r="K591" i="19"/>
  <c r="K603" i="19"/>
  <c r="K615" i="19"/>
  <c r="K651" i="19"/>
  <c r="K663" i="19"/>
  <c r="K675" i="19"/>
  <c r="K687" i="19"/>
  <c r="K232" i="19"/>
  <c r="K244" i="19"/>
  <c r="K280" i="19"/>
  <c r="K292" i="19"/>
  <c r="K304" i="19"/>
  <c r="K316" i="19"/>
  <c r="K328" i="19"/>
  <c r="K340" i="19"/>
  <c r="K352" i="19"/>
  <c r="K364" i="19"/>
  <c r="K376" i="19"/>
  <c r="K388" i="19"/>
  <c r="K400" i="19"/>
  <c r="K412" i="19"/>
  <c r="K424" i="19"/>
  <c r="K436" i="19"/>
  <c r="K448" i="19"/>
  <c r="K460" i="19"/>
  <c r="K472" i="19"/>
  <c r="K484" i="19"/>
  <c r="K496" i="19"/>
  <c r="K508" i="19"/>
  <c r="K520" i="19"/>
  <c r="K532" i="19"/>
  <c r="K544" i="19"/>
  <c r="K556" i="19"/>
  <c r="K568" i="19"/>
  <c r="K580" i="19"/>
  <c r="K592" i="19"/>
  <c r="K604" i="19"/>
  <c r="K616" i="19"/>
  <c r="K628" i="19"/>
  <c r="K640" i="19"/>
  <c r="K652" i="19"/>
  <c r="K664" i="19"/>
  <c r="K676" i="19"/>
  <c r="K688" i="19"/>
  <c r="S6" i="4"/>
  <c r="B18" i="19"/>
  <c r="F8" i="17"/>
  <c r="I627" i="19"/>
  <c r="A116" i="13"/>
  <c r="A67" i="17"/>
  <c r="C19" i="11"/>
  <c r="P9" i="16"/>
  <c r="Q9" i="16"/>
  <c r="P10" i="16"/>
  <c r="Q10" i="16"/>
  <c r="P11" i="16"/>
  <c r="Q11" i="16"/>
  <c r="P8" i="16"/>
  <c r="Q8" i="16"/>
  <c r="P5" i="16"/>
  <c r="Q5" i="16"/>
  <c r="U5" i="16"/>
  <c r="E3" i="19"/>
  <c r="J738" i="19" s="1"/>
  <c r="I628" i="19"/>
  <c r="A117" i="13"/>
  <c r="Q12" i="16"/>
  <c r="Q13" i="16"/>
  <c r="Q14" i="16"/>
  <c r="C8" i="9"/>
  <c r="W4" i="19"/>
  <c r="J702" i="19"/>
  <c r="J714" i="19"/>
  <c r="J726" i="19"/>
  <c r="J750" i="19"/>
  <c r="J762" i="19"/>
  <c r="J774" i="19"/>
  <c r="J798" i="19"/>
  <c r="J810" i="19"/>
  <c r="J822" i="19"/>
  <c r="J846" i="19"/>
  <c r="J858" i="19"/>
  <c r="J870" i="19"/>
  <c r="J882" i="19"/>
  <c r="J906" i="19"/>
  <c r="J918" i="19"/>
  <c r="J930" i="19"/>
  <c r="J942" i="19"/>
  <c r="J954" i="19"/>
  <c r="J966" i="19"/>
  <c r="J978" i="19"/>
  <c r="J1002" i="19"/>
  <c r="J1014" i="19"/>
  <c r="J1026" i="19"/>
  <c r="J1038" i="19"/>
  <c r="J1050" i="19"/>
  <c r="J1062" i="19"/>
  <c r="J1074" i="19"/>
  <c r="J703" i="19"/>
  <c r="J715" i="19"/>
  <c r="J727" i="19"/>
  <c r="J739" i="19"/>
  <c r="J751" i="19"/>
  <c r="J763" i="19"/>
  <c r="J775" i="19"/>
  <c r="J787" i="19"/>
  <c r="J799" i="19"/>
  <c r="J811" i="19"/>
  <c r="J823" i="19"/>
  <c r="J835" i="19"/>
  <c r="J847" i="19"/>
  <c r="J859" i="19"/>
  <c r="J871" i="19"/>
  <c r="J883" i="19"/>
  <c r="J895" i="19"/>
  <c r="J907" i="19"/>
  <c r="J919" i="19"/>
  <c r="J931" i="19"/>
  <c r="J943" i="19"/>
  <c r="J955" i="19"/>
  <c r="J967" i="19"/>
  <c r="J979" i="19"/>
  <c r="J991" i="19"/>
  <c r="J1003" i="19"/>
  <c r="J1015" i="19"/>
  <c r="J1027" i="19"/>
  <c r="J1039" i="19"/>
  <c r="J1051" i="19"/>
  <c r="J1063" i="19"/>
  <c r="J1075" i="19"/>
  <c r="J690" i="19"/>
  <c r="J704" i="19"/>
  <c r="J716" i="19"/>
  <c r="J728" i="19"/>
  <c r="J740" i="19"/>
  <c r="J752" i="19"/>
  <c r="J764" i="19"/>
  <c r="J776" i="19"/>
  <c r="J788" i="19"/>
  <c r="J800" i="19"/>
  <c r="J812" i="19"/>
  <c r="J824" i="19"/>
  <c r="J836" i="19"/>
  <c r="J848" i="19"/>
  <c r="J860" i="19"/>
  <c r="J872" i="19"/>
  <c r="J884" i="19"/>
  <c r="J896" i="19"/>
  <c r="J908" i="19"/>
  <c r="J920" i="19"/>
  <c r="J932" i="19"/>
  <c r="J944" i="19"/>
  <c r="J956" i="19"/>
  <c r="J968" i="19"/>
  <c r="J980" i="19"/>
  <c r="J992" i="19"/>
  <c r="J1004" i="19"/>
  <c r="J1016" i="19"/>
  <c r="J1028" i="19"/>
  <c r="J1040" i="19"/>
  <c r="J1052" i="19"/>
  <c r="J1064" i="19"/>
  <c r="J1076" i="19"/>
  <c r="J691" i="19"/>
  <c r="J693" i="19"/>
  <c r="J705" i="19"/>
  <c r="J717" i="19"/>
  <c r="J729" i="19"/>
  <c r="J741" i="19"/>
  <c r="J753" i="19"/>
  <c r="J765" i="19"/>
  <c r="J777" i="19"/>
  <c r="J789" i="19"/>
  <c r="J801" i="19"/>
  <c r="J813" i="19"/>
  <c r="J825" i="19"/>
  <c r="J837" i="19"/>
  <c r="J849" i="19"/>
  <c r="J861" i="19"/>
  <c r="J873" i="19"/>
  <c r="J885" i="19"/>
  <c r="J897" i="19"/>
  <c r="J909" i="19"/>
  <c r="J921" i="19"/>
  <c r="J933" i="19"/>
  <c r="J945" i="19"/>
  <c r="J957" i="19"/>
  <c r="J969" i="19"/>
  <c r="J981" i="19"/>
  <c r="J993" i="19"/>
  <c r="J1005" i="19"/>
  <c r="J1017" i="19"/>
  <c r="J1029" i="19"/>
  <c r="J1041" i="19"/>
  <c r="J1053" i="19"/>
  <c r="J1065" i="19"/>
  <c r="J1077" i="19"/>
  <c r="J692" i="19"/>
  <c r="J694" i="19"/>
  <c r="J706" i="19"/>
  <c r="J718" i="19"/>
  <c r="J730" i="19"/>
  <c r="J742" i="19"/>
  <c r="J754" i="19"/>
  <c r="J766" i="19"/>
  <c r="J778" i="19"/>
  <c r="J790" i="19"/>
  <c r="J802" i="19"/>
  <c r="J814" i="19"/>
  <c r="J826" i="19"/>
  <c r="J838" i="19"/>
  <c r="J850" i="19"/>
  <c r="J862" i="19"/>
  <c r="J874" i="19"/>
  <c r="J886" i="19"/>
  <c r="J898" i="19"/>
  <c r="J910" i="19"/>
  <c r="J922" i="19"/>
  <c r="J934" i="19"/>
  <c r="J946" i="19"/>
  <c r="J958" i="19"/>
  <c r="J970" i="19"/>
  <c r="X6" i="19" s="1"/>
  <c r="J982" i="19"/>
  <c r="J994" i="19"/>
  <c r="J1006" i="19"/>
  <c r="J1018" i="19"/>
  <c r="J1030" i="19"/>
  <c r="J1042" i="19"/>
  <c r="J1054" i="19"/>
  <c r="J1066" i="19"/>
  <c r="J1078" i="19"/>
  <c r="J695" i="19"/>
  <c r="J707" i="19"/>
  <c r="J719" i="19"/>
  <c r="J731" i="19"/>
  <c r="J743" i="19"/>
  <c r="J755" i="19"/>
  <c r="J767" i="19"/>
  <c r="J779" i="19"/>
  <c r="J791" i="19"/>
  <c r="J803" i="19"/>
  <c r="J815" i="19"/>
  <c r="J827" i="19"/>
  <c r="J839" i="19"/>
  <c r="J851" i="19"/>
  <c r="J863" i="19"/>
  <c r="J875" i="19"/>
  <c r="J887" i="19"/>
  <c r="J899" i="19"/>
  <c r="J911" i="19"/>
  <c r="J923" i="19"/>
  <c r="J935" i="19"/>
  <c r="J947" i="19"/>
  <c r="J959" i="19"/>
  <c r="J971" i="19"/>
  <c r="J983" i="19"/>
  <c r="J995" i="19"/>
  <c r="J1007" i="19"/>
  <c r="J1019" i="19"/>
  <c r="J1031" i="19"/>
  <c r="J1043" i="19"/>
  <c r="J1055" i="19"/>
  <c r="J1067" i="19"/>
  <c r="J1079" i="19"/>
  <c r="J696" i="19"/>
  <c r="J708" i="19"/>
  <c r="J720" i="19"/>
  <c r="J732" i="19"/>
  <c r="J744" i="19"/>
  <c r="J756" i="19"/>
  <c r="J768" i="19"/>
  <c r="J780" i="19"/>
  <c r="J792" i="19"/>
  <c r="J804" i="19"/>
  <c r="J816" i="19"/>
  <c r="J828" i="19"/>
  <c r="J840" i="19"/>
  <c r="J852" i="19"/>
  <c r="J864" i="19"/>
  <c r="J876" i="19"/>
  <c r="J888" i="19"/>
  <c r="J900" i="19"/>
  <c r="J912" i="19"/>
  <c r="J924" i="19"/>
  <c r="J936" i="19"/>
  <c r="J948" i="19"/>
  <c r="J960" i="19"/>
  <c r="J972" i="19"/>
  <c r="J984" i="19"/>
  <c r="J996" i="19"/>
  <c r="J1008" i="19"/>
  <c r="J1020" i="19"/>
  <c r="J1032" i="19"/>
  <c r="J1044" i="19"/>
  <c r="J1056" i="19"/>
  <c r="J1068" i="19"/>
  <c r="J1080" i="19"/>
  <c r="J697" i="19"/>
  <c r="J709" i="19"/>
  <c r="J721" i="19"/>
  <c r="J733" i="19"/>
  <c r="J745" i="19"/>
  <c r="J757" i="19"/>
  <c r="J769" i="19"/>
  <c r="J781" i="19"/>
  <c r="J793" i="19"/>
  <c r="J805" i="19"/>
  <c r="J817" i="19"/>
  <c r="J829" i="19"/>
  <c r="J841" i="19"/>
  <c r="J853" i="19"/>
  <c r="J865" i="19"/>
  <c r="J877" i="19"/>
  <c r="J889" i="19"/>
  <c r="J901" i="19"/>
  <c r="J913" i="19"/>
  <c r="J925" i="19"/>
  <c r="J937" i="19"/>
  <c r="J949" i="19"/>
  <c r="J961" i="19"/>
  <c r="J973" i="19"/>
  <c r="J985" i="19"/>
  <c r="J997" i="19"/>
  <c r="J1009" i="19"/>
  <c r="J1021" i="19"/>
  <c r="J1033" i="19"/>
  <c r="J1045" i="19"/>
  <c r="J1057" i="19"/>
  <c r="J1069" i="19"/>
  <c r="J1081" i="19"/>
  <c r="J698" i="19"/>
  <c r="J710" i="19"/>
  <c r="J722" i="19"/>
  <c r="J734" i="19"/>
  <c r="J746" i="19"/>
  <c r="J758" i="19"/>
  <c r="J770" i="19"/>
  <c r="J782" i="19"/>
  <c r="J794" i="19"/>
  <c r="J806" i="19"/>
  <c r="J818" i="19"/>
  <c r="J830" i="19"/>
  <c r="J842" i="19"/>
  <c r="J854" i="19"/>
  <c r="J866" i="19"/>
  <c r="J878" i="19"/>
  <c r="J890" i="19"/>
  <c r="J902" i="19"/>
  <c r="J914" i="19"/>
  <c r="J926" i="19"/>
  <c r="J938" i="19"/>
  <c r="J950" i="19"/>
  <c r="J962" i="19"/>
  <c r="J974" i="19"/>
  <c r="J986" i="19"/>
  <c r="J998" i="19"/>
  <c r="J1010" i="19"/>
  <c r="J1022" i="19"/>
  <c r="J1034" i="19"/>
  <c r="J1046" i="19"/>
  <c r="J1058" i="19"/>
  <c r="J1070" i="19"/>
  <c r="J1082" i="19"/>
  <c r="J699" i="19"/>
  <c r="J711" i="19"/>
  <c r="J723" i="19"/>
  <c r="J735" i="19"/>
  <c r="J747" i="19"/>
  <c r="J759" i="19"/>
  <c r="J771" i="19"/>
  <c r="J783" i="19"/>
  <c r="J795" i="19"/>
  <c r="J807" i="19"/>
  <c r="J819" i="19"/>
  <c r="J831" i="19"/>
  <c r="J843" i="19"/>
  <c r="J855" i="19"/>
  <c r="J867" i="19"/>
  <c r="J879" i="19"/>
  <c r="J891" i="19"/>
  <c r="J903" i="19"/>
  <c r="J915" i="19"/>
  <c r="J927" i="19"/>
  <c r="J939" i="19"/>
  <c r="J951" i="19"/>
  <c r="J963" i="19"/>
  <c r="J975" i="19"/>
  <c r="J987" i="19"/>
  <c r="J999" i="19"/>
  <c r="J1011" i="19"/>
  <c r="J1023" i="19"/>
  <c r="J1035" i="19"/>
  <c r="J1047" i="19"/>
  <c r="J1059" i="19"/>
  <c r="J1071" i="19"/>
  <c r="J1083" i="19"/>
  <c r="J700" i="19"/>
  <c r="J712" i="19"/>
  <c r="J724" i="19"/>
  <c r="J736" i="19"/>
  <c r="J748" i="19"/>
  <c r="J760" i="19"/>
  <c r="J772" i="19"/>
  <c r="J784" i="19"/>
  <c r="J796" i="19"/>
  <c r="J808" i="19"/>
  <c r="J820" i="19"/>
  <c r="J832" i="19"/>
  <c r="J844" i="19"/>
  <c r="J856" i="19"/>
  <c r="J868" i="19"/>
  <c r="J880" i="19"/>
  <c r="J892" i="19"/>
  <c r="J904" i="19"/>
  <c r="J916" i="19"/>
  <c r="J928" i="19"/>
  <c r="J940" i="19"/>
  <c r="J952" i="19"/>
  <c r="J964" i="19"/>
  <c r="J976" i="19"/>
  <c r="J988" i="19"/>
  <c r="J1000" i="19"/>
  <c r="J1012" i="19"/>
  <c r="J1024" i="19"/>
  <c r="J1036" i="19"/>
  <c r="J1048" i="19"/>
  <c r="J1060" i="19"/>
  <c r="J1072" i="19"/>
  <c r="J1084" i="19"/>
  <c r="J701" i="19"/>
  <c r="J713" i="19"/>
  <c r="J725" i="19"/>
  <c r="J737" i="19"/>
  <c r="J749" i="19"/>
  <c r="J761" i="19"/>
  <c r="J773" i="19"/>
  <c r="J785" i="19"/>
  <c r="J797" i="19"/>
  <c r="J809" i="19"/>
  <c r="J821" i="19"/>
  <c r="J833" i="19"/>
  <c r="J845" i="19"/>
  <c r="J857" i="19"/>
  <c r="J869" i="19"/>
  <c r="J881" i="19"/>
  <c r="J893" i="19"/>
  <c r="J905" i="19"/>
  <c r="J917" i="19"/>
  <c r="J929" i="19"/>
  <c r="J941" i="19"/>
  <c r="J953" i="19"/>
  <c r="J965" i="19"/>
  <c r="J977" i="19"/>
  <c r="J989" i="19"/>
  <c r="J1001" i="19"/>
  <c r="J1013" i="19"/>
  <c r="J1025" i="19"/>
  <c r="J1037" i="19"/>
  <c r="J1049" i="19"/>
  <c r="J1061" i="19"/>
  <c r="J1073" i="19"/>
  <c r="J688" i="19"/>
  <c r="J31" i="19"/>
  <c r="J43" i="19"/>
  <c r="J55" i="19"/>
  <c r="J67" i="19"/>
  <c r="J79" i="19"/>
  <c r="J91" i="19"/>
  <c r="J103" i="19"/>
  <c r="J115" i="19"/>
  <c r="J127" i="19"/>
  <c r="J139" i="19"/>
  <c r="J151" i="19"/>
  <c r="J163" i="19"/>
  <c r="J175" i="19"/>
  <c r="J187" i="19"/>
  <c r="J199" i="19"/>
  <c r="J211" i="19"/>
  <c r="J223" i="19"/>
  <c r="J235" i="19"/>
  <c r="J247" i="19"/>
  <c r="J259" i="19"/>
  <c r="J271" i="19"/>
  <c r="J283" i="19"/>
  <c r="J295" i="19"/>
  <c r="J307" i="19"/>
  <c r="J319" i="19"/>
  <c r="J331" i="19"/>
  <c r="J343" i="19"/>
  <c r="J355" i="19"/>
  <c r="J367" i="19"/>
  <c r="J379" i="19"/>
  <c r="J391" i="19"/>
  <c r="J403" i="19"/>
  <c r="J415" i="19"/>
  <c r="J427" i="19"/>
  <c r="J439" i="19"/>
  <c r="J451" i="19"/>
  <c r="J463" i="19"/>
  <c r="J475" i="19"/>
  <c r="J487" i="19"/>
  <c r="J499" i="19"/>
  <c r="J511" i="19"/>
  <c r="J523" i="19"/>
  <c r="J535" i="19"/>
  <c r="J547" i="19"/>
  <c r="J559" i="19"/>
  <c r="J571" i="19"/>
  <c r="J583" i="19"/>
  <c r="J595" i="19"/>
  <c r="J607" i="19"/>
  <c r="J619" i="19"/>
  <c r="J631" i="19"/>
  <c r="J643" i="19"/>
  <c r="J655" i="19"/>
  <c r="J667" i="19"/>
  <c r="J679" i="19"/>
  <c r="J7" i="19"/>
  <c r="J19" i="19"/>
  <c r="J20" i="19"/>
  <c r="J32" i="19"/>
  <c r="J44" i="19"/>
  <c r="J56" i="19"/>
  <c r="J68" i="19"/>
  <c r="J80" i="19"/>
  <c r="J92" i="19"/>
  <c r="J104" i="19"/>
  <c r="J116" i="19"/>
  <c r="J128" i="19"/>
  <c r="J140" i="19"/>
  <c r="J152" i="19"/>
  <c r="J164" i="19"/>
  <c r="J176" i="19"/>
  <c r="J188" i="19"/>
  <c r="J200" i="19"/>
  <c r="J212" i="19"/>
  <c r="J224" i="19"/>
  <c r="J236" i="19"/>
  <c r="J248" i="19"/>
  <c r="J260" i="19"/>
  <c r="J272" i="19"/>
  <c r="J284" i="19"/>
  <c r="J296" i="19"/>
  <c r="J308" i="19"/>
  <c r="J320" i="19"/>
  <c r="J332" i="19"/>
  <c r="J344" i="19"/>
  <c r="J356" i="19"/>
  <c r="J368" i="19"/>
  <c r="J380" i="19"/>
  <c r="J392" i="19"/>
  <c r="J404" i="19"/>
  <c r="J416" i="19"/>
  <c r="J428" i="19"/>
  <c r="J440" i="19"/>
  <c r="J452" i="19"/>
  <c r="J464" i="19"/>
  <c r="J476" i="19"/>
  <c r="J488" i="19"/>
  <c r="J500" i="19"/>
  <c r="J512" i="19"/>
  <c r="J524" i="19"/>
  <c r="J536" i="19"/>
  <c r="J548" i="19"/>
  <c r="J560" i="19"/>
  <c r="J572" i="19"/>
  <c r="J584" i="19"/>
  <c r="J596" i="19"/>
  <c r="J608" i="19"/>
  <c r="J620" i="19"/>
  <c r="J632" i="19"/>
  <c r="J644" i="19"/>
  <c r="J656" i="19"/>
  <c r="J668" i="19"/>
  <c r="J680" i="19"/>
  <c r="J8" i="19"/>
  <c r="J33" i="19"/>
  <c r="J45" i="19"/>
  <c r="J57" i="19"/>
  <c r="J69" i="19"/>
  <c r="J81" i="19"/>
  <c r="J93" i="19"/>
  <c r="J105" i="19"/>
  <c r="J117" i="19"/>
  <c r="J129" i="19"/>
  <c r="J141" i="19"/>
  <c r="J153" i="19"/>
  <c r="J165" i="19"/>
  <c r="J177" i="19"/>
  <c r="J189" i="19"/>
  <c r="J201" i="19"/>
  <c r="J213" i="19"/>
  <c r="J225" i="19"/>
  <c r="J237" i="19"/>
  <c r="J249" i="19"/>
  <c r="J261" i="19"/>
  <c r="J273" i="19"/>
  <c r="J285" i="19"/>
  <c r="J297" i="19"/>
  <c r="J309" i="19"/>
  <c r="J321" i="19"/>
  <c r="J333" i="19"/>
  <c r="J345" i="19"/>
  <c r="J357" i="19"/>
  <c r="J369" i="19"/>
  <c r="J381" i="19"/>
  <c r="J393" i="19"/>
  <c r="J405" i="19"/>
  <c r="J417" i="19"/>
  <c r="J429" i="19"/>
  <c r="J441" i="19"/>
  <c r="J453" i="19"/>
  <c r="J465" i="19"/>
  <c r="J477" i="19"/>
  <c r="J489" i="19"/>
  <c r="J501" i="19"/>
  <c r="J513" i="19"/>
  <c r="J525" i="19"/>
  <c r="J537" i="19"/>
  <c r="J549" i="19"/>
  <c r="J561" i="19"/>
  <c r="J573" i="19"/>
  <c r="J585" i="19"/>
  <c r="J597" i="19"/>
  <c r="J609" i="19"/>
  <c r="J621" i="19"/>
  <c r="J633" i="19"/>
  <c r="J645" i="19"/>
  <c r="J657" i="19"/>
  <c r="J669" i="19"/>
  <c r="J681" i="19"/>
  <c r="J9" i="19"/>
  <c r="J21" i="19"/>
  <c r="J34" i="19"/>
  <c r="J46" i="19"/>
  <c r="J58" i="19"/>
  <c r="J70" i="19"/>
  <c r="J82" i="19"/>
  <c r="J94" i="19"/>
  <c r="J106" i="19"/>
  <c r="J118" i="19"/>
  <c r="J130" i="19"/>
  <c r="J142" i="19"/>
  <c r="J154" i="19"/>
  <c r="J166" i="19"/>
  <c r="J178" i="19"/>
  <c r="J190" i="19"/>
  <c r="J202" i="19"/>
  <c r="J214" i="19"/>
  <c r="J226" i="19"/>
  <c r="J238" i="19"/>
  <c r="J250" i="19"/>
  <c r="J262" i="19"/>
  <c r="J274" i="19"/>
  <c r="J286" i="19"/>
  <c r="J298" i="19"/>
  <c r="J310" i="19"/>
  <c r="J322" i="19"/>
  <c r="J334" i="19"/>
  <c r="J346" i="19"/>
  <c r="J358" i="19"/>
  <c r="J370" i="19"/>
  <c r="J382" i="19"/>
  <c r="J394" i="19"/>
  <c r="J406" i="19"/>
  <c r="J418" i="19"/>
  <c r="J430" i="19"/>
  <c r="J442" i="19"/>
  <c r="J454" i="19"/>
  <c r="J466" i="19"/>
  <c r="J478" i="19"/>
  <c r="J490" i="19"/>
  <c r="J502" i="19"/>
  <c r="J514" i="19"/>
  <c r="J526" i="19"/>
  <c r="J538" i="19"/>
  <c r="J550" i="19"/>
  <c r="J562" i="19"/>
  <c r="J574" i="19"/>
  <c r="J586" i="19"/>
  <c r="J598" i="19"/>
  <c r="J610" i="19"/>
  <c r="J622" i="19"/>
  <c r="J634" i="19"/>
  <c r="J646" i="19"/>
  <c r="J658" i="19"/>
  <c r="J670" i="19"/>
  <c r="J682" i="19"/>
  <c r="J10" i="19"/>
  <c r="J22" i="19"/>
  <c r="J35" i="19"/>
  <c r="J47" i="19"/>
  <c r="J59" i="19"/>
  <c r="J71" i="19"/>
  <c r="J83" i="19"/>
  <c r="J95" i="19"/>
  <c r="J107" i="19"/>
  <c r="J119" i="19"/>
  <c r="J131" i="19"/>
  <c r="J143" i="19"/>
  <c r="J155" i="19"/>
  <c r="J167" i="19"/>
  <c r="J179" i="19"/>
  <c r="J191" i="19"/>
  <c r="J203" i="19"/>
  <c r="J215" i="19"/>
  <c r="J227" i="19"/>
  <c r="J239" i="19"/>
  <c r="J251" i="19"/>
  <c r="J263" i="19"/>
  <c r="J275" i="19"/>
  <c r="J287" i="19"/>
  <c r="J299" i="19"/>
  <c r="J311" i="19"/>
  <c r="J323" i="19"/>
  <c r="J335" i="19"/>
  <c r="J347" i="19"/>
  <c r="J359" i="19"/>
  <c r="J371" i="19"/>
  <c r="J383" i="19"/>
  <c r="J395" i="19"/>
  <c r="J407" i="19"/>
  <c r="J419" i="19"/>
  <c r="J431" i="19"/>
  <c r="J443" i="19"/>
  <c r="J455" i="19"/>
  <c r="J467" i="19"/>
  <c r="J479" i="19"/>
  <c r="J491" i="19"/>
  <c r="J503" i="19"/>
  <c r="J515" i="19"/>
  <c r="J527" i="19"/>
  <c r="J539" i="19"/>
  <c r="J551" i="19"/>
  <c r="J563" i="19"/>
  <c r="J575" i="19"/>
  <c r="J587" i="19"/>
  <c r="J599" i="19"/>
  <c r="J611" i="19"/>
  <c r="J623" i="19"/>
  <c r="J635" i="19"/>
  <c r="J647" i="19"/>
  <c r="J659" i="19"/>
  <c r="J671" i="19"/>
  <c r="J683" i="19"/>
  <c r="J11" i="19"/>
  <c r="J23" i="19"/>
  <c r="J36" i="19"/>
  <c r="J48" i="19"/>
  <c r="J60" i="19"/>
  <c r="J72" i="19"/>
  <c r="J84" i="19"/>
  <c r="J96" i="19"/>
  <c r="J108" i="19"/>
  <c r="J120" i="19"/>
  <c r="J132" i="19"/>
  <c r="J144" i="19"/>
  <c r="J156" i="19"/>
  <c r="J168" i="19"/>
  <c r="J180" i="19"/>
  <c r="J192" i="19"/>
  <c r="J204" i="19"/>
  <c r="J216" i="19"/>
  <c r="J228" i="19"/>
  <c r="J240" i="19"/>
  <c r="J252" i="19"/>
  <c r="J264" i="19"/>
  <c r="J276" i="19"/>
  <c r="J288" i="19"/>
  <c r="J300" i="19"/>
  <c r="J312" i="19"/>
  <c r="J324" i="19"/>
  <c r="J336" i="19"/>
  <c r="J348" i="19"/>
  <c r="J360" i="19"/>
  <c r="J372" i="19"/>
  <c r="J384" i="19"/>
  <c r="J396" i="19"/>
  <c r="J408" i="19"/>
  <c r="J420" i="19"/>
  <c r="J432" i="19"/>
  <c r="J444" i="19"/>
  <c r="J456" i="19"/>
  <c r="J468" i="19"/>
  <c r="J480" i="19"/>
  <c r="J492" i="19"/>
  <c r="J504" i="19"/>
  <c r="J516" i="19"/>
  <c r="J528" i="19"/>
  <c r="J540" i="19"/>
  <c r="J552" i="19"/>
  <c r="J564" i="19"/>
  <c r="J576" i="19"/>
  <c r="J588" i="19"/>
  <c r="J600" i="19"/>
  <c r="J612" i="19"/>
  <c r="J624" i="19"/>
  <c r="J636" i="19"/>
  <c r="J648" i="19"/>
  <c r="J660" i="19"/>
  <c r="J672" i="19"/>
  <c r="J684" i="19"/>
  <c r="J12" i="19"/>
  <c r="J24" i="19"/>
  <c r="J37" i="19"/>
  <c r="J49" i="19"/>
  <c r="J61" i="19"/>
  <c r="J73" i="19"/>
  <c r="J85" i="19"/>
  <c r="J97" i="19"/>
  <c r="J109" i="19"/>
  <c r="J121" i="19"/>
  <c r="J133" i="19"/>
  <c r="J145" i="19"/>
  <c r="J157" i="19"/>
  <c r="J169" i="19"/>
  <c r="J181" i="19"/>
  <c r="J193" i="19"/>
  <c r="J205" i="19"/>
  <c r="J217" i="19"/>
  <c r="J229" i="19"/>
  <c r="J241" i="19"/>
  <c r="J253" i="19"/>
  <c r="J265" i="19"/>
  <c r="J277" i="19"/>
  <c r="J289" i="19"/>
  <c r="J301" i="19"/>
  <c r="J313" i="19"/>
  <c r="J325" i="19"/>
  <c r="J337" i="19"/>
  <c r="J349" i="19"/>
  <c r="J361" i="19"/>
  <c r="J373" i="19"/>
  <c r="J385" i="19"/>
  <c r="J397" i="19"/>
  <c r="J409" i="19"/>
  <c r="J421" i="19"/>
  <c r="J433" i="19"/>
  <c r="J445" i="19"/>
  <c r="J457" i="19"/>
  <c r="J469" i="19"/>
  <c r="J481" i="19"/>
  <c r="J493" i="19"/>
  <c r="J505" i="19"/>
  <c r="J517" i="19"/>
  <c r="J529" i="19"/>
  <c r="J541" i="19"/>
  <c r="J553" i="19"/>
  <c r="J565" i="19"/>
  <c r="J577" i="19"/>
  <c r="J589" i="19"/>
  <c r="J601" i="19"/>
  <c r="J613" i="19"/>
  <c r="J625" i="19"/>
  <c r="J637" i="19"/>
  <c r="J649" i="19"/>
  <c r="J661" i="19"/>
  <c r="J673" i="19"/>
  <c r="J685" i="19"/>
  <c r="J13" i="19"/>
  <c r="J25" i="19"/>
  <c r="J14" i="19"/>
  <c r="J38" i="19"/>
  <c r="J50" i="19"/>
  <c r="J62" i="19"/>
  <c r="J74" i="19"/>
  <c r="J86" i="19"/>
  <c r="J98" i="19"/>
  <c r="J110" i="19"/>
  <c r="J122" i="19"/>
  <c r="J134" i="19"/>
  <c r="J146" i="19"/>
  <c r="J158" i="19"/>
  <c r="J170" i="19"/>
  <c r="J182" i="19"/>
  <c r="J194" i="19"/>
  <c r="J206" i="19"/>
  <c r="J218" i="19"/>
  <c r="J230" i="19"/>
  <c r="J242" i="19"/>
  <c r="J254" i="19"/>
  <c r="J266" i="19"/>
  <c r="J278" i="19"/>
  <c r="J290" i="19"/>
  <c r="J302" i="19"/>
  <c r="J314" i="19"/>
  <c r="J326" i="19"/>
  <c r="J338" i="19"/>
  <c r="J350" i="19"/>
  <c r="J362" i="19"/>
  <c r="J374" i="19"/>
  <c r="J386" i="19"/>
  <c r="J398" i="19"/>
  <c r="J410" i="19"/>
  <c r="J422" i="19"/>
  <c r="J434" i="19"/>
  <c r="J446" i="19"/>
  <c r="J458" i="19"/>
  <c r="J470" i="19"/>
  <c r="J482" i="19"/>
  <c r="J494" i="19"/>
  <c r="J506" i="19"/>
  <c r="J518" i="19"/>
  <c r="J530" i="19"/>
  <c r="J542" i="19"/>
  <c r="J554" i="19"/>
  <c r="J566" i="19"/>
  <c r="J578" i="19"/>
  <c r="J590" i="19"/>
  <c r="J602" i="19"/>
  <c r="J614" i="19"/>
  <c r="J626" i="19"/>
  <c r="J638" i="19"/>
  <c r="J650" i="19"/>
  <c r="J662" i="19"/>
  <c r="J674" i="19"/>
  <c r="J686" i="19"/>
  <c r="J26" i="19"/>
  <c r="J39" i="19"/>
  <c r="J51" i="19"/>
  <c r="J63" i="19"/>
  <c r="J75" i="19"/>
  <c r="J87" i="19"/>
  <c r="J99" i="19"/>
  <c r="J111" i="19"/>
  <c r="J123" i="19"/>
  <c r="J135" i="19"/>
  <c r="J147" i="19"/>
  <c r="J159" i="19"/>
  <c r="J171" i="19"/>
  <c r="J183" i="19"/>
  <c r="J195" i="19"/>
  <c r="J207" i="19"/>
  <c r="J219" i="19"/>
  <c r="J231" i="19"/>
  <c r="J243" i="19"/>
  <c r="J255" i="19"/>
  <c r="J267" i="19"/>
  <c r="J279" i="19"/>
  <c r="J291" i="19"/>
  <c r="J303" i="19"/>
  <c r="J315" i="19"/>
  <c r="J327" i="19"/>
  <c r="J339" i="19"/>
  <c r="J351" i="19"/>
  <c r="J363" i="19"/>
  <c r="J375" i="19"/>
  <c r="J387" i="19"/>
  <c r="J399" i="19"/>
  <c r="J411" i="19"/>
  <c r="J423" i="19"/>
  <c r="J435" i="19"/>
  <c r="J447" i="19"/>
  <c r="J459" i="19"/>
  <c r="J471" i="19"/>
  <c r="J483" i="19"/>
  <c r="J495" i="19"/>
  <c r="J507" i="19"/>
  <c r="J519" i="19"/>
  <c r="J531" i="19"/>
  <c r="J543" i="19"/>
  <c r="J555" i="19"/>
  <c r="J567" i="19"/>
  <c r="J579" i="19"/>
  <c r="J591" i="19"/>
  <c r="J603" i="19"/>
  <c r="J615" i="19"/>
  <c r="J627" i="19"/>
  <c r="J639" i="19"/>
  <c r="J651" i="19"/>
  <c r="J663" i="19"/>
  <c r="J675" i="19"/>
  <c r="J687" i="19"/>
  <c r="X4" i="19" s="1"/>
  <c r="J15" i="19"/>
  <c r="J27" i="19"/>
  <c r="J40" i="19"/>
  <c r="J52" i="19"/>
  <c r="J64" i="19"/>
  <c r="J76" i="19"/>
  <c r="J88" i="19"/>
  <c r="J100" i="19"/>
  <c r="J112" i="19"/>
  <c r="J124" i="19"/>
  <c r="J136" i="19"/>
  <c r="J148" i="19"/>
  <c r="J160" i="19"/>
  <c r="J172" i="19"/>
  <c r="J184" i="19"/>
  <c r="J196" i="19"/>
  <c r="J208" i="19"/>
  <c r="J220" i="19"/>
  <c r="J232" i="19"/>
  <c r="J244" i="19"/>
  <c r="J256" i="19"/>
  <c r="J268" i="19"/>
  <c r="J280" i="19"/>
  <c r="J292" i="19"/>
  <c r="J304" i="19"/>
  <c r="J316" i="19"/>
  <c r="J328" i="19"/>
  <c r="J340" i="19"/>
  <c r="J352" i="19"/>
  <c r="J364" i="19"/>
  <c r="J376" i="19"/>
  <c r="J388" i="19"/>
  <c r="J400" i="19"/>
  <c r="J412" i="19"/>
  <c r="J424" i="19"/>
  <c r="J436" i="19"/>
  <c r="J448" i="19"/>
  <c r="J460" i="19"/>
  <c r="J472" i="19"/>
  <c r="J484" i="19"/>
  <c r="J496" i="19"/>
  <c r="J508" i="19"/>
  <c r="J520" i="19"/>
  <c r="J532" i="19"/>
  <c r="J544" i="19"/>
  <c r="J556" i="19"/>
  <c r="J568" i="19"/>
  <c r="J580" i="19"/>
  <c r="J592" i="19"/>
  <c r="J604" i="19"/>
  <c r="J616" i="19"/>
  <c r="J628" i="19"/>
  <c r="J640" i="19"/>
  <c r="J652" i="19"/>
  <c r="J664" i="19"/>
  <c r="J676" i="19"/>
  <c r="J4" i="19"/>
  <c r="J16" i="19"/>
  <c r="J28" i="19"/>
  <c r="J29" i="19"/>
  <c r="J41" i="19"/>
  <c r="J53" i="19"/>
  <c r="J65" i="19"/>
  <c r="J77" i="19"/>
  <c r="J89" i="19"/>
  <c r="J101" i="19"/>
  <c r="J113" i="19"/>
  <c r="J125" i="19"/>
  <c r="J137" i="19"/>
  <c r="J149" i="19"/>
  <c r="J161" i="19"/>
  <c r="J173" i="19"/>
  <c r="J185" i="19"/>
  <c r="J197" i="19"/>
  <c r="J209" i="19"/>
  <c r="J221" i="19"/>
  <c r="J233" i="19"/>
  <c r="J245" i="19"/>
  <c r="J257" i="19"/>
  <c r="J269" i="19"/>
  <c r="J281" i="19"/>
  <c r="J293" i="19"/>
  <c r="J305" i="19"/>
  <c r="J317" i="19"/>
  <c r="J329" i="19"/>
  <c r="J341" i="19"/>
  <c r="J353" i="19"/>
  <c r="J365" i="19"/>
  <c r="J377" i="19"/>
  <c r="J389" i="19"/>
  <c r="J401" i="19"/>
  <c r="J413" i="19"/>
  <c r="J425" i="19"/>
  <c r="J437" i="19"/>
  <c r="J449" i="19"/>
  <c r="J461" i="19"/>
  <c r="J473" i="19"/>
  <c r="J485" i="19"/>
  <c r="J497" i="19"/>
  <c r="J509" i="19"/>
  <c r="J521" i="19"/>
  <c r="J533" i="19"/>
  <c r="J545" i="19"/>
  <c r="J557" i="19"/>
  <c r="J569" i="19"/>
  <c r="J581" i="19"/>
  <c r="J593" i="19"/>
  <c r="J605" i="19"/>
  <c r="J617" i="19"/>
  <c r="J629" i="19"/>
  <c r="J641" i="19"/>
  <c r="J653" i="19"/>
  <c r="J665" i="19"/>
  <c r="J677" i="19"/>
  <c r="J5" i="19"/>
  <c r="J17" i="19"/>
  <c r="J3" i="19"/>
  <c r="J30" i="19"/>
  <c r="J42" i="19"/>
  <c r="J54" i="19"/>
  <c r="J66" i="19"/>
  <c r="J78" i="19"/>
  <c r="J90" i="19"/>
  <c r="J102" i="19"/>
  <c r="J114" i="19"/>
  <c r="J126" i="19"/>
  <c r="J138" i="19"/>
  <c r="J150" i="19"/>
  <c r="J162" i="19"/>
  <c r="J174" i="19"/>
  <c r="J186" i="19"/>
  <c r="J198" i="19"/>
  <c r="J210" i="19"/>
  <c r="J222" i="19"/>
  <c r="J234" i="19"/>
  <c r="J246" i="19"/>
  <c r="J258" i="19"/>
  <c r="J270" i="19"/>
  <c r="J282" i="19"/>
  <c r="J294" i="19"/>
  <c r="J306" i="19"/>
  <c r="J318" i="19"/>
  <c r="J330" i="19"/>
  <c r="J342" i="19"/>
  <c r="J354" i="19"/>
  <c r="J366" i="19"/>
  <c r="J378" i="19"/>
  <c r="J390" i="19"/>
  <c r="J402" i="19"/>
  <c r="J414" i="19"/>
  <c r="J426" i="19"/>
  <c r="J438" i="19"/>
  <c r="J450" i="19"/>
  <c r="J462" i="19"/>
  <c r="J474" i="19"/>
  <c r="J486" i="19"/>
  <c r="J498" i="19"/>
  <c r="J510" i="19"/>
  <c r="J522" i="19"/>
  <c r="J534" i="19"/>
  <c r="J546" i="19"/>
  <c r="J558" i="19"/>
  <c r="J570" i="19"/>
  <c r="J582" i="19"/>
  <c r="J594" i="19"/>
  <c r="J606" i="19"/>
  <c r="J618" i="19"/>
  <c r="J630" i="19"/>
  <c r="J642" i="19"/>
  <c r="J654" i="19"/>
  <c r="J666" i="19"/>
  <c r="J678" i="19"/>
  <c r="J6" i="19"/>
  <c r="J18" i="19"/>
  <c r="J2" i="19"/>
  <c r="I629" i="19"/>
  <c r="A118" i="13"/>
  <c r="R26" i="3"/>
  <c r="X43" i="3"/>
  <c r="C20" i="4"/>
  <c r="E20" i="4"/>
  <c r="C16" i="4"/>
  <c r="I2" i="2"/>
  <c r="M16" i="3"/>
  <c r="Q17" i="1"/>
  <c r="J41" i="3"/>
  <c r="B5" i="19"/>
  <c r="B7" i="17"/>
  <c r="AE96" i="4"/>
  <c r="B17" i="17"/>
  <c r="E16" i="4"/>
  <c r="B4" i="13"/>
  <c r="R51" i="3"/>
  <c r="H20" i="2"/>
  <c r="H21" i="2"/>
  <c r="R25" i="3"/>
  <c r="I630" i="19"/>
  <c r="A119" i="13"/>
  <c r="J40" i="3"/>
  <c r="J42" i="3"/>
  <c r="J31" i="3"/>
  <c r="J33" i="3"/>
  <c r="D33" i="3"/>
  <c r="D31" i="3"/>
  <c r="H10" i="17"/>
  <c r="AJ29" i="3"/>
  <c r="Y43" i="3"/>
  <c r="B15" i="19"/>
  <c r="B16" i="17"/>
  <c r="D4" i="13"/>
  <c r="E27" i="4"/>
  <c r="F1" i="17"/>
  <c r="H1" i="17"/>
  <c r="F3" i="17"/>
  <c r="H3" i="17"/>
  <c r="F2" i="17"/>
  <c r="H2" i="17"/>
  <c r="I631" i="19"/>
  <c r="A120" i="13"/>
  <c r="Q16" i="3"/>
  <c r="AH29" i="3"/>
  <c r="B12" i="19"/>
  <c r="B14" i="19" s="1"/>
  <c r="B14" i="17"/>
  <c r="B15" i="17" s="1"/>
  <c r="E29" i="4"/>
  <c r="E26" i="4"/>
  <c r="B3" i="9"/>
  <c r="C3" i="9"/>
  <c r="B9" i="13"/>
  <c r="D9" i="13" s="1"/>
  <c r="E30" i="4"/>
  <c r="E31" i="4"/>
  <c r="I632" i="19"/>
  <c r="A121" i="13"/>
  <c r="R47" i="3"/>
  <c r="H5" i="16"/>
  <c r="B14" i="16"/>
  <c r="T5" i="16"/>
  <c r="V5" i="16"/>
  <c r="C14" i="4"/>
  <c r="E14" i="4"/>
  <c r="C21" i="4"/>
  <c r="E21" i="4"/>
  <c r="R53" i="3"/>
  <c r="D27" i="3"/>
  <c r="D34" i="3" s="1"/>
  <c r="C4" i="3"/>
  <c r="E4" i="3"/>
  <c r="F13" i="2"/>
  <c r="C5" i="3"/>
  <c r="B5" i="3"/>
  <c r="C6" i="3"/>
  <c r="H6" i="3"/>
  <c r="C7" i="3"/>
  <c r="E7" i="3"/>
  <c r="C8" i="3"/>
  <c r="H8" i="3"/>
  <c r="C9" i="3"/>
  <c r="B9" i="3"/>
  <c r="C10" i="3"/>
  <c r="G10" i="3"/>
  <c r="C11" i="3"/>
  <c r="E11" i="3"/>
  <c r="C12" i="3"/>
  <c r="H12" i="3"/>
  <c r="C13" i="3"/>
  <c r="H13" i="3"/>
  <c r="C14" i="3"/>
  <c r="C15" i="3"/>
  <c r="G15" i="3"/>
  <c r="C16" i="3"/>
  <c r="B16" i="3"/>
  <c r="C17" i="3"/>
  <c r="B17" i="3"/>
  <c r="C3" i="3"/>
  <c r="D3" i="3"/>
  <c r="Y41" i="3"/>
  <c r="Y42" i="3"/>
  <c r="B8" i="10"/>
  <c r="B31" i="13"/>
  <c r="D31" i="13" s="1"/>
  <c r="B5" i="13"/>
  <c r="D5" i="13"/>
  <c r="B7" i="19"/>
  <c r="D33" i="19" s="1"/>
  <c r="F18" i="17"/>
  <c r="F19" i="17"/>
  <c r="F20" i="17"/>
  <c r="F21" i="17"/>
  <c r="F22" i="17"/>
  <c r="F17" i="17"/>
  <c r="B9" i="17"/>
  <c r="B19" i="17" s="1"/>
  <c r="H6" i="17"/>
  <c r="R28" i="12"/>
  <c r="R27" i="12"/>
  <c r="I633" i="19"/>
  <c r="A122" i="13"/>
  <c r="H15" i="3"/>
  <c r="D9" i="3"/>
  <c r="D15" i="3"/>
  <c r="D6" i="3"/>
  <c r="B6" i="3"/>
  <c r="B15" i="3"/>
  <c r="E6" i="3"/>
  <c r="G6" i="3"/>
  <c r="H14" i="3"/>
  <c r="D14" i="3"/>
  <c r="E8" i="3"/>
  <c r="H16" i="3"/>
  <c r="B8" i="3"/>
  <c r="B7" i="3"/>
  <c r="G16" i="3"/>
  <c r="G12" i="3"/>
  <c r="E16" i="3"/>
  <c r="G8" i="3"/>
  <c r="G7" i="3"/>
  <c r="D16" i="3"/>
  <c r="D8" i="3"/>
  <c r="D7" i="3"/>
  <c r="D12" i="3"/>
  <c r="H7" i="3"/>
  <c r="D4" i="3"/>
  <c r="B4" i="3"/>
  <c r="G4" i="3"/>
  <c r="D11" i="3"/>
  <c r="G11" i="3"/>
  <c r="B11" i="3"/>
  <c r="H11" i="3"/>
  <c r="H5" i="3"/>
  <c r="H4" i="3"/>
  <c r="G3" i="3"/>
  <c r="B3" i="3"/>
  <c r="H3" i="3"/>
  <c r="E9" i="3"/>
  <c r="B10" i="3"/>
  <c r="D17" i="3"/>
  <c r="D5" i="3"/>
  <c r="G9" i="3"/>
  <c r="H9" i="3"/>
  <c r="E17" i="3"/>
  <c r="E5" i="3"/>
  <c r="H10" i="3"/>
  <c r="D13" i="3"/>
  <c r="E15" i="3"/>
  <c r="G17" i="3"/>
  <c r="G5" i="3"/>
  <c r="B12" i="3"/>
  <c r="D10" i="3"/>
  <c r="E12" i="3"/>
  <c r="G14" i="3"/>
  <c r="H17" i="3"/>
  <c r="B13" i="3"/>
  <c r="E13" i="3"/>
  <c r="G13" i="3"/>
  <c r="B14" i="3"/>
  <c r="E14" i="3"/>
  <c r="E10" i="3"/>
  <c r="E3" i="3"/>
  <c r="L3" i="17"/>
  <c r="N19" i="4"/>
  <c r="I634" i="19"/>
  <c r="A123" i="13"/>
  <c r="N12" i="3" a="1"/>
  <c r="N12" i="3"/>
  <c r="M12" i="3" a="1"/>
  <c r="M12" i="3"/>
  <c r="F3" i="3"/>
  <c r="N11" i="3" a="1"/>
  <c r="N11" i="3"/>
  <c r="M11" i="3" a="1"/>
  <c r="M11" i="3"/>
  <c r="H27" i="2"/>
  <c r="C7" i="9"/>
  <c r="I635" i="19"/>
  <c r="A124" i="13"/>
  <c r="J4" i="3"/>
  <c r="J5" i="3"/>
  <c r="J6" i="3"/>
  <c r="J7" i="3"/>
  <c r="J8" i="3"/>
  <c r="J9" i="3"/>
  <c r="J10" i="3"/>
  <c r="J11" i="3"/>
  <c r="J12" i="3"/>
  <c r="J13" i="3"/>
  <c r="J14" i="3"/>
  <c r="J15" i="3"/>
  <c r="J16" i="3"/>
  <c r="J17" i="3"/>
  <c r="J3" i="3"/>
  <c r="F4" i="3"/>
  <c r="F5" i="3"/>
  <c r="F6" i="3"/>
  <c r="F7" i="3"/>
  <c r="F8" i="3"/>
  <c r="F9" i="3"/>
  <c r="F10" i="3"/>
  <c r="F11" i="3"/>
  <c r="F12" i="3"/>
  <c r="F13" i="3"/>
  <c r="F14" i="3"/>
  <c r="F15" i="3"/>
  <c r="F16" i="3"/>
  <c r="F17" i="3"/>
  <c r="I636" i="19"/>
  <c r="A125" i="13"/>
  <c r="H17" i="2"/>
  <c r="H16" i="2"/>
  <c r="H15" i="2"/>
  <c r="I637" i="19"/>
  <c r="A126" i="13"/>
  <c r="G5" i="2"/>
  <c r="G4" i="2"/>
  <c r="H14" i="2"/>
  <c r="G14" i="2"/>
  <c r="H11" i="2"/>
  <c r="G9" i="2"/>
  <c r="G8" i="2"/>
  <c r="G7" i="2"/>
  <c r="H9" i="2"/>
  <c r="H8" i="2"/>
  <c r="H7" i="2"/>
  <c r="I638" i="19"/>
  <c r="A127" i="13"/>
  <c r="O3" i="2"/>
  <c r="I639" i="19"/>
  <c r="A128" i="13"/>
  <c r="M12" i="1"/>
  <c r="I640" i="19"/>
  <c r="A129" i="13"/>
  <c r="I641" i="19"/>
  <c r="A130" i="13"/>
  <c r="I642" i="19"/>
  <c r="A131" i="13"/>
  <c r="I643" i="19"/>
  <c r="A132" i="13"/>
  <c r="I644" i="19"/>
  <c r="A133" i="13"/>
  <c r="I645" i="19"/>
  <c r="A134" i="13"/>
  <c r="I646" i="19"/>
  <c r="A135" i="13"/>
  <c r="I647" i="19"/>
  <c r="A136" i="13"/>
  <c r="I648" i="19"/>
  <c r="A137" i="13"/>
  <c r="I649" i="19"/>
  <c r="A138" i="13"/>
  <c r="I650" i="19"/>
  <c r="A139" i="13"/>
  <c r="I651" i="19"/>
  <c r="A140" i="13"/>
  <c r="I652" i="19"/>
  <c r="A141" i="13"/>
  <c r="I653" i="19"/>
  <c r="A142" i="13"/>
  <c r="I654" i="19"/>
  <c r="A143" i="13"/>
  <c r="I655" i="19"/>
  <c r="A144" i="13"/>
  <c r="I656" i="19"/>
  <c r="A145" i="13"/>
  <c r="I657" i="19"/>
  <c r="A146" i="13"/>
  <c r="I658" i="19"/>
  <c r="A147" i="13"/>
  <c r="I659" i="19"/>
  <c r="A148" i="13"/>
  <c r="I660" i="19"/>
  <c r="A149" i="13"/>
  <c r="I661" i="19"/>
  <c r="A150" i="13"/>
  <c r="I662" i="19"/>
  <c r="A151" i="13"/>
  <c r="I663" i="19"/>
  <c r="A152" i="13"/>
  <c r="I664" i="19"/>
  <c r="A153" i="13"/>
  <c r="I665" i="19"/>
  <c r="I666" i="19"/>
  <c r="I667" i="19"/>
  <c r="I668" i="19"/>
  <c r="I669" i="19"/>
  <c r="I670" i="19"/>
  <c r="I671" i="19"/>
  <c r="I672" i="19"/>
  <c r="I673" i="19"/>
  <c r="I674" i="19"/>
  <c r="I675" i="19"/>
  <c r="I676" i="19"/>
  <c r="I677" i="19"/>
  <c r="I678" i="19"/>
  <c r="I679" i="19"/>
  <c r="I680" i="19"/>
  <c r="I681" i="19"/>
  <c r="I682" i="19"/>
  <c r="I683" i="19"/>
  <c r="I684" i="19"/>
  <c r="I685" i="19"/>
  <c r="I686" i="19"/>
  <c r="I687" i="19"/>
  <c r="I688" i="19"/>
  <c r="I689" i="19"/>
  <c r="I690" i="19"/>
  <c r="I691" i="19"/>
  <c r="I692" i="19"/>
  <c r="I693" i="19"/>
  <c r="I694" i="19"/>
  <c r="I695" i="19"/>
  <c r="I696" i="19"/>
  <c r="I697" i="19"/>
  <c r="I698" i="19"/>
  <c r="I699" i="19"/>
  <c r="I700" i="19"/>
  <c r="I701" i="19"/>
  <c r="I702" i="19"/>
  <c r="I703" i="19"/>
  <c r="I704" i="19"/>
  <c r="I705" i="19"/>
  <c r="I706" i="19"/>
  <c r="I707" i="19"/>
  <c r="I708" i="19"/>
  <c r="I709" i="19"/>
  <c r="I710" i="19"/>
  <c r="I711" i="19"/>
  <c r="I712" i="19"/>
  <c r="I713" i="19"/>
  <c r="I714" i="19"/>
  <c r="I715" i="19"/>
  <c r="I716" i="19"/>
  <c r="I717" i="19"/>
  <c r="I718" i="19"/>
  <c r="I719" i="19"/>
  <c r="I720" i="19"/>
  <c r="I721" i="19"/>
  <c r="I722" i="19"/>
  <c r="I723" i="19"/>
  <c r="I724" i="19"/>
  <c r="I725" i="19"/>
  <c r="I726" i="19"/>
  <c r="I727" i="19"/>
  <c r="I728" i="19"/>
  <c r="I729" i="19"/>
  <c r="I730" i="19"/>
  <c r="I731" i="19"/>
  <c r="I732" i="19"/>
  <c r="I733" i="19"/>
  <c r="I734" i="19"/>
  <c r="I735" i="19"/>
  <c r="I736" i="19"/>
  <c r="I737" i="19"/>
  <c r="I738" i="19"/>
  <c r="I739" i="19"/>
  <c r="I740" i="19"/>
  <c r="I741" i="19"/>
  <c r="I742" i="19"/>
  <c r="I743" i="19"/>
  <c r="I744" i="19"/>
  <c r="I745" i="19"/>
  <c r="I746" i="19"/>
  <c r="I747" i="19"/>
  <c r="I748" i="19"/>
  <c r="I749" i="19"/>
  <c r="I750" i="19"/>
  <c r="I751" i="19"/>
  <c r="I752" i="19"/>
  <c r="I753" i="19"/>
  <c r="I754" i="19"/>
  <c r="I755" i="19"/>
  <c r="I756" i="19"/>
  <c r="I757" i="19"/>
  <c r="I758" i="19"/>
  <c r="I759" i="19"/>
  <c r="I760" i="19"/>
  <c r="I761" i="19"/>
  <c r="I762" i="19"/>
  <c r="I763" i="19"/>
  <c r="I764" i="19"/>
  <c r="I765" i="19"/>
  <c r="I766" i="19"/>
  <c r="I767" i="19"/>
  <c r="I768" i="19"/>
  <c r="I769" i="19"/>
  <c r="I770" i="19"/>
  <c r="I771" i="19"/>
  <c r="I772" i="19"/>
  <c r="I773" i="19"/>
  <c r="I774" i="19"/>
  <c r="I775" i="19"/>
  <c r="I776" i="19"/>
  <c r="I777" i="19"/>
  <c r="I778" i="19"/>
  <c r="I779" i="19"/>
  <c r="I780" i="19"/>
  <c r="I781" i="19"/>
  <c r="I782" i="19"/>
  <c r="I783" i="19"/>
  <c r="I784" i="19"/>
  <c r="I785" i="19"/>
  <c r="I786" i="19"/>
  <c r="I787" i="19"/>
  <c r="I788" i="19"/>
  <c r="I789" i="19"/>
  <c r="I790" i="19"/>
  <c r="I791" i="19"/>
  <c r="I792" i="19"/>
  <c r="I793" i="19"/>
  <c r="I794" i="19"/>
  <c r="I795" i="19"/>
  <c r="I796" i="19"/>
  <c r="I797" i="19"/>
  <c r="I798" i="19"/>
  <c r="I799" i="19"/>
  <c r="I800" i="19"/>
  <c r="I801" i="19"/>
  <c r="I802" i="19"/>
  <c r="I803" i="19"/>
  <c r="I804" i="19"/>
  <c r="I805" i="19"/>
  <c r="I806" i="19"/>
  <c r="I807" i="19"/>
  <c r="I808" i="19"/>
  <c r="I809" i="19"/>
  <c r="I810" i="19"/>
  <c r="I811" i="19"/>
  <c r="I812" i="19"/>
  <c r="I813" i="19"/>
  <c r="I814" i="19"/>
  <c r="I815" i="19"/>
  <c r="I816" i="19"/>
  <c r="I817" i="19"/>
  <c r="I818" i="19"/>
  <c r="I819" i="19"/>
  <c r="I820" i="19"/>
  <c r="I821" i="19"/>
  <c r="I822" i="19"/>
  <c r="I823" i="19"/>
  <c r="I824" i="19"/>
  <c r="I825" i="19"/>
  <c r="I826" i="19"/>
  <c r="I827" i="19"/>
  <c r="I828" i="19"/>
  <c r="I829" i="19"/>
  <c r="I830" i="19"/>
  <c r="I831" i="19"/>
  <c r="I832" i="19"/>
  <c r="I833" i="19"/>
  <c r="I834" i="19"/>
  <c r="I835" i="19"/>
  <c r="I836" i="19"/>
  <c r="I837" i="19"/>
  <c r="I838" i="19"/>
  <c r="I839" i="19"/>
  <c r="I840" i="19"/>
  <c r="I841" i="19"/>
  <c r="I842" i="19"/>
  <c r="I843" i="19"/>
  <c r="I844" i="19"/>
  <c r="I845" i="19"/>
  <c r="I846" i="19"/>
  <c r="I847" i="19"/>
  <c r="I848" i="19"/>
  <c r="I849" i="19"/>
  <c r="I850" i="19"/>
  <c r="I851" i="19"/>
  <c r="I852" i="19"/>
  <c r="I853" i="19"/>
  <c r="I854" i="19"/>
  <c r="I855" i="19"/>
  <c r="I856" i="19"/>
  <c r="I857" i="19"/>
  <c r="I858" i="19"/>
  <c r="I859" i="19"/>
  <c r="I860" i="19"/>
  <c r="I861" i="19"/>
  <c r="I862" i="19"/>
  <c r="I863" i="19"/>
  <c r="I864" i="19"/>
  <c r="I865" i="19"/>
  <c r="I866" i="19"/>
  <c r="I867" i="19"/>
  <c r="I868" i="19"/>
  <c r="I869" i="19"/>
  <c r="I870" i="19"/>
  <c r="I871" i="19"/>
  <c r="I872" i="19"/>
  <c r="I873" i="19"/>
  <c r="I874" i="19"/>
  <c r="I875" i="19"/>
  <c r="I876" i="19"/>
  <c r="I877" i="19"/>
  <c r="I878" i="19"/>
  <c r="I879" i="19"/>
  <c r="I880" i="19"/>
  <c r="I881" i="19"/>
  <c r="I882" i="19"/>
  <c r="I883" i="19"/>
  <c r="I884" i="19"/>
  <c r="I885" i="19"/>
  <c r="I886" i="19"/>
  <c r="I887" i="19"/>
  <c r="I888" i="19"/>
  <c r="I889" i="19"/>
  <c r="I890" i="19"/>
  <c r="I891" i="19"/>
  <c r="I892" i="19"/>
  <c r="I893" i="19"/>
  <c r="I894" i="19"/>
  <c r="I895" i="19"/>
  <c r="I896" i="19"/>
  <c r="I897" i="19"/>
  <c r="I898" i="19"/>
  <c r="I899" i="19"/>
  <c r="I900" i="19"/>
  <c r="I901" i="19"/>
  <c r="I902" i="19"/>
  <c r="I903" i="19"/>
  <c r="I904" i="19"/>
  <c r="I905" i="19"/>
  <c r="I906" i="19"/>
  <c r="I907" i="19"/>
  <c r="I908" i="19"/>
  <c r="I909" i="19"/>
  <c r="I910" i="19"/>
  <c r="I911" i="19"/>
  <c r="I912" i="19"/>
  <c r="I913" i="19"/>
  <c r="I914" i="19"/>
  <c r="I915" i="19"/>
  <c r="I916" i="19"/>
  <c r="I917" i="19"/>
  <c r="I918" i="19"/>
  <c r="I919" i="19"/>
  <c r="I920" i="19"/>
  <c r="I921" i="19"/>
  <c r="I922" i="19"/>
  <c r="I923" i="19"/>
  <c r="I924" i="19"/>
  <c r="I925" i="19"/>
  <c r="I926" i="19"/>
  <c r="I927" i="19"/>
  <c r="I928" i="19"/>
  <c r="I929" i="19"/>
  <c r="I930" i="19"/>
  <c r="I931" i="19"/>
  <c r="I932" i="19"/>
  <c r="I933" i="19"/>
  <c r="I934" i="19"/>
  <c r="I935" i="19"/>
  <c r="I936" i="19"/>
  <c r="I937" i="19"/>
  <c r="I938" i="19"/>
  <c r="I939" i="19"/>
  <c r="I940" i="19"/>
  <c r="I941" i="19"/>
  <c r="I942" i="19"/>
  <c r="I943" i="19"/>
  <c r="I944" i="19"/>
  <c r="I945" i="19"/>
  <c r="I946" i="19"/>
  <c r="I947" i="19"/>
  <c r="I948" i="19"/>
  <c r="I949" i="19"/>
  <c r="I950" i="19"/>
  <c r="I951" i="19"/>
  <c r="I952" i="19"/>
  <c r="I953" i="19"/>
  <c r="I954" i="19"/>
  <c r="I955" i="19"/>
  <c r="I956" i="19"/>
  <c r="I957" i="19"/>
  <c r="I958" i="19"/>
  <c r="I959" i="19"/>
  <c r="I960" i="19"/>
  <c r="I961" i="19"/>
  <c r="I962" i="19"/>
  <c r="I963" i="19"/>
  <c r="I964" i="19"/>
  <c r="I965" i="19"/>
  <c r="I966" i="19"/>
  <c r="I967" i="19"/>
  <c r="I968" i="19"/>
  <c r="I969" i="19"/>
  <c r="I970" i="19"/>
  <c r="I971" i="19"/>
  <c r="I972" i="19"/>
  <c r="I973" i="19"/>
  <c r="I974" i="19"/>
  <c r="I975" i="19"/>
  <c r="I976" i="19"/>
  <c r="I977" i="19"/>
  <c r="I978" i="19"/>
  <c r="I979" i="19"/>
  <c r="I980" i="19"/>
  <c r="I981" i="19"/>
  <c r="I982" i="19"/>
  <c r="I983" i="19"/>
  <c r="I984" i="19"/>
  <c r="I985" i="19"/>
  <c r="I986" i="19"/>
  <c r="I987" i="19"/>
  <c r="I988" i="19"/>
  <c r="I989" i="19"/>
  <c r="I990" i="19"/>
  <c r="I991" i="19"/>
  <c r="I992" i="19"/>
  <c r="I993" i="19"/>
  <c r="I994" i="19"/>
  <c r="I995" i="19"/>
  <c r="I996" i="19"/>
  <c r="I997" i="19"/>
  <c r="I998" i="19"/>
  <c r="I999" i="19"/>
  <c r="I1000" i="19"/>
  <c r="I1001" i="19"/>
  <c r="I1002" i="19"/>
  <c r="I1003" i="19"/>
  <c r="I1004" i="19"/>
  <c r="I1005" i="19"/>
  <c r="I1006" i="19"/>
  <c r="I1007" i="19"/>
  <c r="I1008" i="19"/>
  <c r="I1009" i="19"/>
  <c r="I1010" i="19"/>
  <c r="I1011" i="19"/>
  <c r="I1012" i="19"/>
  <c r="I1013" i="19"/>
  <c r="I1014" i="19"/>
  <c r="I1015" i="19"/>
  <c r="I1016" i="19"/>
  <c r="I1017" i="19"/>
  <c r="I1018" i="19"/>
  <c r="I1019" i="19"/>
  <c r="I1020" i="19"/>
  <c r="I1021" i="19"/>
  <c r="I1022" i="19"/>
  <c r="I1023" i="19"/>
  <c r="I1024" i="19"/>
  <c r="I1025" i="19"/>
  <c r="I1026" i="19"/>
  <c r="I1027" i="19"/>
  <c r="I1028" i="19"/>
  <c r="I1029" i="19"/>
  <c r="I1030" i="19"/>
  <c r="I1031" i="19"/>
  <c r="I1032" i="19"/>
  <c r="I1033" i="19"/>
  <c r="I1034" i="19"/>
  <c r="I1035" i="19"/>
  <c r="I1036" i="19"/>
  <c r="I1037" i="19"/>
  <c r="I1038" i="19"/>
  <c r="I1039" i="19"/>
  <c r="I1040" i="19"/>
  <c r="I1041" i="19"/>
  <c r="I1042" i="19"/>
  <c r="I1043" i="19"/>
  <c r="I1044" i="19"/>
  <c r="I1045" i="19"/>
  <c r="I1046" i="19"/>
  <c r="I1047" i="19"/>
  <c r="I1048" i="19"/>
  <c r="I1049" i="19"/>
  <c r="I1050" i="19"/>
  <c r="I1051" i="19"/>
  <c r="I1052" i="19"/>
  <c r="I1053" i="19"/>
  <c r="I1054" i="19"/>
  <c r="I1055" i="19"/>
  <c r="I1056" i="19"/>
  <c r="I1057" i="19"/>
  <c r="I1058" i="19"/>
  <c r="I1059" i="19"/>
  <c r="I1060" i="19"/>
  <c r="I1061" i="19"/>
  <c r="I1062" i="19"/>
  <c r="I1063" i="19"/>
  <c r="I1064" i="19"/>
  <c r="I1065" i="19"/>
  <c r="I1066" i="19"/>
  <c r="I1067" i="19"/>
  <c r="I1068" i="19"/>
  <c r="I1069" i="19"/>
  <c r="I1070" i="19"/>
  <c r="I1071" i="19"/>
  <c r="I1072" i="19"/>
  <c r="I1073" i="19"/>
  <c r="I1074" i="19"/>
  <c r="I1075" i="19"/>
  <c r="I1076" i="19"/>
  <c r="I1077" i="19"/>
  <c r="I1078" i="19"/>
  <c r="I1079" i="19"/>
  <c r="I1080" i="19"/>
  <c r="I1081" i="19"/>
  <c r="I1082" i="19"/>
  <c r="I1083" i="19"/>
  <c r="I1084" i="19"/>
  <c r="I1085" i="19"/>
  <c r="I1086" i="19"/>
  <c r="I1087" i="19"/>
  <c r="I1088" i="19"/>
  <c r="I1089" i="19"/>
  <c r="I1090" i="19"/>
  <c r="I1091" i="19"/>
  <c r="I1092" i="19"/>
  <c r="I1093" i="19"/>
  <c r="I1094" i="19"/>
  <c r="I1095" i="19"/>
  <c r="I1096" i="19"/>
  <c r="I1097" i="19"/>
  <c r="I1098" i="19"/>
  <c r="I1099" i="19"/>
  <c r="I1100" i="19"/>
  <c r="I1101" i="19"/>
  <c r="I1102" i="19"/>
  <c r="I1103" i="19"/>
  <c r="I1104" i="19"/>
  <c r="I1105" i="19"/>
  <c r="I1106" i="19"/>
  <c r="I1107" i="19"/>
  <c r="I1108" i="19"/>
  <c r="I1109" i="19"/>
  <c r="I1110" i="19"/>
  <c r="I1111" i="19"/>
  <c r="I1112" i="19"/>
  <c r="I1113" i="19"/>
  <c r="I1114" i="19"/>
  <c r="I1115" i="19"/>
  <c r="I1116" i="19"/>
  <c r="I1117" i="19"/>
  <c r="I1118" i="19"/>
  <c r="I1119" i="19"/>
  <c r="I1120" i="19"/>
  <c r="I1121" i="19"/>
  <c r="I1122" i="19"/>
  <c r="I1123" i="19"/>
  <c r="I1124" i="19"/>
  <c r="I1125" i="19"/>
  <c r="I1126" i="19"/>
  <c r="I1127" i="19"/>
  <c r="I1128" i="19"/>
  <c r="I1129" i="19"/>
  <c r="I1130" i="19"/>
  <c r="I1131" i="19"/>
  <c r="I1132" i="19"/>
  <c r="I1133" i="19"/>
  <c r="I1134" i="19"/>
  <c r="I1135" i="19"/>
  <c r="I1136" i="19"/>
  <c r="I1137" i="19"/>
  <c r="I1138" i="19"/>
  <c r="I1139" i="19"/>
  <c r="I1140" i="19"/>
  <c r="I1141" i="19"/>
  <c r="I1142" i="19"/>
  <c r="I1143" i="19"/>
  <c r="I1144" i="19"/>
  <c r="I1145" i="19"/>
  <c r="I1146" i="19"/>
  <c r="I1147" i="19"/>
  <c r="I1148" i="19"/>
  <c r="I1149" i="19"/>
  <c r="I1150" i="19"/>
  <c r="I1151" i="19"/>
  <c r="I1152" i="19"/>
  <c r="I1153" i="19"/>
  <c r="I1154" i="19"/>
  <c r="I1155" i="19"/>
  <c r="I1156" i="19"/>
  <c r="I1157" i="19"/>
  <c r="I1158" i="19"/>
  <c r="I1159" i="19"/>
  <c r="I1160" i="19"/>
  <c r="I1161" i="19"/>
  <c r="I1162" i="19"/>
  <c r="I1163" i="19"/>
  <c r="I1164" i="19"/>
  <c r="I1165" i="19"/>
  <c r="I1166" i="19"/>
  <c r="I1167" i="19"/>
  <c r="I1168" i="19"/>
  <c r="I1169" i="19"/>
  <c r="I1170" i="19"/>
  <c r="I1171" i="19"/>
  <c r="I1172" i="19"/>
  <c r="I1173" i="19"/>
  <c r="I1174" i="19"/>
  <c r="I1175" i="19"/>
  <c r="I1176" i="19"/>
  <c r="I1177" i="19"/>
  <c r="I1178" i="19"/>
  <c r="I1179" i="19"/>
  <c r="I1180" i="19"/>
  <c r="I1181" i="19"/>
  <c r="I1182" i="19"/>
  <c r="I1183" i="19"/>
  <c r="I1184" i="19"/>
  <c r="I1185" i="19"/>
  <c r="I1186" i="19"/>
  <c r="I1187" i="19"/>
  <c r="I1188" i="19"/>
  <c r="I1189" i="19"/>
  <c r="I1190" i="19"/>
  <c r="I1191" i="19"/>
  <c r="I1192" i="19"/>
  <c r="I1193" i="19"/>
  <c r="I1194" i="19"/>
  <c r="I1195" i="19"/>
  <c r="I1196" i="19"/>
  <c r="I1197" i="19"/>
  <c r="I1198" i="19"/>
  <c r="I1199" i="19"/>
  <c r="I1200" i="19"/>
  <c r="I1201" i="19"/>
  <c r="I1202" i="19"/>
  <c r="I1203" i="19"/>
  <c r="I1204" i="19"/>
  <c r="I1205" i="19"/>
  <c r="I1206" i="19"/>
  <c r="I1207" i="19"/>
  <c r="I1208" i="19"/>
  <c r="I1209" i="19"/>
  <c r="I1210" i="19"/>
  <c r="I1211" i="19"/>
  <c r="I1212" i="19"/>
  <c r="I1213" i="19"/>
  <c r="I1214" i="19"/>
  <c r="I1215" i="19"/>
  <c r="I1216" i="19"/>
  <c r="I1217" i="19"/>
  <c r="I1218" i="19"/>
  <c r="I1219" i="19"/>
  <c r="I1220" i="19"/>
  <c r="I1221" i="19"/>
  <c r="I1222" i="19"/>
  <c r="I1223" i="19"/>
  <c r="I1224" i="19"/>
  <c r="I1225" i="19"/>
  <c r="I1226" i="19"/>
  <c r="I1227" i="19"/>
  <c r="I1228" i="19"/>
  <c r="I1229" i="19"/>
  <c r="I1230" i="19"/>
  <c r="I1231" i="19"/>
  <c r="I1232" i="19"/>
  <c r="I1233" i="19"/>
  <c r="I1234" i="19"/>
  <c r="I1235" i="19"/>
  <c r="I1236" i="19"/>
  <c r="I1237" i="19"/>
  <c r="I1238" i="19"/>
  <c r="I1239" i="19"/>
  <c r="I1240" i="19"/>
  <c r="I1241" i="19"/>
  <c r="I1242" i="19"/>
  <c r="I1243" i="19"/>
  <c r="I1244" i="19"/>
  <c r="I1245" i="19"/>
  <c r="I1246" i="19"/>
  <c r="I1247" i="19"/>
  <c r="I1248" i="19"/>
  <c r="I1249" i="19"/>
  <c r="I1250" i="19"/>
  <c r="I1251" i="19"/>
  <c r="I1252" i="19"/>
  <c r="I1253" i="19"/>
  <c r="I1254" i="19"/>
  <c r="I1255" i="19"/>
  <c r="I1256" i="19"/>
  <c r="I1257" i="19"/>
  <c r="I1258" i="19"/>
  <c r="I1259" i="19"/>
  <c r="I1260" i="19"/>
  <c r="I1261" i="19"/>
  <c r="I1262" i="19"/>
  <c r="I1263" i="19"/>
  <c r="I1264" i="19"/>
  <c r="I1265" i="19"/>
  <c r="I1266" i="19"/>
  <c r="I1267" i="19"/>
  <c r="I1268" i="19"/>
  <c r="I1269" i="19"/>
  <c r="I1270" i="19"/>
  <c r="I1271" i="19"/>
  <c r="I1272" i="19"/>
  <c r="I1273" i="19"/>
  <c r="I1274" i="19"/>
  <c r="I1275" i="19"/>
  <c r="I1276" i="19"/>
  <c r="I1277" i="19"/>
  <c r="I1278" i="19"/>
  <c r="I1279" i="19"/>
  <c r="I1280" i="19"/>
  <c r="I1281" i="19"/>
  <c r="I1282" i="19"/>
  <c r="I1283" i="19"/>
  <c r="I1284" i="19"/>
  <c r="I1285" i="19"/>
  <c r="I1286" i="19"/>
  <c r="I1287" i="19"/>
  <c r="I1288" i="19"/>
  <c r="I1289" i="19"/>
  <c r="I1290" i="19"/>
  <c r="I1291" i="19"/>
  <c r="I1292" i="19"/>
  <c r="I1293" i="19"/>
  <c r="I1294" i="19"/>
  <c r="I1295" i="19"/>
  <c r="I1296" i="19"/>
  <c r="I1297" i="19"/>
  <c r="I1298" i="19"/>
  <c r="I1299" i="19"/>
  <c r="I1300" i="19"/>
  <c r="I1301" i="19"/>
  <c r="I1302" i="19"/>
  <c r="I1303" i="19"/>
  <c r="I1304" i="19"/>
  <c r="I1305" i="19"/>
  <c r="I1306" i="19"/>
  <c r="I1307" i="19"/>
  <c r="I1308" i="19"/>
  <c r="I1309" i="19"/>
  <c r="I1310" i="19"/>
  <c r="I1311" i="19"/>
  <c r="I1312" i="19"/>
  <c r="I1313" i="19"/>
  <c r="I1314" i="19"/>
  <c r="I1315" i="19"/>
  <c r="I1316" i="19"/>
  <c r="I1317" i="19"/>
  <c r="I1318" i="19"/>
  <c r="I1319" i="19"/>
  <c r="I1320" i="19"/>
  <c r="I1321" i="19"/>
  <c r="I1322" i="19"/>
  <c r="I1323" i="19"/>
  <c r="I1324" i="19"/>
  <c r="I1325" i="19"/>
  <c r="I1326" i="19"/>
  <c r="I1327" i="19"/>
  <c r="I1328" i="19"/>
  <c r="I1329" i="19"/>
  <c r="I1330" i="19"/>
  <c r="I1331" i="19"/>
  <c r="I1332" i="19"/>
  <c r="I1333" i="19"/>
  <c r="I1334" i="19"/>
  <c r="I1335" i="19"/>
  <c r="I1336" i="19"/>
  <c r="I1337" i="19"/>
  <c r="I1338" i="19"/>
  <c r="I1339" i="19"/>
  <c r="I1340" i="19"/>
  <c r="I1341" i="19"/>
  <c r="I1342" i="19"/>
  <c r="I1343" i="19"/>
  <c r="I1344" i="19"/>
  <c r="I1345" i="19"/>
  <c r="I1346" i="19"/>
  <c r="I1347" i="19"/>
  <c r="I1348" i="19"/>
  <c r="I1349" i="19"/>
  <c r="I1350" i="19"/>
  <c r="I1351" i="19"/>
  <c r="I1352" i="19"/>
  <c r="I1353" i="19"/>
  <c r="I1354" i="19"/>
  <c r="I1355" i="19"/>
  <c r="I1356" i="19"/>
  <c r="I1357" i="19"/>
  <c r="I1358" i="19"/>
  <c r="I1359" i="19"/>
  <c r="I1360" i="19"/>
  <c r="I1361" i="19"/>
  <c r="I1362" i="19"/>
  <c r="I1363" i="19"/>
  <c r="I1364" i="19"/>
  <c r="I1365" i="19"/>
  <c r="I1366" i="19"/>
  <c r="I1367" i="19"/>
  <c r="I1368" i="19"/>
  <c r="I1369" i="19"/>
  <c r="I1370" i="19"/>
  <c r="I1371" i="19"/>
  <c r="I1372" i="19"/>
  <c r="I1373" i="19"/>
  <c r="I1374" i="19"/>
  <c r="I1375" i="19"/>
  <c r="I1376" i="19"/>
  <c r="I1377" i="19"/>
  <c r="I1378" i="19"/>
  <c r="I1379" i="19"/>
  <c r="I1380" i="19"/>
  <c r="I1381" i="19"/>
  <c r="I1382" i="19"/>
  <c r="I1383" i="19"/>
  <c r="I1384" i="19"/>
  <c r="I1385" i="19"/>
  <c r="I1386" i="19"/>
  <c r="I1387" i="19"/>
  <c r="I1388" i="19"/>
  <c r="I1389" i="19"/>
  <c r="I1390" i="19"/>
  <c r="I1391" i="19"/>
  <c r="I1392" i="19"/>
  <c r="I1393" i="19"/>
  <c r="I1394" i="19"/>
  <c r="I1395" i="19"/>
  <c r="I1396" i="19"/>
  <c r="I1397" i="19"/>
  <c r="I1398" i="19"/>
  <c r="I1399" i="19"/>
  <c r="I1400" i="19"/>
  <c r="I1401" i="19"/>
  <c r="I1402" i="19"/>
  <c r="I1403" i="19"/>
  <c r="I1404" i="19"/>
  <c r="I1405" i="19"/>
  <c r="I1406" i="19"/>
  <c r="I1407" i="19"/>
  <c r="I1408" i="19"/>
  <c r="I1409" i="19"/>
  <c r="I1410" i="19"/>
  <c r="I1411" i="19"/>
  <c r="I1412" i="19"/>
  <c r="I1413" i="19"/>
  <c r="I1414" i="19"/>
  <c r="I1415" i="19"/>
  <c r="I1416" i="19"/>
  <c r="I1417" i="19"/>
  <c r="I1418" i="19"/>
  <c r="I1419" i="19"/>
  <c r="I1420" i="19"/>
  <c r="I1421" i="19"/>
  <c r="I1422" i="19"/>
  <c r="I1423" i="19"/>
  <c r="I1424" i="19"/>
  <c r="I1425" i="19"/>
  <c r="I1426" i="19"/>
  <c r="I1427" i="19"/>
  <c r="I1428" i="19"/>
  <c r="I1429" i="19"/>
  <c r="I1430" i="19"/>
  <c r="I1431" i="19"/>
  <c r="I1432" i="19"/>
  <c r="I1433" i="19"/>
  <c r="I1434" i="19"/>
  <c r="I1435" i="19"/>
  <c r="I1436" i="19"/>
  <c r="I1437" i="19"/>
  <c r="I1438" i="19"/>
  <c r="I1439" i="19"/>
  <c r="I1440" i="19"/>
  <c r="I1441" i="19"/>
  <c r="I1442" i="19"/>
  <c r="I1443" i="19"/>
  <c r="I1444" i="19"/>
  <c r="I1445" i="19"/>
  <c r="I1446" i="19"/>
  <c r="I1447" i="19"/>
  <c r="I1448" i="19"/>
  <c r="I1449" i="19"/>
  <c r="I1450" i="19"/>
  <c r="I1451" i="19"/>
  <c r="I1452" i="19"/>
  <c r="I1453" i="19"/>
  <c r="I1454" i="19"/>
  <c r="I1455" i="19"/>
  <c r="I1456" i="19"/>
  <c r="I1457" i="19"/>
  <c r="I1458" i="19"/>
  <c r="I1459" i="19"/>
  <c r="I1460" i="19"/>
  <c r="I1461" i="19"/>
  <c r="I1462" i="19"/>
  <c r="I1463" i="19"/>
  <c r="I1464" i="19"/>
  <c r="I1465" i="19"/>
  <c r="I1466" i="19"/>
  <c r="I1467" i="19"/>
  <c r="I1468" i="19"/>
  <c r="I1469" i="19"/>
  <c r="I1470" i="19"/>
  <c r="I1471" i="19"/>
  <c r="I1472" i="19"/>
  <c r="I1473" i="19"/>
  <c r="I1474" i="19"/>
  <c r="I1475" i="19"/>
  <c r="I1476" i="19"/>
  <c r="I1477" i="19"/>
  <c r="I1478" i="19"/>
  <c r="I1479" i="19"/>
  <c r="I1480" i="19"/>
  <c r="I1481" i="19"/>
  <c r="I1482" i="19"/>
  <c r="I1483" i="19"/>
  <c r="I1484" i="19"/>
  <c r="I1485" i="19"/>
  <c r="I1486" i="19"/>
  <c r="I1487" i="19"/>
  <c r="I1488" i="19"/>
  <c r="I1489" i="19"/>
  <c r="I1490" i="19"/>
  <c r="I1491" i="19"/>
  <c r="I1492" i="19"/>
  <c r="I1493" i="19"/>
  <c r="I1494" i="19"/>
  <c r="I1495" i="19"/>
  <c r="I1496" i="19"/>
  <c r="I1497" i="19"/>
  <c r="I1498" i="19"/>
  <c r="I1499" i="19"/>
  <c r="I1500" i="19"/>
  <c r="I1501" i="19"/>
  <c r="I1502" i="19"/>
  <c r="I1503" i="19"/>
  <c r="I1504" i="19"/>
  <c r="I1505" i="19"/>
  <c r="I1506" i="19"/>
  <c r="I1507" i="19"/>
  <c r="I1508" i="19"/>
  <c r="I1509" i="19"/>
  <c r="I1510" i="19"/>
  <c r="I1511" i="19"/>
  <c r="I1512" i="19"/>
  <c r="I1513" i="19"/>
  <c r="I1514" i="19"/>
  <c r="I1515" i="19"/>
  <c r="I1516" i="19"/>
  <c r="I1517" i="19"/>
  <c r="I1518" i="19"/>
  <c r="I1519" i="19"/>
  <c r="I1520" i="19"/>
  <c r="I1521" i="19"/>
  <c r="I1522" i="19"/>
  <c r="I1523" i="19"/>
  <c r="I1524" i="19"/>
  <c r="I1525" i="19"/>
  <c r="I1526" i="19"/>
  <c r="I1527" i="19"/>
  <c r="I1528" i="19"/>
  <c r="I1529" i="19"/>
  <c r="I1530" i="19"/>
  <c r="I1531" i="19"/>
  <c r="I1532" i="19"/>
  <c r="I1533" i="19"/>
  <c r="I1534" i="19"/>
  <c r="I1535" i="19"/>
  <c r="I1536" i="19"/>
  <c r="I1537" i="19"/>
  <c r="I1538" i="19"/>
  <c r="I1539" i="19"/>
  <c r="I1540" i="19"/>
  <c r="I1541" i="19"/>
  <c r="I1542" i="19"/>
  <c r="I1543" i="19"/>
  <c r="I1544" i="19"/>
  <c r="I1545" i="19"/>
  <c r="I1546" i="19"/>
  <c r="I1547" i="19"/>
  <c r="I1548" i="19"/>
  <c r="I1549" i="19"/>
  <c r="I1550" i="19"/>
  <c r="I1551" i="19"/>
  <c r="I1552" i="19"/>
  <c r="I1553" i="19"/>
  <c r="I1554" i="19"/>
  <c r="I1555" i="19"/>
  <c r="I1556" i="19"/>
  <c r="I1557" i="19"/>
  <c r="I1558" i="19"/>
  <c r="I1559" i="19"/>
  <c r="I1560" i="19"/>
  <c r="I1561" i="19"/>
  <c r="I1562" i="19"/>
  <c r="I1563" i="19"/>
  <c r="I1564" i="19"/>
  <c r="I1565" i="19"/>
  <c r="I1566" i="19"/>
  <c r="I1567" i="19"/>
  <c r="I1568" i="19"/>
  <c r="I1569" i="19"/>
  <c r="I1570" i="19"/>
  <c r="I1571" i="19"/>
  <c r="I1572" i="19"/>
  <c r="I1573" i="19"/>
  <c r="I1574" i="19"/>
  <c r="I1575" i="19"/>
  <c r="I1576" i="19"/>
  <c r="I1577" i="19"/>
  <c r="I1578" i="19"/>
  <c r="I1579" i="19"/>
  <c r="I1580" i="19"/>
  <c r="I1581" i="19"/>
  <c r="I1582" i="19"/>
  <c r="I1583" i="19"/>
  <c r="I1584" i="19"/>
  <c r="I1585" i="19"/>
  <c r="I1586" i="19"/>
  <c r="I1587" i="19"/>
  <c r="I1588" i="19"/>
  <c r="I1589" i="19"/>
  <c r="I1590" i="19"/>
  <c r="I1591" i="19"/>
  <c r="I1592" i="19"/>
  <c r="I1593" i="19"/>
  <c r="I1594" i="19"/>
  <c r="I1595" i="19"/>
  <c r="I1596" i="19"/>
  <c r="I1597" i="19"/>
  <c r="I1598" i="19"/>
  <c r="I1599" i="19"/>
  <c r="I1600" i="19"/>
  <c r="I1601" i="19"/>
  <c r="I1602" i="19"/>
  <c r="I1603" i="19"/>
  <c r="I1604" i="19"/>
  <c r="I1605" i="19"/>
  <c r="I1606" i="19"/>
  <c r="I1607" i="19"/>
  <c r="I1608" i="19"/>
  <c r="I1609" i="19"/>
  <c r="I1610" i="19"/>
  <c r="I1611" i="19"/>
  <c r="I1612" i="19"/>
  <c r="I1613" i="19"/>
  <c r="I1614" i="19"/>
  <c r="I1615" i="19"/>
  <c r="I1616" i="19"/>
  <c r="I1617" i="19"/>
  <c r="I1618" i="19"/>
  <c r="I1619" i="19"/>
  <c r="I1620" i="19"/>
  <c r="I1621" i="19"/>
  <c r="I1622" i="19"/>
  <c r="I1623" i="19"/>
  <c r="I1624" i="19"/>
  <c r="I1625" i="19"/>
  <c r="I1626" i="19"/>
  <c r="I1627" i="19"/>
  <c r="I1628" i="19"/>
  <c r="I1629" i="19"/>
  <c r="I1630" i="19"/>
  <c r="I1631" i="19"/>
  <c r="I1632" i="19"/>
  <c r="I1633" i="19"/>
  <c r="I1634" i="19"/>
  <c r="I1635" i="19"/>
  <c r="I1636" i="19"/>
  <c r="I1637" i="19"/>
  <c r="I1638" i="19"/>
  <c r="I1639" i="19"/>
  <c r="I1640" i="19"/>
  <c r="I1641" i="19"/>
  <c r="I1642" i="19"/>
  <c r="I1643" i="19"/>
  <c r="I1644" i="19"/>
  <c r="I1645" i="19"/>
  <c r="I1646" i="19"/>
  <c r="I1647" i="19"/>
  <c r="I1648" i="19"/>
  <c r="I1649" i="19"/>
  <c r="I1650" i="19"/>
  <c r="I1651" i="19"/>
  <c r="I1652" i="19"/>
  <c r="I1653" i="19"/>
  <c r="I1654" i="19"/>
  <c r="I1655" i="19"/>
  <c r="I1656" i="19"/>
  <c r="I1657" i="19"/>
  <c r="I1658" i="19"/>
  <c r="I1659" i="19"/>
  <c r="I1660" i="19"/>
  <c r="I1661" i="19"/>
  <c r="I1662" i="19"/>
  <c r="I1663" i="19"/>
  <c r="I1664" i="19"/>
  <c r="I1665" i="19"/>
  <c r="I1666" i="19"/>
  <c r="I1667" i="19"/>
  <c r="I1668" i="19"/>
  <c r="I1669" i="19"/>
  <c r="I1670" i="19"/>
  <c r="I1671" i="19"/>
  <c r="I1672" i="19"/>
  <c r="I1673" i="19"/>
  <c r="I1674" i="19"/>
  <c r="I1675" i="19"/>
  <c r="I1676" i="19"/>
  <c r="I1677" i="19"/>
  <c r="I1678" i="19"/>
  <c r="I1679" i="19"/>
  <c r="I1680" i="19"/>
  <c r="I1681" i="19"/>
  <c r="I1682" i="19"/>
  <c r="I1683" i="19"/>
  <c r="I1684" i="19"/>
  <c r="I1685" i="19"/>
  <c r="I1686" i="19"/>
  <c r="I1687" i="19"/>
  <c r="I1688" i="19"/>
  <c r="I1689" i="19"/>
  <c r="I1690" i="19"/>
  <c r="I1691" i="19"/>
  <c r="I1692" i="19"/>
  <c r="I1693" i="19"/>
  <c r="I1694" i="19"/>
  <c r="I1695" i="19"/>
  <c r="I1696" i="19"/>
  <c r="I1697" i="19"/>
  <c r="I1698" i="19"/>
  <c r="I1699" i="19"/>
  <c r="I1700" i="19"/>
  <c r="I1701" i="19"/>
  <c r="I1702" i="19"/>
  <c r="I1703" i="19"/>
  <c r="I1704" i="19"/>
  <c r="I1705" i="19"/>
  <c r="I1706" i="19"/>
  <c r="I1707" i="19"/>
  <c r="I1708" i="19"/>
  <c r="I1709" i="19"/>
  <c r="I1710" i="19"/>
  <c r="I1711" i="19"/>
  <c r="I1712" i="19"/>
  <c r="I1713" i="19"/>
  <c r="I1714" i="19"/>
  <c r="I1715" i="19"/>
  <c r="I1716" i="19"/>
  <c r="I1717" i="19"/>
  <c r="I1718" i="19"/>
  <c r="I1719" i="19"/>
  <c r="I1720" i="19"/>
  <c r="I1721" i="19"/>
  <c r="I1722" i="19"/>
  <c r="I1723" i="19"/>
  <c r="I1724" i="19"/>
  <c r="I1725" i="19"/>
  <c r="I1726" i="19"/>
  <c r="I1727" i="19"/>
  <c r="I1728" i="19"/>
  <c r="I1729" i="19"/>
  <c r="I1730" i="19"/>
  <c r="I1731" i="19"/>
  <c r="I1732" i="19"/>
  <c r="I1733" i="19"/>
  <c r="I1734" i="19"/>
  <c r="I1735" i="19"/>
  <c r="I1736" i="19"/>
  <c r="I1737" i="19"/>
  <c r="I1738" i="19"/>
  <c r="I1739" i="19"/>
  <c r="I1740" i="19"/>
  <c r="I1741" i="19"/>
  <c r="I1742" i="19"/>
  <c r="I1743" i="19"/>
  <c r="I1744" i="19"/>
  <c r="I1745" i="19"/>
  <c r="I1746" i="19"/>
  <c r="I1747" i="19"/>
  <c r="I1748" i="19"/>
  <c r="I1749" i="19"/>
  <c r="I1750" i="19"/>
  <c r="I1751" i="19"/>
  <c r="I1752" i="19"/>
  <c r="I1753" i="19"/>
  <c r="I1754" i="19"/>
  <c r="I1755" i="19"/>
  <c r="I1756" i="19"/>
  <c r="I1757" i="19"/>
  <c r="I1758" i="19"/>
  <c r="I1759" i="19"/>
  <c r="I1760" i="19"/>
  <c r="I1761" i="19"/>
  <c r="I1762" i="19"/>
  <c r="I1763" i="19"/>
  <c r="I1764" i="19"/>
  <c r="I1765" i="19"/>
  <c r="I1766" i="19"/>
  <c r="I1767" i="19"/>
  <c r="I1768" i="19"/>
  <c r="I1769" i="19"/>
  <c r="I1770" i="19"/>
  <c r="I1771" i="19"/>
  <c r="I1772" i="19"/>
  <c r="I1773" i="19"/>
  <c r="I1774" i="19"/>
  <c r="I1775" i="19"/>
  <c r="I1776" i="19"/>
  <c r="I1777" i="19"/>
  <c r="I1778" i="19"/>
  <c r="I1779" i="19"/>
  <c r="I1780" i="19"/>
  <c r="I1781" i="19"/>
  <c r="I1782" i="19"/>
  <c r="I1783" i="19"/>
  <c r="I1784" i="19"/>
  <c r="I1785" i="19"/>
  <c r="I1786" i="19"/>
  <c r="I1787" i="19"/>
  <c r="I1788" i="19"/>
  <c r="I1789" i="19"/>
  <c r="I1790" i="19"/>
  <c r="I1791" i="19"/>
  <c r="I1792" i="19"/>
  <c r="I1793" i="19"/>
  <c r="I1794" i="19"/>
  <c r="I1795" i="19"/>
  <c r="I1796" i="19"/>
  <c r="I1797" i="19"/>
  <c r="I1798" i="19"/>
  <c r="I1799" i="19"/>
  <c r="I1800" i="19"/>
  <c r="I1801" i="19"/>
  <c r="I1802" i="19"/>
  <c r="I1803" i="19"/>
  <c r="I1804" i="19"/>
  <c r="I1805" i="19"/>
  <c r="I1806" i="19"/>
  <c r="I1807" i="19"/>
  <c r="I1808" i="19"/>
  <c r="I1809" i="19"/>
  <c r="I1810" i="19"/>
  <c r="I1811" i="19"/>
  <c r="I1812" i="19"/>
  <c r="I1813" i="19"/>
  <c r="I1814" i="19"/>
  <c r="I1815" i="19"/>
  <c r="I1816" i="19"/>
  <c r="I1817" i="19"/>
  <c r="I1818" i="19"/>
  <c r="I1819" i="19"/>
  <c r="I1820" i="19"/>
  <c r="I1821" i="19"/>
  <c r="I1822" i="19"/>
  <c r="I1823" i="19"/>
  <c r="I1824" i="19"/>
  <c r="I1825" i="19"/>
  <c r="I1826" i="19"/>
  <c r="I1827" i="19"/>
  <c r="I1828" i="19"/>
  <c r="I1829" i="19"/>
  <c r="I1830" i="19"/>
  <c r="I1831" i="19"/>
  <c r="I1832" i="19"/>
  <c r="I1833" i="19"/>
  <c r="I1834" i="19"/>
  <c r="I1835" i="19"/>
  <c r="I1836" i="19"/>
  <c r="I1837" i="19"/>
  <c r="I1838" i="19"/>
  <c r="I1839" i="19"/>
  <c r="I1840" i="19"/>
  <c r="I1841" i="19"/>
  <c r="I1842" i="19"/>
  <c r="I1843" i="19"/>
  <c r="I1844" i="19"/>
  <c r="I1845" i="19"/>
  <c r="I1846" i="19"/>
  <c r="I1847" i="19"/>
  <c r="I1848" i="19"/>
  <c r="I1849" i="19"/>
  <c r="I1850" i="19"/>
  <c r="I1851" i="19"/>
  <c r="I1852" i="19"/>
  <c r="I1853" i="19"/>
  <c r="I1854" i="19"/>
  <c r="I1855" i="19"/>
  <c r="I1856" i="19"/>
  <c r="I1857" i="19"/>
  <c r="I1858" i="19"/>
  <c r="I1859" i="19"/>
  <c r="I1860" i="19"/>
  <c r="I1861" i="19"/>
  <c r="I1862" i="19"/>
  <c r="I1863" i="19"/>
  <c r="I1864" i="19"/>
  <c r="I1865" i="19"/>
  <c r="I1866" i="19"/>
  <c r="I1867" i="19"/>
  <c r="I1868" i="19"/>
  <c r="I1869" i="19"/>
  <c r="I1870" i="19"/>
  <c r="I1871" i="19"/>
  <c r="I1872" i="19"/>
  <c r="I1873" i="19"/>
  <c r="I1874" i="19"/>
  <c r="I1875" i="19"/>
  <c r="I1876" i="19"/>
  <c r="I1877" i="19"/>
  <c r="I1878" i="19"/>
  <c r="I1879" i="19"/>
  <c r="I1880" i="19"/>
  <c r="I1881" i="19"/>
  <c r="I1882" i="19"/>
  <c r="I1883" i="19"/>
  <c r="I1884" i="19"/>
  <c r="I1885" i="19"/>
  <c r="I1886" i="19"/>
  <c r="I1887" i="19"/>
  <c r="I1888" i="19"/>
  <c r="I1889" i="19"/>
  <c r="I1890" i="19"/>
  <c r="I1891" i="19"/>
  <c r="I1892" i="19"/>
  <c r="I1893" i="19"/>
  <c r="I1894" i="19"/>
  <c r="I1895" i="19"/>
  <c r="I1896" i="19"/>
  <c r="I1897" i="19"/>
  <c r="I1898" i="19"/>
  <c r="I1899" i="19"/>
  <c r="I1900" i="19"/>
  <c r="I1901" i="19"/>
  <c r="I1902" i="19"/>
  <c r="I1903" i="19"/>
  <c r="I1904" i="19"/>
  <c r="I1905" i="19"/>
  <c r="I1906" i="19"/>
  <c r="I1907" i="19"/>
  <c r="I1908" i="19"/>
  <c r="I1909" i="19"/>
  <c r="I1910" i="19"/>
  <c r="I1911" i="19"/>
  <c r="I1912" i="19"/>
  <c r="I1913" i="19"/>
  <c r="I1914" i="19"/>
  <c r="I1915" i="19"/>
  <c r="I1916" i="19"/>
  <c r="I1917" i="19"/>
  <c r="I1918" i="19"/>
  <c r="I1919" i="19"/>
  <c r="I1920" i="19"/>
  <c r="I1921" i="19"/>
  <c r="I1922" i="19"/>
  <c r="I1923" i="19"/>
  <c r="I1924" i="19"/>
  <c r="I1925" i="19"/>
  <c r="I1926" i="19"/>
  <c r="I1927" i="19"/>
  <c r="I1928" i="19"/>
  <c r="I1929" i="19"/>
  <c r="I1930" i="19"/>
  <c r="I1931" i="19"/>
  <c r="I1932" i="19"/>
  <c r="I1933" i="19"/>
  <c r="I1934" i="19"/>
  <c r="I1935" i="19"/>
  <c r="I1936" i="19"/>
  <c r="I1937" i="19"/>
  <c r="I1938" i="19"/>
  <c r="I1939" i="19"/>
  <c r="I1940" i="19"/>
  <c r="I1941" i="19"/>
  <c r="I1942" i="19"/>
  <c r="I1943" i="19"/>
  <c r="I1944" i="19"/>
  <c r="I1945" i="19"/>
  <c r="I1946" i="19"/>
  <c r="I1947" i="19"/>
  <c r="I1948" i="19"/>
  <c r="I1949" i="19"/>
  <c r="I1950" i="19"/>
  <c r="I1951" i="19"/>
  <c r="I1952" i="19"/>
  <c r="I1953" i="19"/>
  <c r="I1954" i="19"/>
  <c r="I1955" i="19"/>
  <c r="I1956" i="19"/>
  <c r="I1957" i="19"/>
  <c r="I1958" i="19"/>
  <c r="I1959" i="19"/>
  <c r="I1960" i="19"/>
  <c r="I1961" i="19"/>
  <c r="I1962" i="19"/>
  <c r="I1963" i="19"/>
  <c r="I1964" i="19"/>
  <c r="I1965" i="19"/>
  <c r="I1966" i="19"/>
  <c r="I1967" i="19"/>
  <c r="I1968" i="19"/>
  <c r="I1969" i="19"/>
  <c r="I1970" i="19"/>
  <c r="I1971" i="19"/>
  <c r="I1972" i="19"/>
  <c r="I1973" i="19"/>
  <c r="I1974" i="19"/>
  <c r="I1975" i="19"/>
  <c r="I1976" i="19"/>
  <c r="I1977" i="19"/>
  <c r="I1978" i="19"/>
  <c r="I1979" i="19"/>
  <c r="I1980" i="19"/>
  <c r="I1981" i="19"/>
  <c r="I1982" i="19"/>
  <c r="I1983" i="19"/>
  <c r="I1984" i="19"/>
  <c r="I1985" i="19"/>
  <c r="I1986" i="19"/>
  <c r="I1987" i="19"/>
  <c r="I1988" i="19"/>
  <c r="I1989" i="19"/>
  <c r="I1990" i="19"/>
  <c r="I1991" i="19"/>
  <c r="I1992" i="19"/>
  <c r="I1993" i="19"/>
  <c r="I1994" i="19"/>
  <c r="I1995" i="19"/>
  <c r="I1996" i="19"/>
  <c r="I1997" i="19"/>
  <c r="I1998" i="19"/>
  <c r="I1999" i="19"/>
  <c r="I2000" i="19"/>
  <c r="I2001" i="19"/>
  <c r="I2002" i="19"/>
  <c r="AO83" i="4" l="1"/>
  <c r="AO41" i="4"/>
  <c r="AO50" i="4"/>
  <c r="K28" i="4"/>
  <c r="K32" i="4" s="1"/>
  <c r="AY83" i="4"/>
  <c r="AY53" i="4"/>
  <c r="AY87" i="4"/>
  <c r="AY62" i="4"/>
  <c r="AY37" i="4"/>
  <c r="AY71" i="4"/>
  <c r="AY58" i="4"/>
  <c r="AY92" i="4"/>
  <c r="AY79" i="4"/>
  <c r="AY40" i="4"/>
  <c r="AY91" i="4"/>
  <c r="AY41" i="4"/>
  <c r="AY75" i="4"/>
  <c r="AY50" i="4"/>
  <c r="AY84" i="4"/>
  <c r="AY59" i="4"/>
  <c r="AY46" i="4"/>
  <c r="AY80" i="4"/>
  <c r="AY67" i="4"/>
  <c r="AY74" i="4"/>
  <c r="AY70" i="4"/>
  <c r="BA28" i="4"/>
  <c r="BA58" i="4" s="1"/>
  <c r="AY63" i="4"/>
  <c r="AY38" i="4"/>
  <c r="AY72" i="4"/>
  <c r="AY47" i="4"/>
  <c r="AY78" i="4"/>
  <c r="AY68" i="4"/>
  <c r="AY55" i="4"/>
  <c r="AO64" i="4"/>
  <c r="AY65" i="4"/>
  <c r="AY49" i="4"/>
  <c r="AY45" i="4"/>
  <c r="AY88" i="4"/>
  <c r="AY51" i="4"/>
  <c r="AY66" i="4"/>
  <c r="AY60" i="4"/>
  <c r="AY35" i="4"/>
  <c r="AY93" i="4"/>
  <c r="AY56" i="4"/>
  <c r="AY43" i="4"/>
  <c r="AY76" i="4"/>
  <c r="AY39" i="4"/>
  <c r="AY85" i="4"/>
  <c r="AY48" i="4"/>
  <c r="AY90" i="4"/>
  <c r="AY81" i="4"/>
  <c r="AY44" i="4"/>
  <c r="AY89" i="4"/>
  <c r="AY64" i="4"/>
  <c r="AY32" i="4"/>
  <c r="AY73" i="4"/>
  <c r="AY36" i="4"/>
  <c r="AY94" i="4"/>
  <c r="AY69" i="4"/>
  <c r="BA70" i="4"/>
  <c r="BA45" i="4"/>
  <c r="Y28" i="4"/>
  <c r="BA50" i="4"/>
  <c r="AD29" i="4"/>
  <c r="AD87" i="4" s="1"/>
  <c r="AO52" i="4"/>
  <c r="P61" i="4"/>
  <c r="P73" i="4"/>
  <c r="P72" i="4"/>
  <c r="P56" i="4"/>
  <c r="P70" i="4"/>
  <c r="P68" i="4"/>
  <c r="AO62" i="4"/>
  <c r="AO46" i="4"/>
  <c r="AO70" i="4"/>
  <c r="AO94" i="4"/>
  <c r="AO58" i="4"/>
  <c r="AO40" i="4"/>
  <c r="AO71" i="4"/>
  <c r="AO45" i="4"/>
  <c r="AO82" i="4"/>
  <c r="AO66" i="4"/>
  <c r="AO90" i="4"/>
  <c r="AO54" i="4"/>
  <c r="AO78" i="4"/>
  <c r="AO84" i="4"/>
  <c r="AO59" i="4"/>
  <c r="AO92" i="4"/>
  <c r="AO42" i="4"/>
  <c r="AO87" i="4"/>
  <c r="AO51" i="4"/>
  <c r="AO75" i="4"/>
  <c r="AO79" i="4"/>
  <c r="AO72" i="4"/>
  <c r="AO47" i="4"/>
  <c r="AO80" i="4"/>
  <c r="AO43" i="4"/>
  <c r="AO61" i="4"/>
  <c r="AO36" i="4"/>
  <c r="AO44" i="4"/>
  <c r="AO63" i="4"/>
  <c r="AO49" i="4"/>
  <c r="AO73" i="4"/>
  <c r="AO37" i="4"/>
  <c r="AO60" i="4"/>
  <c r="AO35" i="4"/>
  <c r="AO68" i="4"/>
  <c r="AO77" i="4"/>
  <c r="AO85" i="4"/>
  <c r="AO67" i="4"/>
  <c r="AO91" i="4"/>
  <c r="AO55" i="4"/>
  <c r="AO88" i="4"/>
  <c r="AO48" i="4"/>
  <c r="AO93" i="4"/>
  <c r="AO56" i="4"/>
  <c r="AQ28" i="4"/>
  <c r="AO89" i="4"/>
  <c r="AO76" i="4"/>
  <c r="AO81" i="4"/>
  <c r="AO65" i="4"/>
  <c r="AO39" i="4"/>
  <c r="AO53" i="4"/>
  <c r="BA63" i="4"/>
  <c r="AO34" i="4"/>
  <c r="AO86" i="4"/>
  <c r="BA57" i="4"/>
  <c r="BA82" i="4"/>
  <c r="BA34" i="4"/>
  <c r="BA37" i="4"/>
  <c r="BA62" i="4"/>
  <c r="BA87" i="4"/>
  <c r="BA53" i="4"/>
  <c r="BA90" i="4"/>
  <c r="BA69" i="4"/>
  <c r="BA94" i="4"/>
  <c r="BA67" i="4"/>
  <c r="BA49" i="4"/>
  <c r="BA74" i="4"/>
  <c r="BA40" i="4"/>
  <c r="BA65" i="4"/>
  <c r="BA44" i="4"/>
  <c r="BA81" i="4"/>
  <c r="BA79" i="4"/>
  <c r="BA36" i="4"/>
  <c r="BA61" i="4"/>
  <c r="BA86" i="4"/>
  <c r="BA52" i="4"/>
  <c r="BA77" i="4"/>
  <c r="BA46" i="4"/>
  <c r="BA59" i="4"/>
  <c r="BA32" i="4"/>
  <c r="BA88" i="4"/>
  <c r="BA56" i="4"/>
  <c r="BA93" i="4"/>
  <c r="BA35" i="4"/>
  <c r="BA48" i="4"/>
  <c r="BA73" i="4"/>
  <c r="BA55" i="4"/>
  <c r="BA64" i="4"/>
  <c r="BA89" i="4"/>
  <c r="BA68" i="4"/>
  <c r="BA91" i="4"/>
  <c r="BA47" i="4"/>
  <c r="BA60" i="4"/>
  <c r="BA85" i="4"/>
  <c r="BA39" i="4"/>
  <c r="BA76" i="4"/>
  <c r="BA42" i="4"/>
  <c r="BA80" i="4"/>
  <c r="BA72" i="4"/>
  <c r="BA51" i="4"/>
  <c r="BA54" i="4"/>
  <c r="BA78" i="4"/>
  <c r="BA43" i="4"/>
  <c r="BA66" i="4"/>
  <c r="BA84" i="4"/>
  <c r="AO38" i="4"/>
  <c r="BA41" i="4"/>
  <c r="BA83" i="4"/>
  <c r="AO57" i="4"/>
  <c r="AO32" i="4"/>
  <c r="BC28" i="4"/>
  <c r="BA71" i="4"/>
  <c r="AH28" i="4"/>
  <c r="AF29" i="4"/>
  <c r="AO69" i="4"/>
  <c r="AO74" i="4"/>
  <c r="P80" i="4"/>
  <c r="P59" i="4"/>
  <c r="P67" i="4"/>
  <c r="P33" i="4"/>
  <c r="P71" i="4"/>
  <c r="P52" i="4"/>
  <c r="P79" i="4"/>
  <c r="P45" i="4"/>
  <c r="P83" i="4"/>
  <c r="P30" i="4"/>
  <c r="P51" i="4"/>
  <c r="P43" i="4"/>
  <c r="P47" i="4"/>
  <c r="R33" i="4"/>
  <c r="P32" i="4"/>
  <c r="P57" i="4"/>
  <c r="P37" i="4"/>
  <c r="P82" i="4"/>
  <c r="P42" i="4"/>
  <c r="P85" i="4"/>
  <c r="P66" i="4"/>
  <c r="P55" i="4"/>
  <c r="P53" i="4"/>
  <c r="P44" i="4"/>
  <c r="P69" i="4"/>
  <c r="P49" i="4"/>
  <c r="P77" i="4"/>
  <c r="P86" i="4"/>
  <c r="P65" i="4"/>
  <c r="P41" i="4"/>
  <c r="R44" i="4"/>
  <c r="P84" i="4"/>
  <c r="P64" i="4"/>
  <c r="P40" i="4"/>
  <c r="R56" i="4"/>
  <c r="P58" i="4"/>
  <c r="P39" i="4"/>
  <c r="P78" i="4"/>
  <c r="P54" i="4"/>
  <c r="P38" i="4"/>
  <c r="T52" i="4"/>
  <c r="T69" i="4"/>
  <c r="T50" i="4"/>
  <c r="T31" i="4"/>
  <c r="T37" i="4"/>
  <c r="T62" i="4"/>
  <c r="T41" i="4"/>
  <c r="T43" i="4"/>
  <c r="T34" i="4"/>
  <c r="T85" i="4"/>
  <c r="T74" i="4"/>
  <c r="T53" i="4"/>
  <c r="T32" i="4"/>
  <c r="T46" i="4"/>
  <c r="R31" i="4"/>
  <c r="T40" i="4"/>
  <c r="T78" i="4"/>
  <c r="T80" i="4"/>
  <c r="T71" i="4"/>
  <c r="T30" i="4"/>
  <c r="T83" i="4"/>
  <c r="S28" i="4"/>
  <c r="T81" i="4"/>
  <c r="T63" i="4"/>
  <c r="T65" i="4"/>
  <c r="T44" i="4"/>
  <c r="T58" i="4"/>
  <c r="T84" i="4"/>
  <c r="T72" i="4"/>
  <c r="R63" i="4"/>
  <c r="R73" i="4"/>
  <c r="R85" i="4"/>
  <c r="T86" i="4"/>
  <c r="T64" i="4"/>
  <c r="T89" i="4"/>
  <c r="T55" i="4"/>
  <c r="T33" i="4"/>
  <c r="T70" i="4"/>
  <c r="T49" i="4"/>
  <c r="T60" i="4"/>
  <c r="R55" i="4"/>
  <c r="R67" i="4"/>
  <c r="T39" i="4"/>
  <c r="T76" i="4"/>
  <c r="T42" i="4"/>
  <c r="T67" i="4"/>
  <c r="T45" i="4"/>
  <c r="T82" i="4"/>
  <c r="T61" i="4"/>
  <c r="T48" i="4"/>
  <c r="T51" i="4"/>
  <c r="T88" i="4"/>
  <c r="T54" i="4"/>
  <c r="T79" i="4"/>
  <c r="T57" i="4"/>
  <c r="T35" i="4"/>
  <c r="T73" i="4"/>
  <c r="R81" i="4"/>
  <c r="R59" i="4"/>
  <c r="R37" i="4"/>
  <c r="R87" i="4"/>
  <c r="R88" i="4"/>
  <c r="R70" i="4"/>
  <c r="R51" i="4"/>
  <c r="R52" i="4"/>
  <c r="R53" i="4"/>
  <c r="R54" i="4"/>
  <c r="R58" i="4"/>
  <c r="R60" i="4"/>
  <c r="R62" i="4"/>
  <c r="R64" i="4"/>
  <c r="P89" i="4"/>
  <c r="P76" i="4"/>
  <c r="P63" i="4"/>
  <c r="P50" i="4"/>
  <c r="P36" i="4"/>
  <c r="R47" i="4"/>
  <c r="R66" i="4"/>
  <c r="R34" i="4"/>
  <c r="R38" i="4"/>
  <c r="R42" i="4"/>
  <c r="R71" i="4"/>
  <c r="R49" i="4"/>
  <c r="Q28" i="4"/>
  <c r="R89" i="4"/>
  <c r="R72" i="4"/>
  <c r="R74" i="4"/>
  <c r="R75" i="4"/>
  <c r="R76" i="4"/>
  <c r="R77" i="4"/>
  <c r="R78" i="4"/>
  <c r="R82" i="4"/>
  <c r="R86" i="4"/>
  <c r="P31" i="4"/>
  <c r="P88" i="4"/>
  <c r="P75" i="4"/>
  <c r="P62" i="4"/>
  <c r="P48" i="4"/>
  <c r="P34" i="4"/>
  <c r="R41" i="4"/>
  <c r="R79" i="4"/>
  <c r="R68" i="4"/>
  <c r="R45" i="4"/>
  <c r="R80" i="4"/>
  <c r="R57" i="4"/>
  <c r="R35" i="4"/>
  <c r="R46" i="4"/>
  <c r="R48" i="4"/>
  <c r="R69" i="4"/>
  <c r="R65" i="4"/>
  <c r="R50" i="4"/>
  <c r="R36" i="4"/>
  <c r="R39" i="4"/>
  <c r="R40" i="4"/>
  <c r="R43" i="4"/>
  <c r="R32" i="4"/>
  <c r="R83" i="4"/>
  <c r="R61" i="4"/>
  <c r="R30" i="4"/>
  <c r="P87" i="4"/>
  <c r="P74" i="4"/>
  <c r="P60" i="4"/>
  <c r="P46" i="4"/>
  <c r="S9" i="4"/>
  <c r="Q92" i="4" s="1"/>
  <c r="R92" i="4" s="1"/>
  <c r="N20" i="4"/>
  <c r="C10" i="9" a="1"/>
  <c r="C10" i="9" s="1"/>
  <c r="J689" i="19"/>
  <c r="J990" i="19"/>
  <c r="J894" i="19"/>
  <c r="J786" i="19"/>
  <c r="W12" i="19"/>
  <c r="E2" i="19"/>
  <c r="W9" i="19" s="1"/>
  <c r="W10" i="19" s="1"/>
  <c r="E33" i="19"/>
  <c r="E6" i="19"/>
  <c r="W7" i="19" s="1"/>
  <c r="F33" i="19"/>
  <c r="E1" i="19"/>
  <c r="A52" i="17"/>
  <c r="J18" i="17"/>
  <c r="K18" i="17" s="1"/>
  <c r="J21" i="17"/>
  <c r="K21" i="17" s="1"/>
  <c r="B20" i="17"/>
  <c r="D20" i="17"/>
  <c r="B18" i="17"/>
  <c r="K224" i="19"/>
  <c r="K104" i="19"/>
  <c r="K199" i="19"/>
  <c r="K55" i="19"/>
  <c r="K150" i="19"/>
  <c r="K30" i="19"/>
  <c r="B17" i="19"/>
  <c r="J834" i="19"/>
  <c r="K29" i="19"/>
  <c r="K125" i="19"/>
  <c r="W3" i="19"/>
  <c r="K90" i="19"/>
  <c r="K186" i="19"/>
  <c r="K67" i="19"/>
  <c r="K163" i="19"/>
  <c r="K44" i="19"/>
  <c r="K140" i="19"/>
  <c r="K9" i="19"/>
  <c r="K105" i="19"/>
  <c r="K201" i="19"/>
  <c r="K82" i="19"/>
  <c r="K178" i="19"/>
  <c r="K59" i="19"/>
  <c r="K155" i="19"/>
  <c r="K36" i="19"/>
  <c r="K132" i="19"/>
  <c r="K13" i="19"/>
  <c r="K109" i="19"/>
  <c r="K205" i="19"/>
  <c r="K74" i="19"/>
  <c r="K170" i="19"/>
  <c r="K39" i="19"/>
  <c r="K135" i="19"/>
  <c r="K16" i="19"/>
  <c r="K112" i="19"/>
  <c r="K208" i="19"/>
  <c r="K305" i="19"/>
  <c r="K401" i="19"/>
  <c r="K497" i="19"/>
  <c r="K593" i="19"/>
  <c r="K689" i="19"/>
  <c r="K306" i="19"/>
  <c r="K402" i="19"/>
  <c r="K498" i="19"/>
  <c r="K594" i="19"/>
  <c r="K690" i="19"/>
  <c r="K307" i="19"/>
  <c r="K403" i="19"/>
  <c r="K499" i="19"/>
  <c r="K595" i="19"/>
  <c r="K691" i="19"/>
  <c r="K308" i="19"/>
  <c r="K404" i="19"/>
  <c r="K500" i="19"/>
  <c r="K596" i="19"/>
  <c r="K692" i="19"/>
  <c r="K309" i="19"/>
  <c r="K405" i="19"/>
  <c r="K501" i="19"/>
  <c r="K597" i="19"/>
  <c r="K693" i="19"/>
  <c r="K310" i="19"/>
  <c r="K406" i="19"/>
  <c r="K502" i="19"/>
  <c r="K598" i="19"/>
  <c r="K694" i="19"/>
  <c r="K311" i="19"/>
  <c r="K407" i="19"/>
  <c r="K503" i="19"/>
  <c r="K599" i="19"/>
  <c r="K695" i="19"/>
  <c r="K312" i="19"/>
  <c r="K408" i="19"/>
  <c r="K504" i="19"/>
  <c r="K600" i="19"/>
  <c r="K228" i="19"/>
  <c r="K325" i="19"/>
  <c r="K421" i="19"/>
  <c r="K517" i="19"/>
  <c r="K613" i="19"/>
  <c r="K242" i="19"/>
  <c r="K338" i="19"/>
  <c r="K434" i="19"/>
  <c r="K530" i="19"/>
  <c r="K626" i="19"/>
  <c r="K243" i="19"/>
  <c r="K339" i="19"/>
  <c r="K435" i="19"/>
  <c r="K531" i="19"/>
  <c r="K627" i="19"/>
  <c r="K256" i="19"/>
  <c r="K41" i="19"/>
  <c r="K137" i="19"/>
  <c r="K6" i="19"/>
  <c r="K102" i="19"/>
  <c r="K198" i="19"/>
  <c r="K79" i="19"/>
  <c r="K175" i="19"/>
  <c r="K56" i="19"/>
  <c r="K152" i="19"/>
  <c r="K21" i="19"/>
  <c r="K117" i="19"/>
  <c r="K213" i="19"/>
  <c r="K94" i="19"/>
  <c r="K190" i="19"/>
  <c r="K71" i="19"/>
  <c r="K167" i="19"/>
  <c r="K48" i="19"/>
  <c r="K144" i="19"/>
  <c r="K25" i="19"/>
  <c r="K121" i="19"/>
  <c r="K217" i="19"/>
  <c r="K86" i="19"/>
  <c r="K182" i="19"/>
  <c r="K51" i="19"/>
  <c r="K147" i="19"/>
  <c r="K28" i="19"/>
  <c r="K124" i="19"/>
  <c r="K219" i="19"/>
  <c r="K317" i="19"/>
  <c r="K413" i="19"/>
  <c r="K509" i="19"/>
  <c r="K605" i="19"/>
  <c r="K220" i="19"/>
  <c r="K318" i="19"/>
  <c r="K414" i="19"/>
  <c r="K510" i="19"/>
  <c r="K606" i="19"/>
  <c r="K221" i="19"/>
  <c r="K319" i="19"/>
  <c r="K415" i="19"/>
  <c r="K511" i="19"/>
  <c r="K607" i="19"/>
  <c r="K222" i="19"/>
  <c r="K320" i="19"/>
  <c r="K416" i="19"/>
  <c r="K512" i="19"/>
  <c r="K608" i="19"/>
  <c r="K223" i="19"/>
  <c r="K321" i="19"/>
  <c r="K417" i="19"/>
  <c r="K513" i="19"/>
  <c r="K609" i="19"/>
  <c r="K225" i="19"/>
  <c r="K322" i="19"/>
  <c r="K418" i="19"/>
  <c r="K514" i="19"/>
  <c r="K610" i="19"/>
  <c r="K226" i="19"/>
  <c r="K323" i="19"/>
  <c r="K419" i="19"/>
  <c r="K515" i="19"/>
  <c r="K611" i="19"/>
  <c r="K227" i="19"/>
  <c r="K324" i="19"/>
  <c r="K420" i="19"/>
  <c r="K516" i="19"/>
  <c r="K612" i="19"/>
  <c r="K241" i="19"/>
  <c r="K337" i="19"/>
  <c r="K433" i="19"/>
  <c r="K529" i="19"/>
  <c r="K625" i="19"/>
  <c r="K254" i="19"/>
  <c r="K350" i="19"/>
  <c r="K446" i="19"/>
  <c r="K542" i="19"/>
  <c r="K638" i="19"/>
  <c r="K255" i="19"/>
  <c r="K351" i="19"/>
  <c r="K447" i="19"/>
  <c r="K543" i="19"/>
  <c r="K639" i="19"/>
  <c r="K268" i="19"/>
  <c r="L1" i="17"/>
  <c r="K200" i="19"/>
  <c r="K80" i="19"/>
  <c r="K151" i="19"/>
  <c r="K31" i="19"/>
  <c r="K126" i="19"/>
  <c r="K209" i="19"/>
  <c r="K89" i="19"/>
  <c r="K176" i="19"/>
  <c r="K32" i="19"/>
  <c r="K127" i="19"/>
  <c r="K7" i="19"/>
  <c r="K78" i="19"/>
  <c r="K185" i="19"/>
  <c r="K65" i="19"/>
  <c r="L2" i="17"/>
  <c r="F4" i="9"/>
  <c r="K164" i="19"/>
  <c r="K20" i="19"/>
  <c r="K115" i="19"/>
  <c r="K210" i="19"/>
  <c r="K66" i="19"/>
  <c r="K173" i="19"/>
  <c r="K53" i="19"/>
  <c r="K128" i="19"/>
  <c r="K8" i="19"/>
  <c r="K103" i="19"/>
  <c r="K174" i="19"/>
  <c r="K54" i="19"/>
  <c r="K161" i="19"/>
  <c r="K17" i="19"/>
  <c r="K116" i="19"/>
  <c r="K211" i="19"/>
  <c r="K91" i="19"/>
  <c r="K162" i="19"/>
  <c r="K42" i="19"/>
  <c r="K149" i="19"/>
  <c r="K5" i="19"/>
  <c r="E32" i="4"/>
  <c r="I19" i="4"/>
  <c r="E11" i="15"/>
  <c r="Q19" i="3"/>
  <c r="Q17" i="3"/>
  <c r="C9" i="9"/>
  <c r="I18" i="4"/>
  <c r="B10" i="17" s="1"/>
  <c r="E5" i="15"/>
  <c r="E7" i="15" s="1"/>
  <c r="B60" i="21"/>
  <c r="B55" i="21" s="1"/>
  <c r="B54" i="21" s="1"/>
  <c r="F54" i="21" s="1"/>
  <c r="F65" i="21" s="1"/>
  <c r="S9" i="21" s="1"/>
  <c r="B28" i="21"/>
  <c r="B27" i="21"/>
  <c r="I41" i="21"/>
  <c r="M41" i="21" s="1"/>
  <c r="M52" i="21" s="1"/>
  <c r="S8" i="21" s="1"/>
  <c r="B40" i="21"/>
  <c r="B39" i="21" s="1"/>
  <c r="F39" i="21" s="1"/>
  <c r="F50" i="21" s="1"/>
  <c r="S7" i="21" s="1"/>
  <c r="B56" i="21"/>
  <c r="BA92" i="4" l="1"/>
  <c r="BA38" i="4"/>
  <c r="BA75" i="4"/>
  <c r="AD69" i="4"/>
  <c r="AD74" i="4"/>
  <c r="AD93" i="4"/>
  <c r="AD88" i="4"/>
  <c r="AD38" i="4"/>
  <c r="AD71" i="4"/>
  <c r="AD42" i="4"/>
  <c r="AD44" i="4"/>
  <c r="AD61" i="4"/>
  <c r="AD50" i="4"/>
  <c r="AD35" i="4"/>
  <c r="AD63" i="4"/>
  <c r="AD54" i="4"/>
  <c r="AD40" i="4"/>
  <c r="AD58" i="4"/>
  <c r="AD60" i="4"/>
  <c r="AD75" i="4"/>
  <c r="AD77" i="4"/>
  <c r="AD79" i="4"/>
  <c r="Z28" i="4"/>
  <c r="Z29" i="4" s="1"/>
  <c r="Y29" i="4"/>
  <c r="AD68" i="4"/>
  <c r="AD45" i="4"/>
  <c r="AD56" i="4"/>
  <c r="AD67" i="4"/>
  <c r="AD83" i="4"/>
  <c r="AD47" i="4"/>
  <c r="AD72" i="4"/>
  <c r="AD48" i="4"/>
  <c r="AD62" i="4"/>
  <c r="AD65" i="4"/>
  <c r="AD84" i="4"/>
  <c r="AD73" i="4"/>
  <c r="AD66" i="4"/>
  <c r="AD86" i="4"/>
  <c r="AD46" i="4"/>
  <c r="AD78" i="4"/>
  <c r="AD92" i="4"/>
  <c r="AD64" i="4"/>
  <c r="AD82" i="4"/>
  <c r="AD90" i="4"/>
  <c r="AD96" i="4"/>
  <c r="AD49" i="4"/>
  <c r="AD34" i="4"/>
  <c r="AD81" i="4"/>
  <c r="AD36" i="4"/>
  <c r="AD37" i="4"/>
  <c r="AD91" i="4"/>
  <c r="AD41" i="4"/>
  <c r="AD43" i="4"/>
  <c r="AD80" i="4"/>
  <c r="AD85" i="4"/>
  <c r="AD55" i="4"/>
  <c r="AD51" i="4"/>
  <c r="AD70" i="4"/>
  <c r="AD76" i="4"/>
  <c r="AD52" i="4"/>
  <c r="AD53" i="4"/>
  <c r="AD39" i="4"/>
  <c r="AD57" i="4"/>
  <c r="AD59" i="4"/>
  <c r="AD89" i="4"/>
  <c r="BC46" i="4"/>
  <c r="BC71" i="4"/>
  <c r="BC37" i="4"/>
  <c r="BC74" i="4"/>
  <c r="BC32" i="4"/>
  <c r="BC53" i="4"/>
  <c r="BC78" i="4"/>
  <c r="BC44" i="4"/>
  <c r="BC58" i="4"/>
  <c r="BC83" i="4"/>
  <c r="BC49" i="4"/>
  <c r="BC86" i="4"/>
  <c r="BC40" i="4"/>
  <c r="BC65" i="4"/>
  <c r="BC90" i="4"/>
  <c r="BC70" i="4"/>
  <c r="BC34" i="4"/>
  <c r="BC61" i="4"/>
  <c r="BC92" i="4"/>
  <c r="BC52" i="4"/>
  <c r="BC77" i="4"/>
  <c r="BC56" i="4"/>
  <c r="BC35" i="4"/>
  <c r="BC38" i="4"/>
  <c r="BC88" i="4"/>
  <c r="BC42" i="4"/>
  <c r="BC45" i="4"/>
  <c r="BC82" i="4"/>
  <c r="BC36" i="4"/>
  <c r="BC73" i="4"/>
  <c r="BC39" i="4"/>
  <c r="BC64" i="4"/>
  <c r="BC89" i="4"/>
  <c r="BC43" i="4"/>
  <c r="BC57" i="4"/>
  <c r="BC94" i="4"/>
  <c r="BC48" i="4"/>
  <c r="BC85" i="4"/>
  <c r="BC51" i="4"/>
  <c r="BC76" i="4"/>
  <c r="BC68" i="4"/>
  <c r="BC55" i="4"/>
  <c r="BC69" i="4"/>
  <c r="BC60" i="4"/>
  <c r="BC63" i="4"/>
  <c r="BC67" i="4"/>
  <c r="BC59" i="4"/>
  <c r="BC41" i="4"/>
  <c r="BC72" i="4"/>
  <c r="BC54" i="4"/>
  <c r="BC81" i="4"/>
  <c r="BC84" i="4"/>
  <c r="BC66" i="4"/>
  <c r="BC50" i="4"/>
  <c r="BC79" i="4"/>
  <c r="BC91" i="4"/>
  <c r="BC62" i="4"/>
  <c r="BC75" i="4"/>
  <c r="BC93" i="4"/>
  <c r="BC87" i="4"/>
  <c r="BC47" i="4"/>
  <c r="BC80" i="4"/>
  <c r="AQ65" i="4"/>
  <c r="AQ38" i="4"/>
  <c r="AQ82" i="4"/>
  <c r="AQ68" i="4"/>
  <c r="AQ78" i="4"/>
  <c r="AQ84" i="4"/>
  <c r="AQ67" i="4"/>
  <c r="AQ48" i="4"/>
  <c r="AQ89" i="4"/>
  <c r="AQ59" i="4"/>
  <c r="AQ47" i="4"/>
  <c r="AQ92" i="4"/>
  <c r="AQ51" i="4"/>
  <c r="AQ62" i="4"/>
  <c r="AQ91" i="4"/>
  <c r="AQ74" i="4"/>
  <c r="AQ58" i="4"/>
  <c r="AQ76" i="4"/>
  <c r="AQ40" i="4"/>
  <c r="AQ37" i="4"/>
  <c r="AQ55" i="4"/>
  <c r="AQ86" i="4"/>
  <c r="AQ42" i="4"/>
  <c r="AQ94" i="4"/>
  <c r="AQ61" i="4"/>
  <c r="AQ35" i="4"/>
  <c r="AQ66" i="4"/>
  <c r="AQ83" i="4"/>
  <c r="AQ46" i="4"/>
  <c r="AQ34" i="4"/>
  <c r="AQ53" i="4"/>
  <c r="AQ79" i="4"/>
  <c r="AQ63" i="4"/>
  <c r="AQ69" i="4"/>
  <c r="AQ85" i="4"/>
  <c r="AQ64" i="4"/>
  <c r="AQ71" i="4"/>
  <c r="AQ32" i="4"/>
  <c r="AQ50" i="4"/>
  <c r="AS28" i="4"/>
  <c r="AQ87" i="4"/>
  <c r="AQ93" i="4"/>
  <c r="AQ77" i="4"/>
  <c r="AQ80" i="4"/>
  <c r="AQ41" i="4"/>
  <c r="AQ57" i="4"/>
  <c r="AQ75" i="4"/>
  <c r="AQ36" i="4"/>
  <c r="AQ56" i="4"/>
  <c r="AQ43" i="4"/>
  <c r="AQ81" i="4"/>
  <c r="AQ88" i="4"/>
  <c r="AQ72" i="4"/>
  <c r="AQ52" i="4"/>
  <c r="AQ49" i="4"/>
  <c r="AQ44" i="4"/>
  <c r="AQ39" i="4"/>
  <c r="AQ54" i="4"/>
  <c r="AQ45" i="4"/>
  <c r="AQ70" i="4"/>
  <c r="AQ60" i="4"/>
  <c r="AQ73" i="4"/>
  <c r="AQ90" i="4"/>
  <c r="AF87" i="4"/>
  <c r="AF92" i="4"/>
  <c r="AF72" i="4"/>
  <c r="AF41" i="4"/>
  <c r="AF57" i="4"/>
  <c r="AF73" i="4"/>
  <c r="AF48" i="4"/>
  <c r="AF50" i="4"/>
  <c r="AF52" i="4"/>
  <c r="AF93" i="4"/>
  <c r="AF81" i="4"/>
  <c r="AF43" i="4"/>
  <c r="AF59" i="4"/>
  <c r="AF74" i="4"/>
  <c r="AF34" i="4"/>
  <c r="AF60" i="4"/>
  <c r="AF89" i="4"/>
  <c r="AF83" i="4"/>
  <c r="AF54" i="4"/>
  <c r="AF45" i="4"/>
  <c r="AF61" i="4"/>
  <c r="AF75" i="4"/>
  <c r="AF64" i="4"/>
  <c r="AF62" i="4"/>
  <c r="AF35" i="4"/>
  <c r="AF78" i="4"/>
  <c r="AF38" i="4"/>
  <c r="AF91" i="4"/>
  <c r="AF70" i="4"/>
  <c r="AF47" i="4"/>
  <c r="AF63" i="4"/>
  <c r="AF76" i="4"/>
  <c r="AF66" i="4"/>
  <c r="AF51" i="4"/>
  <c r="AF86" i="4"/>
  <c r="AF80" i="4"/>
  <c r="AF44" i="4"/>
  <c r="AF56" i="4"/>
  <c r="AF49" i="4"/>
  <c r="AF65" i="4"/>
  <c r="AF77" i="4"/>
  <c r="AF88" i="4"/>
  <c r="AF82" i="4"/>
  <c r="AF58" i="4"/>
  <c r="AF67" i="4"/>
  <c r="AF85" i="4"/>
  <c r="AF37" i="4"/>
  <c r="AF69" i="4"/>
  <c r="AF39" i="4"/>
  <c r="AF71" i="4"/>
  <c r="AF90" i="4"/>
  <c r="AF53" i="4"/>
  <c r="AF55" i="4"/>
  <c r="AF84" i="4"/>
  <c r="AF36" i="4"/>
  <c r="AF68" i="4"/>
  <c r="AF40" i="4"/>
  <c r="AF79" i="4"/>
  <c r="AF46" i="4"/>
  <c r="AF42" i="4"/>
  <c r="AH31" i="4"/>
  <c r="AH29" i="4"/>
  <c r="B3" i="19"/>
  <c r="B5" i="17"/>
  <c r="W11" i="19"/>
  <c r="W8" i="19"/>
  <c r="J20" i="17"/>
  <c r="K20" i="17" s="1"/>
  <c r="J19" i="17"/>
  <c r="K19" i="17" s="1"/>
  <c r="A51" i="17"/>
  <c r="A50" i="17"/>
  <c r="Q54" i="17"/>
  <c r="G3" i="9"/>
  <c r="H3" i="9"/>
  <c r="C21" i="11" s="1"/>
  <c r="X3" i="19"/>
  <c r="X5" i="19"/>
  <c r="R48" i="3"/>
  <c r="R54" i="3" s="1"/>
  <c r="AH27" i="3"/>
  <c r="R33" i="3"/>
  <c r="E20" i="2"/>
  <c r="E21" i="2" s="1"/>
  <c r="E10" i="15"/>
  <c r="E8" i="9"/>
  <c r="E12" i="9" s="1"/>
  <c r="R36" i="3"/>
  <c r="R62" i="3" s="1"/>
  <c r="R50" i="3"/>
  <c r="N18" i="4"/>
  <c r="Q18" i="3"/>
  <c r="J26" i="4" s="1"/>
  <c r="X89" i="4"/>
  <c r="X39" i="4"/>
  <c r="X36" i="4"/>
  <c r="X48" i="4"/>
  <c r="X31" i="4"/>
  <c r="X74" i="4"/>
  <c r="X42" i="4"/>
  <c r="Y56" i="4"/>
  <c r="Y57" i="4"/>
  <c r="Y67" i="4"/>
  <c r="Y46" i="4"/>
  <c r="Y60" i="4"/>
  <c r="Y88" i="4"/>
  <c r="Y82" i="4"/>
  <c r="Y63" i="4"/>
  <c r="Z39" i="4"/>
  <c r="Z57" i="4"/>
  <c r="Z81" i="4"/>
  <c r="X63" i="4"/>
  <c r="X58" i="4"/>
  <c r="X69" i="4"/>
  <c r="X52" i="4"/>
  <c r="X85" i="4"/>
  <c r="X75" i="4"/>
  <c r="X84" i="4"/>
  <c r="Y68" i="4"/>
  <c r="Y71" i="4"/>
  <c r="Y36" i="4"/>
  <c r="Y74" i="4"/>
  <c r="Y76" i="4"/>
  <c r="Y54" i="4"/>
  <c r="Y41" i="4"/>
  <c r="Y61" i="4"/>
  <c r="Z41" i="4"/>
  <c r="Z54" i="4"/>
  <c r="X49" i="4"/>
  <c r="X32" i="4"/>
  <c r="X55" i="4"/>
  <c r="X50" i="4"/>
  <c r="X33" i="4"/>
  <c r="X61" i="4"/>
  <c r="X44" i="4"/>
  <c r="Y37" i="4"/>
  <c r="Y85" i="4"/>
  <c r="Y50" i="4"/>
  <c r="Y89" i="4"/>
  <c r="Y47" i="4"/>
  <c r="Y44" i="4"/>
  <c r="Y39" i="4"/>
  <c r="Y31" i="4"/>
  <c r="Z68" i="4"/>
  <c r="Z63" i="4"/>
  <c r="Z77" i="4"/>
  <c r="X82" i="4"/>
  <c r="X86" i="4"/>
  <c r="X38" i="4"/>
  <c r="X83" i="4"/>
  <c r="X87" i="4"/>
  <c r="X35" i="4"/>
  <c r="X72" i="4"/>
  <c r="Y30" i="4"/>
  <c r="Y55" i="4"/>
  <c r="Y52" i="4"/>
  <c r="Y75" i="4"/>
  <c r="Y42" i="4"/>
  <c r="Y70" i="4"/>
  <c r="Y78" i="4"/>
  <c r="Y73" i="4"/>
  <c r="Z42" i="4"/>
  <c r="Z56" i="4"/>
  <c r="Z65" i="4"/>
  <c r="X41" i="4"/>
  <c r="X68" i="4"/>
  <c r="X34" i="4"/>
  <c r="X45" i="4"/>
  <c r="X57" i="4"/>
  <c r="X47" i="4"/>
  <c r="X80" i="4"/>
  <c r="X46" i="4"/>
  <c r="Y49" i="4"/>
  <c r="Y69" i="4"/>
  <c r="Y79" i="4"/>
  <c r="Y45" i="4"/>
  <c r="Y32" i="4"/>
  <c r="Y84" i="4"/>
  <c r="Y65" i="4"/>
  <c r="Z34" i="4"/>
  <c r="Z37" i="4"/>
  <c r="Z46" i="4"/>
  <c r="Z67" i="4"/>
  <c r="X53" i="4"/>
  <c r="X54" i="4"/>
  <c r="X81" i="4"/>
  <c r="X59" i="4"/>
  <c r="X43" i="4"/>
  <c r="X78" i="4"/>
  <c r="X66" i="4"/>
  <c r="X88" i="4"/>
  <c r="Y33" i="4"/>
  <c r="Y83" i="4"/>
  <c r="Y34" i="4"/>
  <c r="Y87" i="4"/>
  <c r="Y58" i="4"/>
  <c r="Y53" i="4"/>
  <c r="Y51" i="4"/>
  <c r="Z51" i="4"/>
  <c r="Z47" i="4"/>
  <c r="Z69" i="4"/>
  <c r="Z74" i="4"/>
  <c r="X65" i="4"/>
  <c r="X37" i="4"/>
  <c r="X64" i="4"/>
  <c r="X30" i="4"/>
  <c r="X40" i="4"/>
  <c r="X67" i="4"/>
  <c r="X51" i="4"/>
  <c r="X60" i="4"/>
  <c r="Y59" i="4"/>
  <c r="Y38" i="4"/>
  <c r="Y48" i="4"/>
  <c r="Y81" i="4"/>
  <c r="Y72" i="4"/>
  <c r="Y77" i="4"/>
  <c r="Y80" i="4"/>
  <c r="Z36" i="4"/>
  <c r="Z87" i="4"/>
  <c r="Z75" i="4"/>
  <c r="Z72" i="4"/>
  <c r="X77" i="4"/>
  <c r="X56" i="4"/>
  <c r="X62" i="4"/>
  <c r="X76" i="4"/>
  <c r="X71" i="4"/>
  <c r="X73" i="4"/>
  <c r="X70" i="4"/>
  <c r="X79" i="4"/>
  <c r="Y43" i="4"/>
  <c r="Y40" i="4"/>
  <c r="Y64" i="4"/>
  <c r="Y62" i="4"/>
  <c r="Y86" i="4"/>
  <c r="Y66" i="4"/>
  <c r="Y35" i="4"/>
  <c r="Z64" i="4"/>
  <c r="Z44" i="4"/>
  <c r="Z33" i="4"/>
  <c r="Z55" i="4"/>
  <c r="B26" i="21"/>
  <c r="F26" i="21" s="1"/>
  <c r="F35" i="21" s="1"/>
  <c r="S5" i="21" s="1"/>
  <c r="V5" i="21" s="1"/>
  <c r="Z58" i="4" l="1"/>
  <c r="Z83" i="4"/>
  <c r="Z66" i="4"/>
  <c r="Z35" i="4"/>
  <c r="Z53" i="4"/>
  <c r="Z62" i="4"/>
  <c r="Z50" i="4"/>
  <c r="Z73" i="4"/>
  <c r="Z38" i="4"/>
  <c r="Z84" i="4"/>
  <c r="Z61" i="4"/>
  <c r="Z31" i="4"/>
  <c r="Z70" i="4"/>
  <c r="Z71" i="4"/>
  <c r="Z85" i="4"/>
  <c r="Z48" i="4"/>
  <c r="Z43" i="4"/>
  <c r="Z82" i="4"/>
  <c r="Z45" i="4"/>
  <c r="Z30" i="4"/>
  <c r="Z60" i="4"/>
  <c r="Z52" i="4"/>
  <c r="Z76" i="4"/>
  <c r="Z59" i="4"/>
  <c r="Z49" i="4"/>
  <c r="Z89" i="4"/>
  <c r="Z80" i="4"/>
  <c r="Z88" i="4"/>
  <c r="Z79" i="4"/>
  <c r="Z32" i="4"/>
  <c r="Z40" i="4"/>
  <c r="Z86" i="4"/>
  <c r="Z78" i="4"/>
  <c r="AS85" i="4"/>
  <c r="AS68" i="4"/>
  <c r="AS49" i="4"/>
  <c r="AS66" i="4"/>
  <c r="AS74" i="4"/>
  <c r="AS38" i="4"/>
  <c r="AS90" i="4"/>
  <c r="AS56" i="4"/>
  <c r="AS37" i="4"/>
  <c r="AS92" i="4"/>
  <c r="AS73" i="4"/>
  <c r="AS39" i="4"/>
  <c r="AS70" i="4"/>
  <c r="AS53" i="4"/>
  <c r="AS75" i="4"/>
  <c r="AS47" i="4"/>
  <c r="AS57" i="4"/>
  <c r="AS64" i="4"/>
  <c r="AS45" i="4"/>
  <c r="AS32" i="4"/>
  <c r="AS54" i="4"/>
  <c r="AS77" i="4"/>
  <c r="AS41" i="4"/>
  <c r="AS59" i="4"/>
  <c r="AS84" i="4"/>
  <c r="AS86" i="4"/>
  <c r="AS83" i="4"/>
  <c r="AS81" i="4"/>
  <c r="AS88" i="4"/>
  <c r="AS69" i="4"/>
  <c r="AS52" i="4"/>
  <c r="AS94" i="4"/>
  <c r="AS62" i="4"/>
  <c r="AS34" i="4"/>
  <c r="AS78" i="4"/>
  <c r="AS67" i="4"/>
  <c r="AS60" i="4"/>
  <c r="AS43" i="4"/>
  <c r="AS93" i="4"/>
  <c r="AS76" i="4"/>
  <c r="AS42" i="4"/>
  <c r="AS58" i="4"/>
  <c r="AS40" i="4"/>
  <c r="AS63" i="4"/>
  <c r="AS48" i="4"/>
  <c r="AS65" i="4"/>
  <c r="AS72" i="4"/>
  <c r="AS87" i="4"/>
  <c r="AS80" i="4"/>
  <c r="AS71" i="4"/>
  <c r="AS61" i="4"/>
  <c r="AS55" i="4"/>
  <c r="AS51" i="4"/>
  <c r="AS79" i="4"/>
  <c r="AS35" i="4"/>
  <c r="AS36" i="4"/>
  <c r="AS82" i="4"/>
  <c r="AS89" i="4"/>
  <c r="AS91" i="4"/>
  <c r="AS50" i="4"/>
  <c r="AS44" i="4"/>
  <c r="AS46" i="4"/>
  <c r="AH88" i="4"/>
  <c r="AH82" i="4"/>
  <c r="AH37" i="4"/>
  <c r="AH53" i="4"/>
  <c r="AH69" i="4"/>
  <c r="AH42" i="4"/>
  <c r="AH58" i="4"/>
  <c r="AH68" i="4"/>
  <c r="AH90" i="4"/>
  <c r="AH39" i="4"/>
  <c r="AH55" i="4"/>
  <c r="AH71" i="4"/>
  <c r="AH44" i="4"/>
  <c r="AH60" i="4"/>
  <c r="AH85" i="4"/>
  <c r="AH79" i="4"/>
  <c r="AH41" i="4"/>
  <c r="AH57" i="4"/>
  <c r="AH73" i="4"/>
  <c r="AH46" i="4"/>
  <c r="AH62" i="4"/>
  <c r="AH83" i="4"/>
  <c r="AH63" i="4"/>
  <c r="AH52" i="4"/>
  <c r="AH93" i="4"/>
  <c r="AH87" i="4"/>
  <c r="AH81" i="4"/>
  <c r="AH43" i="4"/>
  <c r="AH59" i="4"/>
  <c r="AH74" i="4"/>
  <c r="AH48" i="4"/>
  <c r="AH64" i="4"/>
  <c r="AH89" i="4"/>
  <c r="AH84" i="4"/>
  <c r="AH45" i="4"/>
  <c r="AH61" i="4"/>
  <c r="AH75" i="4"/>
  <c r="AH34" i="4"/>
  <c r="AH50" i="4"/>
  <c r="AH66" i="4"/>
  <c r="AH47" i="4"/>
  <c r="AH76" i="4"/>
  <c r="AH36" i="4"/>
  <c r="AH49" i="4"/>
  <c r="AH38" i="4"/>
  <c r="AH80" i="4"/>
  <c r="AH51" i="4"/>
  <c r="AH40" i="4"/>
  <c r="AH65" i="4"/>
  <c r="AH54" i="4"/>
  <c r="AH92" i="4"/>
  <c r="AH67" i="4"/>
  <c r="AH56" i="4"/>
  <c r="AH78" i="4"/>
  <c r="AH91" i="4"/>
  <c r="AH77" i="4"/>
  <c r="AH70" i="4"/>
  <c r="AH86" i="4"/>
  <c r="AH35" i="4"/>
  <c r="AH72" i="4"/>
  <c r="B44" i="17"/>
  <c r="B25" i="17"/>
  <c r="B54" i="17"/>
  <c r="B58" i="17"/>
  <c r="B40" i="17"/>
  <c r="B27" i="17"/>
  <c r="B59" i="17"/>
  <c r="B26" i="17"/>
  <c r="B61" i="17"/>
  <c r="B39" i="17"/>
  <c r="B42" i="17"/>
  <c r="B38" i="17"/>
  <c r="B33" i="17"/>
  <c r="B29" i="17"/>
  <c r="B60" i="17"/>
  <c r="B67" i="17"/>
  <c r="B32" i="17"/>
  <c r="B24" i="17"/>
  <c r="B46" i="17"/>
  <c r="B31" i="17"/>
  <c r="B66" i="17"/>
  <c r="B45" i="17"/>
  <c r="B47" i="17"/>
  <c r="B37" i="17"/>
  <c r="B65" i="17"/>
  <c r="B62" i="17"/>
  <c r="B34" i="17"/>
  <c r="B63" i="17"/>
  <c r="B56" i="17"/>
  <c r="B35" i="17"/>
  <c r="B28" i="17"/>
  <c r="B41" i="17"/>
  <c r="B43" i="17"/>
  <c r="B64" i="17"/>
  <c r="B55" i="17"/>
  <c r="B30" i="17"/>
  <c r="B57" i="17"/>
  <c r="B36" i="17"/>
  <c r="B21" i="17"/>
  <c r="X54" i="17" s="1"/>
  <c r="N554" i="19"/>
  <c r="N633" i="19"/>
  <c r="N562" i="19"/>
  <c r="N578" i="19"/>
  <c r="N19" i="19"/>
  <c r="N303" i="19"/>
  <c r="N36" i="19"/>
  <c r="N319" i="19"/>
  <c r="N632" i="19"/>
  <c r="N233" i="19"/>
  <c r="N106" i="19"/>
  <c r="N318" i="19"/>
  <c r="N349" i="19"/>
  <c r="N471" i="19"/>
  <c r="N595" i="19"/>
  <c r="N475" i="19"/>
  <c r="N257" i="19"/>
  <c r="N253" i="19"/>
  <c r="N450" i="19"/>
  <c r="N623" i="19"/>
  <c r="N213" i="19"/>
  <c r="N323" i="19"/>
  <c r="N650" i="19"/>
  <c r="N561" i="19"/>
  <c r="N604" i="19"/>
  <c r="N43" i="19"/>
  <c r="N453" i="19"/>
  <c r="N541" i="19"/>
  <c r="N572" i="19"/>
  <c r="N477" i="19"/>
  <c r="N241" i="19"/>
  <c r="N217" i="19"/>
  <c r="N367" i="19"/>
  <c r="N387" i="19"/>
  <c r="N329" i="19"/>
  <c r="N70" i="19"/>
  <c r="N531" i="19"/>
  <c r="N86" i="19"/>
  <c r="N293" i="19"/>
  <c r="N624" i="19"/>
  <c r="N49" i="19"/>
  <c r="N400" i="19"/>
  <c r="N54" i="19"/>
  <c r="N406" i="19"/>
  <c r="N552" i="19"/>
  <c r="N386" i="19"/>
  <c r="N649" i="19"/>
  <c r="N384" i="19"/>
  <c r="N685" i="19"/>
  <c r="N149" i="19"/>
  <c r="N29" i="19"/>
  <c r="N576" i="19"/>
  <c r="N381" i="19"/>
  <c r="N197" i="19"/>
  <c r="N413" i="19"/>
  <c r="N496" i="19"/>
  <c r="N443" i="19"/>
  <c r="N582" i="19"/>
  <c r="N483" i="19"/>
  <c r="N607" i="19"/>
  <c r="N26" i="19"/>
  <c r="N521" i="19"/>
  <c r="N675" i="19"/>
  <c r="N183" i="19"/>
  <c r="N517" i="19"/>
  <c r="N230" i="19"/>
  <c r="N492" i="19"/>
  <c r="N298" i="19"/>
  <c r="N252" i="19"/>
  <c r="N129" i="19"/>
  <c r="N569" i="19"/>
  <c r="N563" i="19"/>
  <c r="N376" i="19"/>
  <c r="N256" i="19"/>
  <c r="N216" i="19"/>
  <c r="N645" i="19"/>
  <c r="N405" i="19"/>
  <c r="N280" i="19"/>
  <c r="N58" i="19"/>
  <c r="N626" i="19"/>
  <c r="N391" i="19"/>
  <c r="N255" i="19"/>
  <c r="N498" i="19"/>
  <c r="N481" i="19"/>
  <c r="N369" i="19"/>
  <c r="N440" i="19"/>
  <c r="N203" i="19"/>
  <c r="N644" i="19"/>
  <c r="N161" i="19"/>
  <c r="N513" i="19"/>
  <c r="N188" i="19"/>
  <c r="N671" i="19"/>
  <c r="N286" i="19"/>
  <c r="N83" i="19"/>
  <c r="N338" i="19"/>
  <c r="N647" i="19"/>
  <c r="N260" i="19"/>
  <c r="N41" i="19"/>
  <c r="N297" i="19"/>
  <c r="N630" i="19"/>
  <c r="N184" i="19"/>
  <c r="N265" i="19"/>
  <c r="N308" i="19"/>
  <c r="N678" i="19"/>
  <c r="N179" i="19"/>
  <c r="N545" i="19"/>
  <c r="N543" i="19"/>
  <c r="N261" i="19"/>
  <c r="N558" i="19"/>
  <c r="N360" i="19"/>
  <c r="N557" i="19"/>
  <c r="N101" i="19"/>
  <c r="N87" i="19"/>
  <c r="N417" i="19"/>
  <c r="N536" i="19"/>
  <c r="N487" i="19"/>
  <c r="N681" i="19"/>
  <c r="N404" i="19"/>
  <c r="N289" i="19"/>
  <c r="N167" i="19"/>
  <c r="N667" i="19"/>
  <c r="N528" i="19"/>
  <c r="N609" i="19"/>
  <c r="N292" i="19"/>
  <c r="N276" i="19"/>
  <c r="N420" i="19"/>
  <c r="N659" i="19"/>
  <c r="N247" i="19"/>
  <c r="N182" i="19"/>
  <c r="N150" i="19"/>
  <c r="N273" i="19"/>
  <c r="N316" i="19"/>
  <c r="N388" i="19"/>
  <c r="N401" i="19"/>
  <c r="N640" i="19"/>
  <c r="N51" i="19"/>
  <c r="N310" i="19"/>
  <c r="N331" i="19"/>
  <c r="N356" i="19"/>
  <c r="N237" i="19"/>
  <c r="N591" i="19"/>
  <c r="N224" i="19"/>
  <c r="N594" i="19"/>
  <c r="N31" i="19"/>
  <c r="N195" i="19"/>
  <c r="N636" i="19"/>
  <c r="N402" i="19"/>
  <c r="N479" i="19"/>
  <c r="N59" i="19"/>
  <c r="N628" i="19"/>
  <c r="N55" i="19"/>
  <c r="N171" i="19"/>
  <c r="N495" i="19"/>
  <c r="N15" i="19"/>
  <c r="N434" i="19"/>
  <c r="N648" i="19"/>
  <c r="N189" i="19"/>
  <c r="N486" i="19"/>
  <c r="N514" i="19"/>
  <c r="N370" i="19"/>
  <c r="N550" i="19"/>
  <c r="N527" i="19"/>
  <c r="N77" i="19"/>
  <c r="N507" i="19"/>
  <c r="N74" i="19"/>
  <c r="N622" i="19"/>
  <c r="N227" i="19"/>
  <c r="N599" i="19"/>
  <c r="N140" i="19"/>
  <c r="N544" i="19"/>
  <c r="N321" i="19"/>
  <c r="N421" i="19"/>
  <c r="N46" i="19"/>
  <c r="N301" i="19"/>
  <c r="N328" i="19"/>
  <c r="N82" i="19"/>
  <c r="N354" i="19"/>
  <c r="N309" i="19"/>
  <c r="N223" i="19"/>
  <c r="N239" i="19"/>
  <c r="N362" i="19"/>
  <c r="N131" i="19"/>
  <c r="N204" i="19"/>
  <c r="N22" i="19"/>
  <c r="N627" i="19"/>
  <c r="N566" i="19"/>
  <c r="N229" i="19"/>
  <c r="N508" i="19"/>
  <c r="N339" i="19"/>
  <c r="N425" i="19"/>
  <c r="N669" i="19"/>
  <c r="N212" i="19"/>
  <c r="N377" i="19"/>
  <c r="N244" i="19"/>
  <c r="N436" i="19"/>
  <c r="N511" i="19"/>
  <c r="N614" i="19"/>
  <c r="N642" i="19"/>
  <c r="N542" i="19"/>
  <c r="N214" i="19"/>
  <c r="N192" i="19"/>
  <c r="N461" i="19"/>
  <c r="N502" i="19"/>
  <c r="N33" i="19"/>
  <c r="N616" i="19"/>
  <c r="N242" i="19"/>
  <c r="N587" i="19"/>
  <c r="N155" i="19"/>
  <c r="N452" i="19"/>
  <c r="N378" i="19"/>
  <c r="N158" i="19"/>
  <c r="N39" i="19"/>
  <c r="N573" i="19"/>
  <c r="N532" i="19"/>
  <c r="N463" i="19"/>
  <c r="N379" i="19"/>
  <c r="N351" i="19"/>
  <c r="N519" i="19"/>
  <c r="N504" i="19"/>
  <c r="N658" i="19"/>
  <c r="N96" i="19"/>
  <c r="N219" i="19"/>
  <c r="N120" i="19"/>
  <c r="N634" i="19"/>
  <c r="N350" i="19"/>
  <c r="N478" i="19"/>
  <c r="N317" i="19"/>
  <c r="N95" i="19"/>
  <c r="N437" i="19"/>
  <c r="N330" i="19"/>
  <c r="N291" i="19"/>
  <c r="N559" i="19"/>
  <c r="N382" i="19"/>
  <c r="N652" i="19"/>
  <c r="N374" i="19"/>
  <c r="N407" i="19"/>
  <c r="N304" i="19"/>
  <c r="N85" i="19"/>
  <c r="N169" i="19"/>
  <c r="N34" i="19"/>
  <c r="N327" i="19"/>
  <c r="N539" i="19"/>
  <c r="N392" i="19"/>
  <c r="N111" i="19"/>
  <c r="N100" i="19"/>
  <c r="N151" i="19"/>
  <c r="N21" i="19"/>
  <c r="N258" i="19"/>
  <c r="N210" i="19"/>
  <c r="N110" i="19"/>
  <c r="N617" i="19"/>
  <c r="N568" i="19"/>
  <c r="N262" i="19"/>
  <c r="N673" i="19"/>
  <c r="N441" i="19"/>
  <c r="N646" i="19"/>
  <c r="N98" i="19"/>
  <c r="N206" i="19"/>
  <c r="N447" i="19"/>
  <c r="N65" i="19"/>
  <c r="N611" i="19"/>
  <c r="N497" i="19"/>
  <c r="N674" i="19"/>
  <c r="N666" i="19"/>
  <c r="N162" i="19"/>
  <c r="N460" i="19"/>
  <c r="N660" i="19"/>
  <c r="N368" i="19"/>
  <c r="N313" i="19"/>
  <c r="N231" i="19"/>
  <c r="N686" i="19"/>
  <c r="N462" i="19"/>
  <c r="N346" i="19"/>
  <c r="N78" i="19"/>
  <c r="N79" i="19"/>
  <c r="N240" i="19"/>
  <c r="N584" i="19"/>
  <c r="N157" i="19"/>
  <c r="N445" i="19"/>
  <c r="N215" i="19"/>
  <c r="N600" i="19"/>
  <c r="N23" i="19"/>
  <c r="N168" i="19"/>
  <c r="N284" i="19"/>
  <c r="N629" i="19"/>
  <c r="N91" i="19"/>
  <c r="N380" i="19"/>
  <c r="N27" i="19"/>
  <c r="N56" i="19"/>
  <c r="N574" i="19"/>
  <c r="N105" i="19"/>
  <c r="N585" i="19"/>
  <c r="N428" i="19"/>
  <c r="N375" i="19"/>
  <c r="N361" i="19"/>
  <c r="N334" i="19"/>
  <c r="N124" i="19"/>
  <c r="E9" i="19"/>
  <c r="N20" i="19"/>
  <c r="N315" i="19"/>
  <c r="N92" i="19"/>
  <c r="N608" i="19"/>
  <c r="N102" i="19"/>
  <c r="N345" i="19"/>
  <c r="N191" i="19"/>
  <c r="N571" i="19"/>
  <c r="N449" i="19"/>
  <c r="N373" i="19"/>
  <c r="N534" i="19"/>
  <c r="N272" i="19"/>
  <c r="N439" i="19"/>
  <c r="N228" i="19"/>
  <c r="N251" i="19"/>
  <c r="N66" i="19"/>
  <c r="N537" i="19"/>
  <c r="N565" i="19"/>
  <c r="N13" i="19"/>
  <c r="N651" i="19"/>
  <c r="N4" i="19"/>
  <c r="N109" i="19"/>
  <c r="N7" i="19"/>
  <c r="N476" i="19"/>
  <c r="N553" i="19"/>
  <c r="N408" i="19"/>
  <c r="N448" i="19"/>
  <c r="N123" i="19"/>
  <c r="N263" i="19"/>
  <c r="N160" i="19"/>
  <c r="N602" i="19"/>
  <c r="N458" i="19"/>
  <c r="N610" i="19"/>
  <c r="N76" i="19"/>
  <c r="N429" i="19"/>
  <c r="N48" i="19"/>
  <c r="N116" i="19"/>
  <c r="N190" i="19"/>
  <c r="N583" i="19"/>
  <c r="N653" i="19"/>
  <c r="N250" i="19"/>
  <c r="N353" i="19"/>
  <c r="N164" i="19"/>
  <c r="N641" i="19"/>
  <c r="N201" i="19"/>
  <c r="N510" i="19"/>
  <c r="N181" i="19"/>
  <c r="N396" i="19"/>
  <c r="N266" i="19"/>
  <c r="N235" i="19"/>
  <c r="N389" i="19"/>
  <c r="N438" i="19"/>
  <c r="N61" i="19"/>
  <c r="N556" i="19"/>
  <c r="N529" i="19"/>
  <c r="N385" i="19"/>
  <c r="N409" i="19"/>
  <c r="N42" i="19"/>
  <c r="N225" i="19"/>
  <c r="N333" i="19"/>
  <c r="N136" i="19"/>
  <c r="N243" i="19"/>
  <c r="N185" i="19"/>
  <c r="N122" i="19"/>
  <c r="N200" i="19"/>
  <c r="N613" i="19"/>
  <c r="N526" i="19"/>
  <c r="N69" i="19"/>
  <c r="N551" i="19"/>
  <c r="N137" i="19"/>
  <c r="N196" i="19"/>
  <c r="N493" i="19"/>
  <c r="N355" i="19"/>
  <c r="N133" i="19"/>
  <c r="N68" i="19"/>
  <c r="N467" i="19"/>
  <c r="N138" i="19"/>
  <c r="N222" i="19"/>
  <c r="N457" i="19"/>
  <c r="N294" i="19"/>
  <c r="N548" i="19"/>
  <c r="N311" i="19"/>
  <c r="N547" i="19"/>
  <c r="N397" i="19"/>
  <c r="N435" i="19"/>
  <c r="N221" i="19"/>
  <c r="N523" i="19"/>
  <c r="N505" i="19"/>
  <c r="N444" i="19"/>
  <c r="N520" i="19"/>
  <c r="N287" i="19"/>
  <c r="N655" i="19"/>
  <c r="N226" i="19"/>
  <c r="N163" i="19"/>
  <c r="N112" i="19"/>
  <c r="N135" i="19"/>
  <c r="N364" i="19"/>
  <c r="N503" i="19"/>
  <c r="N683" i="19"/>
  <c r="N147" i="19"/>
  <c r="N208" i="19"/>
  <c r="N108" i="19"/>
  <c r="N347" i="19"/>
  <c r="N575" i="19"/>
  <c r="N518" i="19"/>
  <c r="N178" i="19"/>
  <c r="N193" i="19"/>
  <c r="N657" i="19"/>
  <c r="N2" i="19"/>
  <c r="N64" i="19"/>
  <c r="N296" i="19"/>
  <c r="N71" i="19"/>
  <c r="N546" i="19"/>
  <c r="N312" i="19"/>
  <c r="N144" i="19"/>
  <c r="N156" i="19"/>
  <c r="N3" i="19"/>
  <c r="N538" i="19"/>
  <c r="N63" i="19"/>
  <c r="N174" i="19"/>
  <c r="N371" i="19"/>
  <c r="N9" i="19"/>
  <c r="N383" i="19"/>
  <c r="N103" i="19"/>
  <c r="N270" i="19"/>
  <c r="N466" i="19"/>
  <c r="N358" i="19"/>
  <c r="N335" i="19"/>
  <c r="N139" i="19"/>
  <c r="N414" i="19"/>
  <c r="N16" i="19"/>
  <c r="N245" i="19"/>
  <c r="N62" i="19"/>
  <c r="N307" i="19"/>
  <c r="N125" i="19"/>
  <c r="N75" i="19"/>
  <c r="N341" i="19"/>
  <c r="N119" i="19"/>
  <c r="N326" i="19"/>
  <c r="N202" i="19"/>
  <c r="N88" i="19"/>
  <c r="N199" i="19"/>
  <c r="N472" i="19"/>
  <c r="N173" i="19"/>
  <c r="N581" i="19"/>
  <c r="N455" i="19"/>
  <c r="N432" i="19"/>
  <c r="N12" i="19"/>
  <c r="N234" i="19"/>
  <c r="N524" i="19"/>
  <c r="N18" i="19"/>
  <c r="N337" i="19"/>
  <c r="N480" i="19"/>
  <c r="N130" i="19"/>
  <c r="N314" i="19"/>
  <c r="N344" i="19"/>
  <c r="N484" i="19"/>
  <c r="N635" i="19"/>
  <c r="N662" i="19"/>
  <c r="N612" i="19"/>
  <c r="N619" i="19"/>
  <c r="N305" i="19"/>
  <c r="N684" i="19"/>
  <c r="N38" i="19"/>
  <c r="N549" i="19"/>
  <c r="N336" i="19"/>
  <c r="N194" i="19"/>
  <c r="N148" i="19"/>
  <c r="N132" i="19"/>
  <c r="N99" i="19"/>
  <c r="N403" i="19"/>
  <c r="N32" i="19"/>
  <c r="N320" i="19"/>
  <c r="N501" i="19"/>
  <c r="N637" i="19"/>
  <c r="N442" i="19"/>
  <c r="N159" i="19"/>
  <c r="N89" i="19"/>
  <c r="N474" i="19"/>
  <c r="N143" i="19"/>
  <c r="N656" i="19"/>
  <c r="N412" i="19"/>
  <c r="N73" i="19"/>
  <c r="N278" i="19"/>
  <c r="N175" i="19"/>
  <c r="N325" i="19"/>
  <c r="N11" i="19"/>
  <c r="N482" i="19"/>
  <c r="N560" i="19"/>
  <c r="N249" i="19"/>
  <c r="N490" i="19"/>
  <c r="N679" i="19"/>
  <c r="N24" i="19"/>
  <c r="N238" i="19"/>
  <c r="N94" i="19"/>
  <c r="N271" i="19"/>
  <c r="N525" i="19"/>
  <c r="N218" i="19"/>
  <c r="N366" i="19"/>
  <c r="N121" i="19"/>
  <c r="N53" i="19"/>
  <c r="N279" i="19"/>
  <c r="N267" i="19"/>
  <c r="N37" i="19"/>
  <c r="N259" i="19"/>
  <c r="N399" i="19"/>
  <c r="N586" i="19"/>
  <c r="N663" i="19"/>
  <c r="N172" i="19"/>
  <c r="N107" i="19"/>
  <c r="N577" i="19"/>
  <c r="N269" i="19"/>
  <c r="N25" i="19"/>
  <c r="N357" i="19"/>
  <c r="N615" i="19"/>
  <c r="N295" i="19"/>
  <c r="N654" i="19"/>
  <c r="N146" i="19"/>
  <c r="N5" i="19"/>
  <c r="N639" i="19"/>
  <c r="N145" i="19"/>
  <c r="N50" i="19"/>
  <c r="N14" i="19"/>
  <c r="N57" i="19"/>
  <c r="N211" i="19"/>
  <c r="N166" i="19"/>
  <c r="N535" i="19"/>
  <c r="N268" i="19"/>
  <c r="N411" i="19"/>
  <c r="N126" i="19"/>
  <c r="N340" i="19"/>
  <c r="N10" i="19"/>
  <c r="N570" i="19"/>
  <c r="N277" i="19"/>
  <c r="N418" i="19"/>
  <c r="N456" i="19"/>
  <c r="N359" i="19"/>
  <c r="N672" i="19"/>
  <c r="N470" i="19"/>
  <c r="N682" i="19"/>
  <c r="N668" i="19"/>
  <c r="N97" i="19"/>
  <c r="N165" i="19"/>
  <c r="N254" i="19"/>
  <c r="N134" i="19"/>
  <c r="N555" i="19"/>
  <c r="N643" i="19"/>
  <c r="N47" i="19"/>
  <c r="N30" i="19"/>
  <c r="N372" i="19"/>
  <c r="N177" i="19"/>
  <c r="N670" i="19"/>
  <c r="N530" i="19"/>
  <c r="N516" i="19"/>
  <c r="N322" i="19"/>
  <c r="N248" i="19"/>
  <c r="N300" i="19"/>
  <c r="N430" i="19"/>
  <c r="N81" i="19"/>
  <c r="N620" i="19"/>
  <c r="N40" i="19"/>
  <c r="N394" i="19"/>
  <c r="N592" i="19"/>
  <c r="N343" i="19"/>
  <c r="N90" i="19"/>
  <c r="N236" i="19"/>
  <c r="N60" i="19"/>
  <c r="N473" i="19"/>
  <c r="N118" i="19"/>
  <c r="N52" i="19"/>
  <c r="N469" i="19"/>
  <c r="N419" i="19"/>
  <c r="N282" i="19"/>
  <c r="N468" i="19"/>
  <c r="N363" i="19"/>
  <c r="N187" i="19"/>
  <c r="N154" i="19"/>
  <c r="N500" i="19"/>
  <c r="N17" i="19"/>
  <c r="N431" i="19"/>
  <c r="N423" i="19"/>
  <c r="N67" i="19"/>
  <c r="N499" i="19"/>
  <c r="N515" i="19"/>
  <c r="N285" i="19"/>
  <c r="N433" i="19"/>
  <c r="N506" i="19"/>
  <c r="N302" i="19"/>
  <c r="N590" i="19"/>
  <c r="N84" i="19"/>
  <c r="N35" i="19"/>
  <c r="N687" i="19"/>
  <c r="N352" i="19"/>
  <c r="N80" i="19"/>
  <c r="N324" i="19"/>
  <c r="N424" i="19"/>
  <c r="N416" i="19"/>
  <c r="N464" i="19"/>
  <c r="N601" i="19"/>
  <c r="N454" i="19"/>
  <c r="N306" i="19"/>
  <c r="N72" i="19"/>
  <c r="N606" i="19"/>
  <c r="N128" i="19"/>
  <c r="N290" i="19"/>
  <c r="N488" i="19"/>
  <c r="N422" i="19"/>
  <c r="N28" i="19"/>
  <c r="N390" i="19"/>
  <c r="N104" i="19"/>
  <c r="N395" i="19"/>
  <c r="N299" i="19"/>
  <c r="N677" i="19"/>
  <c r="N661" i="19"/>
  <c r="N232" i="19"/>
  <c r="N186" i="19"/>
  <c r="N665" i="19"/>
  <c r="N115" i="19"/>
  <c r="N113" i="19"/>
  <c r="N567" i="19"/>
  <c r="N410" i="19"/>
  <c r="N44" i="19"/>
  <c r="N605" i="19"/>
  <c r="N220" i="19"/>
  <c r="N283" i="19"/>
  <c r="N427" i="19"/>
  <c r="N142" i="19"/>
  <c r="N579" i="19"/>
  <c r="N625" i="19"/>
  <c r="N365" i="19"/>
  <c r="N264" i="19"/>
  <c r="N494" i="19"/>
  <c r="N288" i="19"/>
  <c r="N676" i="19"/>
  <c r="N274" i="19"/>
  <c r="N114" i="19"/>
  <c r="N281" i="19"/>
  <c r="N170" i="19"/>
  <c r="N207" i="19"/>
  <c r="N485" i="19"/>
  <c r="N491" i="19"/>
  <c r="N680" i="19"/>
  <c r="N398" i="19"/>
  <c r="N393" i="19"/>
  <c r="N596" i="19"/>
  <c r="N522" i="19"/>
  <c r="N589" i="19"/>
  <c r="N8" i="19"/>
  <c r="N588" i="19"/>
  <c r="N459" i="19"/>
  <c r="N597" i="19"/>
  <c r="N209" i="19"/>
  <c r="N205" i="19"/>
  <c r="N618" i="19"/>
  <c r="N332" i="19"/>
  <c r="N348" i="19"/>
  <c r="N342" i="19"/>
  <c r="N512" i="19"/>
  <c r="N593" i="19"/>
  <c r="N598" i="19"/>
  <c r="N489" i="19"/>
  <c r="N564" i="19"/>
  <c r="N141" i="19"/>
  <c r="N465" i="19"/>
  <c r="N275" i="19"/>
  <c r="N603" i="19"/>
  <c r="N6" i="19"/>
  <c r="N451" i="19"/>
  <c r="N533" i="19"/>
  <c r="N45" i="19"/>
  <c r="N426" i="19"/>
  <c r="N198" i="19"/>
  <c r="N446" i="19"/>
  <c r="N580" i="19"/>
  <c r="N415" i="19"/>
  <c r="N180" i="19"/>
  <c r="N93" i="19"/>
  <c r="N127" i="19"/>
  <c r="N638" i="19"/>
  <c r="N664" i="19"/>
  <c r="N153" i="19"/>
  <c r="N176" i="19"/>
  <c r="N117" i="19"/>
  <c r="N152" i="19"/>
  <c r="N540" i="19"/>
  <c r="N621" i="19"/>
  <c r="N246" i="19"/>
  <c r="N631" i="19"/>
  <c r="N509" i="19"/>
  <c r="C20" i="11"/>
  <c r="K3" i="9"/>
  <c r="AJ27" i="3"/>
  <c r="AJ28" i="3" s="1"/>
  <c r="AH28" i="3"/>
  <c r="L26" i="4"/>
  <c r="L29" i="4" s="1"/>
  <c r="S8" i="4"/>
  <c r="J29" i="4"/>
  <c r="R34" i="3"/>
  <c r="R35" i="3" s="1"/>
  <c r="K26" i="4"/>
  <c r="K29" i="4" s="1"/>
  <c r="R38" i="3"/>
  <c r="F20" i="2"/>
  <c r="F21" i="2" s="1"/>
  <c r="R49" i="3"/>
  <c r="H4" i="16" s="1"/>
  <c r="B13" i="16" s="1"/>
  <c r="R37" i="3"/>
  <c r="R55" i="3"/>
  <c r="R61" i="3" s="1"/>
  <c r="B6" i="17"/>
  <c r="B4" i="19"/>
  <c r="E8" i="19" s="1"/>
  <c r="R60" i="3"/>
  <c r="H6" i="16"/>
  <c r="B15" i="16" s="1"/>
  <c r="T6" i="16" s="1"/>
  <c r="R31" i="3"/>
  <c r="Q19" i="9"/>
  <c r="B5" i="14"/>
  <c r="Q22" i="9"/>
  <c r="N20" i="9"/>
  <c r="P20" i="9" s="1"/>
  <c r="N24" i="9"/>
  <c r="P24" i="9" s="1"/>
  <c r="R20" i="12"/>
  <c r="Q23" i="9"/>
  <c r="J5" i="14"/>
  <c r="Q24" i="9"/>
  <c r="N21" i="9"/>
  <c r="P21" i="9" s="1"/>
  <c r="N25" i="9"/>
  <c r="P25" i="9" s="1"/>
  <c r="B8" i="19"/>
  <c r="B11" i="13"/>
  <c r="B15" i="10"/>
  <c r="Q25" i="9"/>
  <c r="G8" i="9"/>
  <c r="I3" i="9" s="1"/>
  <c r="Q20" i="9"/>
  <c r="N22" i="9"/>
  <c r="P22" i="9" s="1"/>
  <c r="N26" i="9"/>
  <c r="P26" i="9" s="1"/>
  <c r="Q26" i="9"/>
  <c r="Q21" i="9"/>
  <c r="N23" i="9"/>
  <c r="P23" i="9" s="1"/>
  <c r="N19" i="9"/>
  <c r="P19" i="9" s="1"/>
  <c r="C3" i="11"/>
  <c r="U18" i="4"/>
  <c r="U19" i="4"/>
  <c r="R56" i="3" l="1"/>
  <c r="X47" i="17"/>
  <c r="X42" i="17"/>
  <c r="X23" i="17"/>
  <c r="X52" i="17"/>
  <c r="X18" i="17"/>
  <c r="X44" i="17"/>
  <c r="X20" i="17"/>
  <c r="X56" i="17"/>
  <c r="X57" i="17"/>
  <c r="X46" i="17"/>
  <c r="X33" i="17"/>
  <c r="X34" i="17"/>
  <c r="X29" i="17"/>
  <c r="X28" i="17"/>
  <c r="X27" i="17"/>
  <c r="X55" i="17"/>
  <c r="X25" i="17"/>
  <c r="X58" i="17"/>
  <c r="X43" i="17"/>
  <c r="X35" i="17"/>
  <c r="X41" i="17"/>
  <c r="X13" i="17"/>
  <c r="X49" i="17"/>
  <c r="F4" i="17"/>
  <c r="X45" i="17"/>
  <c r="X48" i="17"/>
  <c r="X36" i="17"/>
  <c r="X14" i="17"/>
  <c r="X39" i="17"/>
  <c r="X24" i="17"/>
  <c r="X40" i="17"/>
  <c r="X51" i="17"/>
  <c r="X16" i="17"/>
  <c r="X32" i="17"/>
  <c r="X15" i="17"/>
  <c r="X22" i="17"/>
  <c r="X30" i="17"/>
  <c r="X21" i="17"/>
  <c r="X17" i="17"/>
  <c r="X50" i="17"/>
  <c r="X19" i="17"/>
  <c r="A53" i="17"/>
  <c r="B22" i="17"/>
  <c r="X26" i="17"/>
  <c r="X53" i="17"/>
  <c r="X31" i="17"/>
  <c r="L8" i="9"/>
  <c r="M8" i="9" s="1"/>
  <c r="N8" i="9" s="1"/>
  <c r="I8" i="9"/>
  <c r="L3" i="9"/>
  <c r="J12" i="9"/>
  <c r="J13" i="9" s="1"/>
  <c r="R57" i="3"/>
  <c r="X42" i="3"/>
  <c r="S19" i="11"/>
  <c r="F50" i="11"/>
  <c r="F52" i="11"/>
  <c r="G52" i="11"/>
  <c r="H51" i="11"/>
  <c r="F31" i="11"/>
  <c r="G51" i="11"/>
  <c r="F37" i="11"/>
  <c r="Q37" i="11" s="1"/>
  <c r="F51" i="11"/>
  <c r="H50" i="11"/>
  <c r="G50" i="11"/>
  <c r="F38" i="11"/>
  <c r="Q38" i="11" s="1"/>
  <c r="H52" i="11"/>
  <c r="S20" i="9"/>
  <c r="S24" i="9"/>
  <c r="S19" i="9"/>
  <c r="J6" i="14"/>
  <c r="B6" i="14"/>
  <c r="C12" i="11"/>
  <c r="C16" i="11" s="1"/>
  <c r="C17" i="11" s="1"/>
  <c r="B5" i="10"/>
  <c r="B13" i="10" s="1"/>
  <c r="B19" i="10" s="1"/>
  <c r="H8" i="9"/>
  <c r="C28" i="17"/>
  <c r="C33" i="17"/>
  <c r="C35" i="17"/>
  <c r="C29" i="17"/>
  <c r="C30" i="17"/>
  <c r="C34" i="17"/>
  <c r="C31" i="17"/>
  <c r="C25" i="17"/>
  <c r="C26" i="17"/>
  <c r="C27" i="17"/>
  <c r="C32" i="17"/>
  <c r="S23" i="9"/>
  <c r="S21" i="9"/>
  <c r="R21" i="12"/>
  <c r="R24" i="12"/>
  <c r="R17" i="12"/>
  <c r="R34" i="12"/>
  <c r="R31" i="12" s="1"/>
  <c r="R35" i="12" s="1"/>
  <c r="R22" i="12" s="1"/>
  <c r="S22" i="9"/>
  <c r="X7" i="16"/>
  <c r="T4" i="16"/>
  <c r="T25" i="9"/>
  <c r="S25" i="9"/>
  <c r="M3" i="9"/>
  <c r="B12" i="10"/>
  <c r="J3" i="9"/>
  <c r="C22" i="11"/>
  <c r="I3" i="13"/>
  <c r="I4" i="13" s="1"/>
  <c r="D11" i="13"/>
  <c r="T26" i="9"/>
  <c r="S26" i="9"/>
  <c r="R39" i="3"/>
  <c r="T23" i="9" l="1"/>
  <c r="T22" i="9"/>
  <c r="T21" i="9"/>
  <c r="I9" i="9"/>
  <c r="J4" i="17"/>
  <c r="H4" i="17"/>
  <c r="Q37" i="17"/>
  <c r="X37" i="17" s="1"/>
  <c r="Q38" i="17"/>
  <c r="X38" i="17" s="1"/>
  <c r="A48" i="17"/>
  <c r="B48" i="17" s="1"/>
  <c r="A49" i="17"/>
  <c r="T20" i="9"/>
  <c r="L19" i="9"/>
  <c r="L21" i="9"/>
  <c r="L20" i="9"/>
  <c r="L26" i="9"/>
  <c r="L25" i="9"/>
  <c r="L24" i="9"/>
  <c r="L23" i="9"/>
  <c r="L22" i="9"/>
  <c r="F24" i="9"/>
  <c r="F25" i="9"/>
  <c r="F19" i="9"/>
  <c r="F26" i="9"/>
  <c r="F20" i="9"/>
  <c r="F21" i="9"/>
  <c r="F23" i="9"/>
  <c r="F22" i="9"/>
  <c r="T19" i="9"/>
  <c r="C24" i="11"/>
  <c r="F6" i="17"/>
  <c r="F10" i="17" s="1"/>
  <c r="B16" i="19"/>
  <c r="B21" i="19" s="1"/>
  <c r="F12" i="9"/>
  <c r="T24" i="9"/>
  <c r="T2" i="9"/>
  <c r="J8" i="9"/>
  <c r="E31" i="9" s="1"/>
  <c r="B6" i="10"/>
  <c r="B7" i="10" s="1"/>
  <c r="B18" i="10" s="1"/>
  <c r="B20" i="10" s="1"/>
  <c r="B16" i="10" s="1"/>
  <c r="J2" i="10" s="1"/>
  <c r="C23" i="11"/>
  <c r="Q4" i="9"/>
  <c r="Q3" i="9" s="1"/>
  <c r="S16" i="11"/>
  <c r="S15" i="11"/>
  <c r="F9" i="17"/>
  <c r="B19" i="19"/>
  <c r="C25" i="11"/>
  <c r="H12" i="16"/>
  <c r="R15" i="12"/>
  <c r="R14" i="12" s="1"/>
  <c r="X44" i="3"/>
  <c r="C23" i="4"/>
  <c r="E23" i="4" s="1"/>
  <c r="R63" i="3"/>
  <c r="G121" i="13"/>
  <c r="G54" i="13"/>
  <c r="G95" i="13"/>
  <c r="G105" i="13"/>
  <c r="G124" i="13"/>
  <c r="G56" i="13"/>
  <c r="G104" i="13"/>
  <c r="G126" i="13"/>
  <c r="G76" i="13"/>
  <c r="G118" i="13"/>
  <c r="G117" i="13"/>
  <c r="G100" i="13"/>
  <c r="G108" i="13"/>
  <c r="G98" i="13"/>
  <c r="G88" i="13"/>
  <c r="G90" i="13"/>
  <c r="B108" i="13"/>
  <c r="C108" i="13" s="1"/>
  <c r="D108" i="13" s="1"/>
  <c r="B116" i="13"/>
  <c r="C116" i="13" s="1"/>
  <c r="D116" i="13" s="1"/>
  <c r="B124" i="13"/>
  <c r="C124" i="13" s="1"/>
  <c r="D124" i="13" s="1"/>
  <c r="B68" i="13"/>
  <c r="C68" i="13" s="1"/>
  <c r="D68" i="13" s="1"/>
  <c r="B99" i="13"/>
  <c r="C99" i="13" s="1"/>
  <c r="D99" i="13" s="1"/>
  <c r="B92" i="13"/>
  <c r="C92" i="13" s="1"/>
  <c r="D92" i="13" s="1"/>
  <c r="B102" i="13"/>
  <c r="C102" i="13" s="1"/>
  <c r="D102" i="13" s="1"/>
  <c r="B86" i="13"/>
  <c r="C86" i="13" s="1"/>
  <c r="D86" i="13" s="1"/>
  <c r="G107" i="13"/>
  <c r="G129" i="13"/>
  <c r="G86" i="13"/>
  <c r="G123" i="13"/>
  <c r="G62" i="13"/>
  <c r="G127" i="13"/>
  <c r="G87" i="13"/>
  <c r="G112" i="13"/>
  <c r="G110" i="13"/>
  <c r="G120" i="13"/>
  <c r="B111" i="13"/>
  <c r="C111" i="13" s="1"/>
  <c r="D111" i="13" s="1"/>
  <c r="B119" i="13"/>
  <c r="C119" i="13" s="1"/>
  <c r="D119" i="13" s="1"/>
  <c r="B127" i="13"/>
  <c r="C127" i="13" s="1"/>
  <c r="D127" i="13" s="1"/>
  <c r="B98" i="13"/>
  <c r="C98" i="13" s="1"/>
  <c r="D98" i="13" s="1"/>
  <c r="B90" i="13"/>
  <c r="C90" i="13" s="1"/>
  <c r="D90" i="13" s="1"/>
  <c r="B61" i="13"/>
  <c r="C61" i="13" s="1"/>
  <c r="D61" i="13" s="1"/>
  <c r="B56" i="13"/>
  <c r="C56" i="13" s="1"/>
  <c r="D56" i="13" s="1"/>
  <c r="G111" i="13"/>
  <c r="G64" i="13"/>
  <c r="G55" i="13"/>
  <c r="G128" i="13"/>
  <c r="G78" i="13"/>
  <c r="G63" i="13"/>
  <c r="G72" i="13"/>
  <c r="G122" i="13"/>
  <c r="G77" i="13"/>
  <c r="B13" i="13"/>
  <c r="D13" i="13" s="1"/>
  <c r="I33" i="13" s="1"/>
  <c r="G114" i="13"/>
  <c r="G74" i="13"/>
  <c r="G65" i="13"/>
  <c r="G66" i="13"/>
  <c r="G91" i="13"/>
  <c r="G79" i="13"/>
  <c r="G67" i="13"/>
  <c r="G57" i="13"/>
  <c r="G102" i="13"/>
  <c r="G61" i="13"/>
  <c r="B109" i="13"/>
  <c r="C109" i="13" s="1"/>
  <c r="D109" i="13" s="1"/>
  <c r="B117" i="13"/>
  <c r="C117" i="13" s="1"/>
  <c r="D117" i="13" s="1"/>
  <c r="B125" i="13"/>
  <c r="C125" i="13" s="1"/>
  <c r="D125" i="13" s="1"/>
  <c r="B78" i="13"/>
  <c r="C78" i="13" s="1"/>
  <c r="D78" i="13" s="1"/>
  <c r="B70" i="13"/>
  <c r="C70" i="13" s="1"/>
  <c r="D70" i="13" s="1"/>
  <c r="B58" i="13"/>
  <c r="C58" i="13" s="1"/>
  <c r="D58" i="13" s="1"/>
  <c r="B55" i="13"/>
  <c r="C55" i="13" s="1"/>
  <c r="D55" i="13" s="1"/>
  <c r="B65" i="13"/>
  <c r="C65" i="13" s="1"/>
  <c r="D65" i="13" s="1"/>
  <c r="G116" i="13"/>
  <c r="G84" i="13"/>
  <c r="G75" i="13"/>
  <c r="G96" i="13"/>
  <c r="G97" i="13"/>
  <c r="G92" i="13"/>
  <c r="G80" i="13"/>
  <c r="G83" i="13"/>
  <c r="G89" i="13"/>
  <c r="B104" i="13"/>
  <c r="C104" i="13" s="1"/>
  <c r="D104" i="13" s="1"/>
  <c r="G119" i="13"/>
  <c r="G94" i="13"/>
  <c r="G85" i="13"/>
  <c r="G109" i="13"/>
  <c r="G69" i="13"/>
  <c r="G81" i="13"/>
  <c r="G93" i="13"/>
  <c r="G99" i="13"/>
  <c r="G101" i="13"/>
  <c r="B107" i="13"/>
  <c r="C107" i="13" s="1"/>
  <c r="D107" i="13" s="1"/>
  <c r="G125" i="13"/>
  <c r="B106" i="13"/>
  <c r="C106" i="13" s="1"/>
  <c r="D106" i="13" s="1"/>
  <c r="B112" i="13"/>
  <c r="C112" i="13" s="1"/>
  <c r="D112" i="13" s="1"/>
  <c r="B59" i="13"/>
  <c r="C59" i="13" s="1"/>
  <c r="D59" i="13" s="1"/>
  <c r="B63" i="13"/>
  <c r="C63" i="13" s="1"/>
  <c r="D63" i="13" s="1"/>
  <c r="B94" i="13"/>
  <c r="C94" i="13" s="1"/>
  <c r="D94" i="13" s="1"/>
  <c r="B97" i="13"/>
  <c r="C97" i="13" s="1"/>
  <c r="D97" i="13" s="1"/>
  <c r="B54" i="13"/>
  <c r="C54" i="13" s="1"/>
  <c r="D54" i="13" s="1"/>
  <c r="B129" i="13"/>
  <c r="C129" i="13" s="1"/>
  <c r="D129" i="13" s="1"/>
  <c r="G113" i="13"/>
  <c r="G71" i="13"/>
  <c r="B101" i="13"/>
  <c r="C101" i="13" s="1"/>
  <c r="D101" i="13" s="1"/>
  <c r="B85" i="13"/>
  <c r="C85" i="13" s="1"/>
  <c r="D85" i="13" s="1"/>
  <c r="B74" i="13"/>
  <c r="C74" i="13" s="1"/>
  <c r="D74" i="13" s="1"/>
  <c r="B57" i="13"/>
  <c r="C57" i="13" s="1"/>
  <c r="D57" i="13" s="1"/>
  <c r="G106" i="13"/>
  <c r="G59" i="13"/>
  <c r="B121" i="13"/>
  <c r="C121" i="13" s="1"/>
  <c r="D121" i="13" s="1"/>
  <c r="B71" i="13"/>
  <c r="C71" i="13" s="1"/>
  <c r="D71" i="13" s="1"/>
  <c r="B62" i="13"/>
  <c r="C62" i="13" s="1"/>
  <c r="D62" i="13" s="1"/>
  <c r="B83" i="13"/>
  <c r="C83" i="13" s="1"/>
  <c r="D83" i="13" s="1"/>
  <c r="B93" i="13"/>
  <c r="C93" i="13" s="1"/>
  <c r="D93" i="13" s="1"/>
  <c r="B103" i="13"/>
  <c r="C103" i="13" s="1"/>
  <c r="D103" i="13" s="1"/>
  <c r="G70" i="13"/>
  <c r="G103" i="13"/>
  <c r="B113" i="13"/>
  <c r="C113" i="13" s="1"/>
  <c r="D113" i="13" s="1"/>
  <c r="B122" i="13"/>
  <c r="C122" i="13" s="1"/>
  <c r="D122" i="13" s="1"/>
  <c r="B126" i="13"/>
  <c r="C126" i="13" s="1"/>
  <c r="D126" i="13" s="1"/>
  <c r="B69" i="13"/>
  <c r="C69" i="13" s="1"/>
  <c r="D69" i="13" s="1"/>
  <c r="B91" i="13"/>
  <c r="C91" i="13" s="1"/>
  <c r="D91" i="13" s="1"/>
  <c r="B60" i="13"/>
  <c r="C60" i="13" s="1"/>
  <c r="D60" i="13" s="1"/>
  <c r="B64" i="13"/>
  <c r="C64" i="13" s="1"/>
  <c r="D64" i="13" s="1"/>
  <c r="B73" i="13"/>
  <c r="C73" i="13" s="1"/>
  <c r="D73" i="13" s="1"/>
  <c r="B77" i="13"/>
  <c r="C77" i="13" s="1"/>
  <c r="D77" i="13" s="1"/>
  <c r="G58" i="13"/>
  <c r="G73" i="13"/>
  <c r="B114" i="13"/>
  <c r="C114" i="13" s="1"/>
  <c r="D114" i="13" s="1"/>
  <c r="B118" i="13"/>
  <c r="C118" i="13" s="1"/>
  <c r="D118" i="13" s="1"/>
  <c r="B79" i="13"/>
  <c r="C79" i="13" s="1"/>
  <c r="D79" i="13" s="1"/>
  <c r="B80" i="13"/>
  <c r="C80" i="13" s="1"/>
  <c r="D80" i="13" s="1"/>
  <c r="B82" i="13"/>
  <c r="C82" i="13" s="1"/>
  <c r="D82" i="13" s="1"/>
  <c r="B96" i="13"/>
  <c r="C96" i="13" s="1"/>
  <c r="D96" i="13" s="1"/>
  <c r="B87" i="13"/>
  <c r="C87" i="13" s="1"/>
  <c r="D87" i="13" s="1"/>
  <c r="G115" i="13"/>
  <c r="G60" i="13"/>
  <c r="B110" i="13"/>
  <c r="C110" i="13" s="1"/>
  <c r="D110" i="13" s="1"/>
  <c r="B123" i="13"/>
  <c r="C123" i="13" s="1"/>
  <c r="D123" i="13" s="1"/>
  <c r="B88" i="13"/>
  <c r="C88" i="13" s="1"/>
  <c r="D88" i="13" s="1"/>
  <c r="B72" i="13"/>
  <c r="C72" i="13" s="1"/>
  <c r="D72" i="13" s="1"/>
  <c r="B84" i="13"/>
  <c r="C84" i="13" s="1"/>
  <c r="D84" i="13" s="1"/>
  <c r="B66" i="13"/>
  <c r="C66" i="13" s="1"/>
  <c r="D66" i="13" s="1"/>
  <c r="B76" i="13"/>
  <c r="C76" i="13" s="1"/>
  <c r="D76" i="13" s="1"/>
  <c r="G82" i="13"/>
  <c r="B115" i="13"/>
  <c r="C115" i="13" s="1"/>
  <c r="D115" i="13" s="1"/>
  <c r="B89" i="13"/>
  <c r="C89" i="13" s="1"/>
  <c r="D89" i="13" s="1"/>
  <c r="B81" i="13"/>
  <c r="C81" i="13" s="1"/>
  <c r="D81" i="13" s="1"/>
  <c r="B95" i="13"/>
  <c r="C95" i="13" s="1"/>
  <c r="D95" i="13" s="1"/>
  <c r="B67" i="13"/>
  <c r="C67" i="13" s="1"/>
  <c r="D67" i="13" s="1"/>
  <c r="G68" i="13"/>
  <c r="B105" i="13"/>
  <c r="C105" i="13" s="1"/>
  <c r="D105" i="13" s="1"/>
  <c r="B120" i="13"/>
  <c r="C120" i="13" s="1"/>
  <c r="D120" i="13" s="1"/>
  <c r="B75" i="13"/>
  <c r="C75" i="13" s="1"/>
  <c r="D75" i="13" s="1"/>
  <c r="B128" i="13"/>
  <c r="C128" i="13" s="1"/>
  <c r="D128" i="13" s="1"/>
  <c r="B100" i="13"/>
  <c r="C100" i="13" s="1"/>
  <c r="D100" i="13" s="1"/>
  <c r="I36" i="13"/>
  <c r="G130" i="13"/>
  <c r="G131" i="13"/>
  <c r="G140" i="13"/>
  <c r="B142" i="13"/>
  <c r="C142" i="13" s="1"/>
  <c r="D142" i="13" s="1"/>
  <c r="G144" i="13"/>
  <c r="G146" i="13"/>
  <c r="G148" i="13"/>
  <c r="G152" i="13"/>
  <c r="G135" i="13"/>
  <c r="B136" i="13"/>
  <c r="C136" i="13" s="1"/>
  <c r="D136" i="13" s="1"/>
  <c r="B138" i="13"/>
  <c r="C138" i="13" s="1"/>
  <c r="D138" i="13" s="1"/>
  <c r="B150" i="13"/>
  <c r="C150" i="13" s="1"/>
  <c r="D150" i="13" s="1"/>
  <c r="G153" i="13"/>
  <c r="G139" i="13"/>
  <c r="B134" i="13"/>
  <c r="C134" i="13" s="1"/>
  <c r="D134" i="13" s="1"/>
  <c r="B135" i="13"/>
  <c r="C135" i="13" s="1"/>
  <c r="D135" i="13" s="1"/>
  <c r="G137" i="13"/>
  <c r="G143" i="13"/>
  <c r="G145" i="13"/>
  <c r="G149" i="13"/>
  <c r="B153" i="13"/>
  <c r="C153" i="13" s="1"/>
  <c r="D153" i="13" s="1"/>
  <c r="B130" i="13"/>
  <c r="C130" i="13" s="1"/>
  <c r="D130" i="13" s="1"/>
  <c r="B139" i="13"/>
  <c r="C139" i="13" s="1"/>
  <c r="D139" i="13" s="1"/>
  <c r="B141" i="13"/>
  <c r="C141" i="13" s="1"/>
  <c r="D141" i="13" s="1"/>
  <c r="B147" i="13"/>
  <c r="C147" i="13" s="1"/>
  <c r="D147" i="13" s="1"/>
  <c r="B151" i="13"/>
  <c r="C151" i="13" s="1"/>
  <c r="D151" i="13" s="1"/>
  <c r="G150" i="13"/>
  <c r="G134" i="13"/>
  <c r="B144" i="13"/>
  <c r="C144" i="13" s="1"/>
  <c r="D144" i="13" s="1"/>
  <c r="B148" i="13"/>
  <c r="C148" i="13" s="1"/>
  <c r="D148" i="13" s="1"/>
  <c r="B132" i="13"/>
  <c r="C132" i="13" s="1"/>
  <c r="D132" i="13" s="1"/>
  <c r="B133" i="13"/>
  <c r="C133" i="13" s="1"/>
  <c r="D133" i="13" s="1"/>
  <c r="G136" i="13"/>
  <c r="G138" i="13"/>
  <c r="G142" i="13"/>
  <c r="B131" i="13"/>
  <c r="C131" i="13" s="1"/>
  <c r="D131" i="13" s="1"/>
  <c r="G132" i="13"/>
  <c r="G141" i="13"/>
  <c r="G133" i="13"/>
  <c r="B137" i="13"/>
  <c r="C137" i="13" s="1"/>
  <c r="D137" i="13" s="1"/>
  <c r="B143" i="13"/>
  <c r="C143" i="13" s="1"/>
  <c r="D143" i="13" s="1"/>
  <c r="B145" i="13"/>
  <c r="C145" i="13" s="1"/>
  <c r="D145" i="13" s="1"/>
  <c r="B149" i="13"/>
  <c r="C149" i="13" s="1"/>
  <c r="D149" i="13" s="1"/>
  <c r="B140" i="13"/>
  <c r="C140" i="13" s="1"/>
  <c r="D140" i="13" s="1"/>
  <c r="B146" i="13"/>
  <c r="C146" i="13" s="1"/>
  <c r="D146" i="13" s="1"/>
  <c r="B152" i="13"/>
  <c r="C152" i="13" s="1"/>
  <c r="D152" i="13" s="1"/>
  <c r="G147" i="13"/>
  <c r="G151" i="13"/>
  <c r="I8" i="13"/>
  <c r="I5" i="13"/>
  <c r="H16" i="11"/>
  <c r="K16" i="11"/>
  <c r="G16" i="11"/>
  <c r="I16" i="11"/>
  <c r="J16" i="11"/>
  <c r="G37" i="11"/>
  <c r="G38" i="11"/>
  <c r="X4" i="16"/>
  <c r="X5" i="16"/>
  <c r="X6" i="16"/>
  <c r="N3" i="9"/>
  <c r="C26" i="11" s="1"/>
  <c r="J3" i="10" l="1"/>
  <c r="J4" i="10" s="1"/>
  <c r="J6" i="10" s="1"/>
  <c r="I10" i="20"/>
  <c r="O3" i="17"/>
  <c r="H9" i="17"/>
  <c r="B27" i="19"/>
  <c r="B28" i="19" s="1"/>
  <c r="T995" i="19" s="1"/>
  <c r="K8" i="9"/>
  <c r="T17" i="9"/>
  <c r="R23" i="9"/>
  <c r="R24" i="9"/>
  <c r="R19" i="9"/>
  <c r="G12" i="9"/>
  <c r="H12" i="9" s="1"/>
  <c r="R25" i="9"/>
  <c r="C14" i="20"/>
  <c r="R20" i="9"/>
  <c r="R26" i="9"/>
  <c r="R21" i="9"/>
  <c r="R22" i="9"/>
  <c r="F152" i="13"/>
  <c r="H152" i="13" s="1"/>
  <c r="I152" i="13" s="1"/>
  <c r="E152" i="13"/>
  <c r="E60" i="13"/>
  <c r="F60" i="13"/>
  <c r="H60" i="13" s="1"/>
  <c r="I60" i="13" s="1"/>
  <c r="F137" i="13"/>
  <c r="H137" i="13" s="1"/>
  <c r="I137" i="13" s="1"/>
  <c r="E137" i="13"/>
  <c r="F141" i="13"/>
  <c r="H141" i="13" s="1"/>
  <c r="I141" i="13" s="1"/>
  <c r="E141" i="13"/>
  <c r="E95" i="13"/>
  <c r="F95" i="13"/>
  <c r="H95" i="13" s="1"/>
  <c r="I95" i="13" s="1"/>
  <c r="H18" i="11"/>
  <c r="I18" i="11"/>
  <c r="K18" i="11"/>
  <c r="J18" i="11"/>
  <c r="E132" i="13"/>
  <c r="F132" i="13"/>
  <c r="H132" i="13" s="1"/>
  <c r="I132" i="13" s="1"/>
  <c r="E139" i="13"/>
  <c r="F139" i="13"/>
  <c r="H139" i="13" s="1"/>
  <c r="I139" i="13" s="1"/>
  <c r="E134" i="13"/>
  <c r="F134" i="13"/>
  <c r="H134" i="13" s="1"/>
  <c r="I134" i="13" s="1"/>
  <c r="E100" i="13"/>
  <c r="F100" i="13"/>
  <c r="H100" i="13" s="1"/>
  <c r="I100" i="13" s="1"/>
  <c r="F81" i="13"/>
  <c r="H81" i="13" s="1"/>
  <c r="I81" i="13" s="1"/>
  <c r="E81" i="13"/>
  <c r="F88" i="13"/>
  <c r="H88" i="13" s="1"/>
  <c r="I88" i="13" s="1"/>
  <c r="E88" i="13"/>
  <c r="F80" i="13"/>
  <c r="H80" i="13" s="1"/>
  <c r="I80" i="13" s="1"/>
  <c r="E80" i="13"/>
  <c r="F64" i="13"/>
  <c r="H64" i="13" s="1"/>
  <c r="I64" i="13" s="1"/>
  <c r="E64" i="13"/>
  <c r="E54" i="13"/>
  <c r="F54" i="13"/>
  <c r="H54" i="13" s="1"/>
  <c r="I54" i="13" s="1"/>
  <c r="F107" i="13"/>
  <c r="H107" i="13" s="1"/>
  <c r="I107" i="13" s="1"/>
  <c r="E107" i="13"/>
  <c r="F78" i="13"/>
  <c r="H78" i="13" s="1"/>
  <c r="I78" i="13" s="1"/>
  <c r="E78" i="13"/>
  <c r="E56" i="13"/>
  <c r="F56" i="13"/>
  <c r="H56" i="13" s="1"/>
  <c r="I56" i="13" s="1"/>
  <c r="E108" i="13"/>
  <c r="F108" i="13"/>
  <c r="H108" i="13" s="1"/>
  <c r="I108" i="13" s="1"/>
  <c r="H7" i="17"/>
  <c r="O1" i="17"/>
  <c r="O2" i="17" s="1"/>
  <c r="O4" i="17" s="1"/>
  <c r="F11" i="17"/>
  <c r="F12" i="17" s="1"/>
  <c r="F79" i="13"/>
  <c r="H79" i="13" s="1"/>
  <c r="I79" i="13" s="1"/>
  <c r="E79" i="13"/>
  <c r="E75" i="13"/>
  <c r="F75" i="13"/>
  <c r="H75" i="13" s="1"/>
  <c r="I75" i="13" s="1"/>
  <c r="E115" i="13"/>
  <c r="F115" i="13"/>
  <c r="H115" i="13" s="1"/>
  <c r="I115" i="13" s="1"/>
  <c r="E110" i="13"/>
  <c r="F110" i="13"/>
  <c r="H110" i="13" s="1"/>
  <c r="I110" i="13" s="1"/>
  <c r="F118" i="13"/>
  <c r="H118" i="13" s="1"/>
  <c r="I118" i="13" s="1"/>
  <c r="E118" i="13"/>
  <c r="E91" i="13"/>
  <c r="F91" i="13"/>
  <c r="H91" i="13" s="1"/>
  <c r="I91" i="13" s="1"/>
  <c r="E93" i="13"/>
  <c r="F93" i="13"/>
  <c r="H93" i="13" s="1"/>
  <c r="I93" i="13" s="1"/>
  <c r="F74" i="13"/>
  <c r="H74" i="13" s="1"/>
  <c r="I74" i="13" s="1"/>
  <c r="E74" i="13"/>
  <c r="F94" i="13"/>
  <c r="H94" i="13" s="1"/>
  <c r="I94" i="13" s="1"/>
  <c r="E94" i="13"/>
  <c r="E104" i="13"/>
  <c r="F104" i="13"/>
  <c r="H104" i="13" s="1"/>
  <c r="I104" i="13" s="1"/>
  <c r="F117" i="13"/>
  <c r="H117" i="13" s="1"/>
  <c r="I117" i="13" s="1"/>
  <c r="E117" i="13"/>
  <c r="E90" i="13"/>
  <c r="F90" i="13"/>
  <c r="H90" i="13" s="1"/>
  <c r="I90" i="13" s="1"/>
  <c r="F102" i="13"/>
  <c r="H102" i="13" s="1"/>
  <c r="I102" i="13" s="1"/>
  <c r="E102" i="13"/>
  <c r="E130" i="13"/>
  <c r="F130" i="13"/>
  <c r="H130" i="13" s="1"/>
  <c r="I130" i="13" s="1"/>
  <c r="E103" i="13"/>
  <c r="F103" i="13"/>
  <c r="H103" i="13" s="1"/>
  <c r="I103" i="13" s="1"/>
  <c r="E144" i="13"/>
  <c r="F144" i="13"/>
  <c r="H144" i="13" s="1"/>
  <c r="I144" i="13" s="1"/>
  <c r="E140" i="13"/>
  <c r="F140" i="13"/>
  <c r="H140" i="13" s="1"/>
  <c r="I140" i="13" s="1"/>
  <c r="E131" i="13"/>
  <c r="F131" i="13"/>
  <c r="H131" i="13" s="1"/>
  <c r="I131" i="13" s="1"/>
  <c r="E150" i="13"/>
  <c r="F150" i="13"/>
  <c r="H150" i="13" s="1"/>
  <c r="I150" i="13" s="1"/>
  <c r="E142" i="13"/>
  <c r="F142" i="13"/>
  <c r="H142" i="13" s="1"/>
  <c r="I142" i="13" s="1"/>
  <c r="F120" i="13"/>
  <c r="H120" i="13" s="1"/>
  <c r="I120" i="13" s="1"/>
  <c r="E120" i="13"/>
  <c r="E114" i="13"/>
  <c r="F114" i="13"/>
  <c r="H114" i="13" s="1"/>
  <c r="I114" i="13" s="1"/>
  <c r="E69" i="13"/>
  <c r="F69" i="13"/>
  <c r="H69" i="13" s="1"/>
  <c r="I69" i="13" s="1"/>
  <c r="F83" i="13"/>
  <c r="H83" i="13" s="1"/>
  <c r="I83" i="13" s="1"/>
  <c r="E83" i="13"/>
  <c r="E85" i="13"/>
  <c r="F85" i="13"/>
  <c r="H85" i="13" s="1"/>
  <c r="I85" i="13" s="1"/>
  <c r="E63" i="13"/>
  <c r="F63" i="13"/>
  <c r="H63" i="13" s="1"/>
  <c r="I63" i="13" s="1"/>
  <c r="F109" i="13"/>
  <c r="H109" i="13" s="1"/>
  <c r="I109" i="13" s="1"/>
  <c r="E109" i="13"/>
  <c r="E98" i="13"/>
  <c r="F98" i="13"/>
  <c r="H98" i="13" s="1"/>
  <c r="I98" i="13" s="1"/>
  <c r="E92" i="13"/>
  <c r="F92" i="13"/>
  <c r="H92" i="13" s="1"/>
  <c r="I92" i="13" s="1"/>
  <c r="E57" i="13"/>
  <c r="F57" i="13"/>
  <c r="H57" i="13" s="1"/>
  <c r="I57" i="13" s="1"/>
  <c r="F125" i="13"/>
  <c r="H125" i="13" s="1"/>
  <c r="I125" i="13" s="1"/>
  <c r="E125" i="13"/>
  <c r="E86" i="13"/>
  <c r="F86" i="13"/>
  <c r="H86" i="13" s="1"/>
  <c r="I86" i="13" s="1"/>
  <c r="E146" i="13"/>
  <c r="F146" i="13"/>
  <c r="H146" i="13" s="1"/>
  <c r="I146" i="13" s="1"/>
  <c r="F149" i="13"/>
  <c r="H149" i="13" s="1"/>
  <c r="I149" i="13" s="1"/>
  <c r="E149" i="13"/>
  <c r="F138" i="13"/>
  <c r="H138" i="13" s="1"/>
  <c r="I138" i="13" s="1"/>
  <c r="E138" i="13"/>
  <c r="F105" i="13"/>
  <c r="H105" i="13" s="1"/>
  <c r="I105" i="13" s="1"/>
  <c r="E105" i="13"/>
  <c r="E76" i="13"/>
  <c r="F76" i="13"/>
  <c r="H76" i="13" s="1"/>
  <c r="I76" i="13" s="1"/>
  <c r="F126" i="13"/>
  <c r="H126" i="13" s="1"/>
  <c r="I126" i="13" s="1"/>
  <c r="E126" i="13"/>
  <c r="F62" i="13"/>
  <c r="H62" i="13" s="1"/>
  <c r="I62" i="13" s="1"/>
  <c r="E62" i="13"/>
  <c r="F101" i="13"/>
  <c r="H101" i="13" s="1"/>
  <c r="I101" i="13" s="1"/>
  <c r="E101" i="13"/>
  <c r="F59" i="13"/>
  <c r="H59" i="13" s="1"/>
  <c r="I59" i="13" s="1"/>
  <c r="E59" i="13"/>
  <c r="E65" i="13"/>
  <c r="F65" i="13"/>
  <c r="H65" i="13" s="1"/>
  <c r="I65" i="13" s="1"/>
  <c r="F127" i="13"/>
  <c r="H127" i="13" s="1"/>
  <c r="I127" i="13" s="1"/>
  <c r="E127" i="13"/>
  <c r="F99" i="13"/>
  <c r="H99" i="13" s="1"/>
  <c r="I99" i="13" s="1"/>
  <c r="E99" i="13"/>
  <c r="F89" i="13"/>
  <c r="H89" i="13" s="1"/>
  <c r="I89" i="13" s="1"/>
  <c r="E89" i="13"/>
  <c r="F97" i="13"/>
  <c r="H97" i="13" s="1"/>
  <c r="I97" i="13" s="1"/>
  <c r="E97" i="13"/>
  <c r="F61" i="13"/>
  <c r="H61" i="13" s="1"/>
  <c r="I61" i="13" s="1"/>
  <c r="E61" i="13"/>
  <c r="J19" i="11"/>
  <c r="I19" i="11"/>
  <c r="H19" i="11"/>
  <c r="K19" i="11"/>
  <c r="E145" i="13"/>
  <c r="F145" i="13"/>
  <c r="H145" i="13" s="1"/>
  <c r="I145" i="13" s="1"/>
  <c r="F151" i="13"/>
  <c r="H151" i="13" s="1"/>
  <c r="I151" i="13" s="1"/>
  <c r="E151" i="13"/>
  <c r="E136" i="13"/>
  <c r="F136" i="13"/>
  <c r="H136" i="13" s="1"/>
  <c r="I136" i="13" s="1"/>
  <c r="E66" i="13"/>
  <c r="F66" i="13"/>
  <c r="H66" i="13" s="1"/>
  <c r="I66" i="13" s="1"/>
  <c r="F87" i="13"/>
  <c r="H87" i="13" s="1"/>
  <c r="I87" i="13" s="1"/>
  <c r="E87" i="13"/>
  <c r="F122" i="13"/>
  <c r="H122" i="13" s="1"/>
  <c r="I122" i="13" s="1"/>
  <c r="E122" i="13"/>
  <c r="F71" i="13"/>
  <c r="H71" i="13" s="1"/>
  <c r="I71" i="13" s="1"/>
  <c r="E71" i="13"/>
  <c r="F112" i="13"/>
  <c r="H112" i="13" s="1"/>
  <c r="I112" i="13" s="1"/>
  <c r="E112" i="13"/>
  <c r="E55" i="13"/>
  <c r="F55" i="13"/>
  <c r="H55" i="13" s="1"/>
  <c r="I55" i="13" s="1"/>
  <c r="F119" i="13"/>
  <c r="H119" i="13" s="1"/>
  <c r="I119" i="13" s="1"/>
  <c r="E119" i="13"/>
  <c r="E68" i="13"/>
  <c r="F68" i="13"/>
  <c r="H68" i="13" s="1"/>
  <c r="I68" i="13" s="1"/>
  <c r="M6" i="16"/>
  <c r="N6" i="16" s="1"/>
  <c r="M4" i="16"/>
  <c r="N4" i="16" s="1"/>
  <c r="M7" i="16"/>
  <c r="N7" i="16" s="1"/>
  <c r="F128" i="13"/>
  <c r="H128" i="13" s="1"/>
  <c r="I128" i="13" s="1"/>
  <c r="E128" i="13"/>
  <c r="I9" i="13"/>
  <c r="I11" i="13"/>
  <c r="I29" i="13"/>
  <c r="I31" i="13" s="1"/>
  <c r="I35" i="13" s="1"/>
  <c r="I10" i="13"/>
  <c r="E147" i="13"/>
  <c r="F147" i="13"/>
  <c r="H147" i="13" s="1"/>
  <c r="I147" i="13" s="1"/>
  <c r="E67" i="13"/>
  <c r="F67" i="13"/>
  <c r="H67" i="13" s="1"/>
  <c r="I67" i="13" s="1"/>
  <c r="E84" i="13"/>
  <c r="F84" i="13"/>
  <c r="H84" i="13" s="1"/>
  <c r="I84" i="13" s="1"/>
  <c r="E96" i="13"/>
  <c r="F96" i="13"/>
  <c r="H96" i="13" s="1"/>
  <c r="I96" i="13" s="1"/>
  <c r="F77" i="13"/>
  <c r="H77" i="13" s="1"/>
  <c r="I77" i="13" s="1"/>
  <c r="E77" i="13"/>
  <c r="F113" i="13"/>
  <c r="H113" i="13" s="1"/>
  <c r="I113" i="13" s="1"/>
  <c r="E113" i="13"/>
  <c r="E121" i="13"/>
  <c r="F121" i="13"/>
  <c r="H121" i="13" s="1"/>
  <c r="I121" i="13" s="1"/>
  <c r="F106" i="13"/>
  <c r="H106" i="13" s="1"/>
  <c r="I106" i="13" s="1"/>
  <c r="E106" i="13"/>
  <c r="F58" i="13"/>
  <c r="H58" i="13" s="1"/>
  <c r="I58" i="13" s="1"/>
  <c r="E58" i="13"/>
  <c r="E111" i="13"/>
  <c r="F111" i="13"/>
  <c r="H111" i="13" s="1"/>
  <c r="I111" i="13" s="1"/>
  <c r="F124" i="13"/>
  <c r="H124" i="13" s="1"/>
  <c r="I124" i="13" s="1"/>
  <c r="E124" i="13"/>
  <c r="E148" i="13"/>
  <c r="F148" i="13"/>
  <c r="H148" i="13" s="1"/>
  <c r="I148" i="13" s="1"/>
  <c r="E123" i="13"/>
  <c r="F123" i="13"/>
  <c r="H123" i="13" s="1"/>
  <c r="I123" i="13" s="1"/>
  <c r="E153" i="13"/>
  <c r="F153" i="13"/>
  <c r="H153" i="13" s="1"/>
  <c r="I153" i="13" s="1"/>
  <c r="E143" i="13"/>
  <c r="F143" i="13"/>
  <c r="H143" i="13" s="1"/>
  <c r="I143" i="13" s="1"/>
  <c r="F133" i="13"/>
  <c r="H133" i="13" s="1"/>
  <c r="I133" i="13" s="1"/>
  <c r="E133" i="13"/>
  <c r="E135" i="13"/>
  <c r="F135" i="13"/>
  <c r="H135" i="13" s="1"/>
  <c r="I135" i="13" s="1"/>
  <c r="F72" i="13"/>
  <c r="H72" i="13" s="1"/>
  <c r="I72" i="13" s="1"/>
  <c r="E72" i="13"/>
  <c r="F82" i="13"/>
  <c r="H82" i="13" s="1"/>
  <c r="I82" i="13" s="1"/>
  <c r="E82" i="13"/>
  <c r="E73" i="13"/>
  <c r="F73" i="13"/>
  <c r="H73" i="13" s="1"/>
  <c r="I73" i="13" s="1"/>
  <c r="F129" i="13"/>
  <c r="H129" i="13" s="1"/>
  <c r="I129" i="13" s="1"/>
  <c r="E129" i="13"/>
  <c r="E70" i="13"/>
  <c r="F70" i="13"/>
  <c r="H70" i="13" s="1"/>
  <c r="I70" i="13" s="1"/>
  <c r="E116" i="13"/>
  <c r="F116" i="13"/>
  <c r="H116" i="13" s="1"/>
  <c r="I116" i="13" s="1"/>
  <c r="Q1744" i="19"/>
  <c r="T1552" i="19"/>
  <c r="T1817" i="19" l="1"/>
  <c r="R1879" i="19"/>
  <c r="R1716" i="19"/>
  <c r="Q1681" i="19"/>
  <c r="T1600" i="19"/>
  <c r="R1878" i="19"/>
  <c r="T1968" i="19"/>
  <c r="P1856" i="19"/>
  <c r="T1716" i="19"/>
  <c r="S1207" i="19"/>
  <c r="P1801" i="19"/>
  <c r="P1820" i="19"/>
  <c r="O1733" i="19"/>
  <c r="P1187" i="19"/>
  <c r="P1772" i="19"/>
  <c r="T1887" i="19"/>
  <c r="Q1813" i="19"/>
  <c r="P1940" i="19"/>
  <c r="Q1796" i="19"/>
  <c r="T1688" i="19"/>
  <c r="R1543" i="19"/>
  <c r="P1877" i="19"/>
  <c r="O1879" i="19"/>
  <c r="T1643" i="19"/>
  <c r="S1138" i="19"/>
  <c r="S1909" i="19"/>
  <c r="T1973" i="19"/>
  <c r="Q1523" i="19"/>
  <c r="P1895" i="19"/>
  <c r="Q1553" i="19"/>
  <c r="O1802" i="19"/>
  <c r="S1692" i="19"/>
  <c r="P1920" i="19"/>
  <c r="T1746" i="19"/>
  <c r="T1742" i="19"/>
  <c r="T1634" i="19"/>
  <c r="O1841" i="19"/>
  <c r="R1600" i="19"/>
  <c r="O1501" i="19"/>
  <c r="O1242" i="19"/>
  <c r="O1894" i="19"/>
  <c r="P1649" i="19"/>
  <c r="P1898" i="19"/>
  <c r="P1850" i="19"/>
  <c r="O1623" i="19"/>
  <c r="O1935" i="19"/>
  <c r="P1728" i="19"/>
  <c r="R1523" i="19"/>
  <c r="R1580" i="19"/>
  <c r="T1636" i="19"/>
  <c r="Q1570" i="19"/>
  <c r="O1520" i="19"/>
  <c r="R1895" i="19"/>
  <c r="P1364" i="19"/>
  <c r="P1753" i="19"/>
  <c r="P1705" i="19"/>
  <c r="O1705" i="19"/>
  <c r="Q1502" i="19"/>
  <c r="O1150" i="19"/>
  <c r="O1349" i="19"/>
  <c r="R1257" i="19"/>
  <c r="T1861" i="19"/>
  <c r="R1978" i="19"/>
  <c r="S1934" i="19"/>
  <c r="Q1748" i="19"/>
  <c r="R1493" i="19"/>
  <c r="R1503" i="19"/>
  <c r="P1933" i="19"/>
  <c r="R1795" i="19"/>
  <c r="P1977" i="19"/>
  <c r="R1950" i="19"/>
  <c r="T1693" i="19"/>
  <c r="O1127" i="19"/>
  <c r="R896" i="19"/>
  <c r="T1783" i="19"/>
  <c r="P1381" i="19"/>
  <c r="Q1971" i="19"/>
  <c r="P1830" i="19"/>
  <c r="P1644" i="19"/>
  <c r="P1615" i="19"/>
  <c r="O1996" i="19"/>
  <c r="Q1745" i="19"/>
  <c r="P1727" i="19"/>
  <c r="O1685" i="19"/>
  <c r="Q1613" i="19"/>
  <c r="Q1900" i="19"/>
  <c r="R1952" i="19"/>
  <c r="T1844" i="19"/>
  <c r="T1172" i="19"/>
  <c r="T1318" i="19"/>
  <c r="P1811" i="19"/>
  <c r="T1073" i="19"/>
  <c r="P1527" i="19"/>
  <c r="R1490" i="19"/>
  <c r="Q1752" i="19"/>
  <c r="Q1831" i="19"/>
  <c r="P1668" i="19"/>
  <c r="S1784" i="19"/>
  <c r="O1988" i="19"/>
  <c r="P1861" i="19"/>
  <c r="Q1907" i="19"/>
  <c r="O1672" i="19"/>
  <c r="O1762" i="19"/>
  <c r="T1868" i="19"/>
  <c r="P1559" i="19"/>
  <c r="Q1569" i="19"/>
  <c r="T1998" i="19"/>
  <c r="S1917" i="19"/>
  <c r="Q1917" i="19"/>
  <c r="O1599" i="19"/>
  <c r="S1562" i="19"/>
  <c r="T1206" i="19"/>
  <c r="P1519" i="19"/>
  <c r="T1769" i="19"/>
  <c r="R1743" i="19"/>
  <c r="P1905" i="19"/>
  <c r="T832" i="19"/>
  <c r="O1687" i="19"/>
  <c r="Q1599" i="19"/>
  <c r="T1521" i="19"/>
  <c r="R1480" i="19"/>
  <c r="T1198" i="19"/>
  <c r="Q1947" i="19"/>
  <c r="O1972" i="19"/>
  <c r="Q1989" i="19"/>
  <c r="T1985" i="19"/>
  <c r="S1957" i="19"/>
  <c r="T1981" i="19"/>
  <c r="R1915" i="19"/>
  <c r="S1733" i="19"/>
  <c r="Q1807" i="19"/>
  <c r="P1379" i="19"/>
  <c r="R1696" i="19"/>
  <c r="R1851" i="19"/>
  <c r="T1760" i="19"/>
  <c r="O1785" i="19"/>
  <c r="O1989" i="19"/>
  <c r="R1762" i="19"/>
  <c r="Q1593" i="19"/>
  <c r="T1474" i="19"/>
  <c r="S1528" i="19"/>
  <c r="P1401" i="19"/>
  <c r="S1890" i="19"/>
  <c r="P1774" i="19"/>
  <c r="O1915" i="19"/>
  <c r="Q1915" i="19"/>
  <c r="R1967" i="19"/>
  <c r="S1953" i="19"/>
  <c r="Q1983" i="19"/>
  <c r="Q1929" i="19"/>
  <c r="R1961" i="19"/>
  <c r="S1570" i="19"/>
  <c r="R1568" i="19"/>
  <c r="S1648" i="19"/>
  <c r="Q1862" i="19"/>
  <c r="S1946" i="19"/>
  <c r="T1562" i="19"/>
  <c r="P1805" i="19"/>
  <c r="Q1557" i="19"/>
  <c r="Q1802" i="19"/>
  <c r="Q1855" i="19"/>
  <c r="O1355" i="19"/>
  <c r="R1717" i="19"/>
  <c r="Q1433" i="19"/>
  <c r="S1999" i="19"/>
  <c r="O1869" i="19"/>
  <c r="S1872" i="19"/>
  <c r="P1853" i="19"/>
  <c r="R1977" i="19"/>
  <c r="P1567" i="19"/>
  <c r="T1724" i="19"/>
  <c r="P1425" i="19"/>
  <c r="O1944" i="19"/>
  <c r="O1870" i="19"/>
  <c r="P1605" i="19"/>
  <c r="P1787" i="19"/>
  <c r="O1920" i="19"/>
  <c r="S1712" i="19"/>
  <c r="S1590" i="19"/>
  <c r="P1876" i="19"/>
  <c r="P1967" i="19"/>
  <c r="P1685" i="19"/>
  <c r="O1783" i="19"/>
  <c r="S1572" i="19"/>
  <c r="R1905" i="19"/>
  <c r="S1970" i="19"/>
  <c r="P1911" i="19"/>
  <c r="S1954" i="19"/>
  <c r="Q1935" i="19"/>
  <c r="T1748" i="19"/>
  <c r="T1498" i="19"/>
  <c r="T1917" i="19"/>
  <c r="T1927" i="19"/>
  <c r="Q1653" i="19"/>
  <c r="Q1720" i="19"/>
  <c r="T1519" i="19"/>
  <c r="O1621" i="19"/>
  <c r="P1831" i="19"/>
  <c r="P1581" i="19"/>
  <c r="O1615" i="19"/>
  <c r="P1825" i="19"/>
  <c r="T1550" i="19"/>
  <c r="T1862" i="19"/>
  <c r="S1741" i="19"/>
  <c r="T1666" i="19"/>
  <c r="T1568" i="19"/>
  <c r="Q1567" i="19"/>
  <c r="T1612" i="19"/>
  <c r="P1675" i="19"/>
  <c r="Q1583" i="19"/>
  <c r="O1890" i="19"/>
  <c r="P1758" i="19"/>
  <c r="S1477" i="19"/>
  <c r="T1859" i="19"/>
  <c r="O1742" i="19"/>
  <c r="T1899" i="19"/>
  <c r="Q1667" i="19"/>
  <c r="R1621" i="19"/>
  <c r="S1809" i="19"/>
  <c r="R1871" i="19"/>
  <c r="S1753" i="19"/>
  <c r="Q1669" i="19"/>
  <c r="Q1535" i="19"/>
  <c r="O1477" i="19"/>
  <c r="P1717" i="19"/>
  <c r="R1652" i="19"/>
  <c r="P1688" i="19"/>
  <c r="R1911" i="19"/>
  <c r="S1966" i="19"/>
  <c r="R1926" i="19"/>
  <c r="Q1959" i="19"/>
  <c r="O1746" i="19"/>
  <c r="T1803" i="19"/>
  <c r="O1386" i="19"/>
  <c r="O1544" i="19"/>
  <c r="R1615" i="19"/>
  <c r="S1604" i="19"/>
  <c r="R1441" i="19"/>
  <c r="S1392" i="19"/>
  <c r="T1326" i="19"/>
  <c r="R1430" i="19"/>
  <c r="O1704" i="19"/>
  <c r="S1384" i="19"/>
  <c r="Q1343" i="19"/>
  <c r="R1474" i="19"/>
  <c r="S1116" i="19"/>
  <c r="S1035" i="19"/>
  <c r="S1716" i="19"/>
  <c r="T1911" i="19"/>
  <c r="S1896" i="19"/>
  <c r="T1907" i="19"/>
  <c r="O1828" i="19"/>
  <c r="Q1670" i="19"/>
  <c r="P1952" i="19"/>
  <c r="T1784" i="19"/>
  <c r="Q1898" i="19"/>
  <c r="P1716" i="19"/>
  <c r="P1985" i="19"/>
  <c r="P1909" i="19"/>
  <c r="Q1838" i="19"/>
  <c r="S1922" i="19"/>
  <c r="S1938" i="19"/>
  <c r="T1893" i="19"/>
  <c r="T1943" i="19"/>
  <c r="R1742" i="19"/>
  <c r="P1712" i="19"/>
  <c r="S1493" i="19"/>
  <c r="T1932" i="19"/>
  <c r="R1932" i="19"/>
  <c r="S1956" i="19"/>
  <c r="P1854" i="19"/>
  <c r="T1809" i="19"/>
  <c r="P1862" i="19"/>
  <c r="P1869" i="19"/>
  <c r="T1691" i="19"/>
  <c r="P1664" i="19"/>
  <c r="P1421" i="19"/>
  <c r="P1513" i="19"/>
  <c r="T1140" i="19"/>
  <c r="O1614" i="19"/>
  <c r="T949" i="19"/>
  <c r="O1154" i="19"/>
  <c r="T1009" i="19"/>
  <c r="O1275" i="19"/>
  <c r="O1214" i="19"/>
  <c r="O1109" i="19"/>
  <c r="R61" i="19"/>
  <c r="R1996" i="19"/>
  <c r="R1876" i="19"/>
  <c r="O1727" i="19"/>
  <c r="R1885" i="19"/>
  <c r="Q1939" i="19"/>
  <c r="Q1830" i="19"/>
  <c r="T1922" i="19"/>
  <c r="O1673" i="19"/>
  <c r="S1905" i="19"/>
  <c r="Q1678" i="19"/>
  <c r="Q1675" i="19"/>
  <c r="Q1973" i="19"/>
  <c r="S1971" i="19"/>
  <c r="P1761" i="19"/>
  <c r="S1832" i="19"/>
  <c r="O2002" i="19"/>
  <c r="S1868" i="19"/>
  <c r="R1532" i="19"/>
  <c r="P1673" i="19"/>
  <c r="O1897" i="19"/>
  <c r="Q1951" i="19"/>
  <c r="Q1693" i="19"/>
  <c r="P1882" i="19"/>
  <c r="Q1945" i="19"/>
  <c r="Q1810" i="19"/>
  <c r="Q1621" i="19"/>
  <c r="O1954" i="19"/>
  <c r="Q1987" i="19"/>
  <c r="S1950" i="19"/>
  <c r="P1944" i="19"/>
  <c r="S1994" i="19"/>
  <c r="P1988" i="19"/>
  <c r="O1811" i="19"/>
  <c r="S1940" i="19"/>
  <c r="P1982" i="19"/>
  <c r="O1805" i="19"/>
  <c r="S1910" i="19"/>
  <c r="S1738" i="19"/>
  <c r="Q1849" i="19"/>
  <c r="S1599" i="19"/>
  <c r="O1735" i="19"/>
  <c r="T1740" i="19"/>
  <c r="Q1940" i="19"/>
  <c r="Q1816" i="19"/>
  <c r="P1771" i="19"/>
  <c r="S1478" i="19"/>
  <c r="T1860" i="19"/>
  <c r="S1634" i="19"/>
  <c r="O1820" i="19"/>
  <c r="R1958" i="19"/>
  <c r="R1906" i="19"/>
  <c r="R1998" i="19"/>
  <c r="S1887" i="19"/>
  <c r="Q1908" i="19"/>
  <c r="T1882" i="19"/>
  <c r="O1739" i="19"/>
  <c r="T1838" i="19"/>
  <c r="O1803" i="19"/>
  <c r="Q1753" i="19"/>
  <c r="S1894" i="19"/>
  <c r="S1785" i="19"/>
  <c r="R1956" i="19"/>
  <c r="R1798" i="19"/>
  <c r="Q1711" i="19"/>
  <c r="O1649" i="19"/>
  <c r="T1775" i="19"/>
  <c r="P1723" i="19"/>
  <c r="Q1861" i="19"/>
  <c r="S1726" i="19"/>
  <c r="O1634" i="19"/>
  <c r="O1421" i="19"/>
  <c r="P1880" i="19"/>
  <c r="T1538" i="19"/>
  <c r="T1450" i="19"/>
  <c r="Q1493" i="19"/>
  <c r="R1658" i="19"/>
  <c r="T1069" i="19"/>
  <c r="O1197" i="19"/>
  <c r="O913" i="19"/>
  <c r="S1216" i="19"/>
  <c r="Q1441" i="19"/>
  <c r="T130" i="19"/>
  <c r="O63" i="19"/>
  <c r="S325" i="19"/>
  <c r="Q24" i="19"/>
  <c r="S201" i="19"/>
  <c r="P218" i="19"/>
  <c r="T328" i="19"/>
  <c r="O37" i="19"/>
  <c r="P35" i="19"/>
  <c r="T57" i="19"/>
  <c r="R56" i="19"/>
  <c r="S301" i="19"/>
  <c r="S299" i="19"/>
  <c r="T277" i="19"/>
  <c r="T250" i="19"/>
  <c r="T148" i="19"/>
  <c r="Q60" i="19"/>
  <c r="O97" i="19"/>
  <c r="R168" i="19"/>
  <c r="T174" i="19"/>
  <c r="O218" i="19"/>
  <c r="R43" i="19"/>
  <c r="T444" i="19"/>
  <c r="R117" i="19"/>
  <c r="O343" i="19"/>
  <c r="T288" i="19"/>
  <c r="O61" i="19"/>
  <c r="R99" i="19"/>
  <c r="Q274" i="19"/>
  <c r="O467" i="19"/>
  <c r="O365" i="19"/>
  <c r="R298" i="19"/>
  <c r="S261" i="19"/>
  <c r="Q253" i="19"/>
  <c r="S239" i="19"/>
  <c r="S28" i="19"/>
  <c r="R285" i="19"/>
  <c r="P49" i="19"/>
  <c r="P170" i="19"/>
  <c r="S31" i="19"/>
  <c r="S230" i="19"/>
  <c r="P110" i="19"/>
  <c r="R186" i="19"/>
  <c r="R15" i="19"/>
  <c r="T9" i="19"/>
  <c r="R190" i="19"/>
  <c r="R368" i="19"/>
  <c r="O201" i="19"/>
  <c r="S41" i="19"/>
  <c r="Q242" i="19"/>
  <c r="Q33" i="19"/>
  <c r="R196" i="19"/>
  <c r="R177" i="19"/>
  <c r="Q233" i="19"/>
  <c r="R149" i="19"/>
  <c r="R315" i="19"/>
  <c r="O120" i="19"/>
  <c r="R417" i="19"/>
  <c r="T173" i="19"/>
  <c r="T22" i="19"/>
  <c r="P228" i="19"/>
  <c r="T119" i="19"/>
  <c r="Q52" i="19"/>
  <c r="R312" i="19"/>
  <c r="Q245" i="19"/>
  <c r="R116" i="19"/>
  <c r="S50" i="19"/>
  <c r="P244" i="19"/>
  <c r="O114" i="19"/>
  <c r="R144" i="19"/>
  <c r="O194" i="19"/>
  <c r="O17" i="19"/>
  <c r="T228" i="19"/>
  <c r="R82" i="19"/>
  <c r="O269" i="19"/>
  <c r="T244" i="19"/>
  <c r="S211" i="19"/>
  <c r="O68" i="19"/>
  <c r="Q27" i="19"/>
  <c r="Q106" i="19"/>
  <c r="Q143" i="19"/>
  <c r="Q204" i="19"/>
  <c r="P253" i="19"/>
  <c r="P186" i="19"/>
  <c r="O65" i="19"/>
  <c r="T131" i="19"/>
  <c r="S40" i="19"/>
  <c r="R204" i="19"/>
  <c r="T484" i="19"/>
  <c r="T31" i="19"/>
  <c r="P134" i="19"/>
  <c r="O325" i="19"/>
  <c r="T50" i="19"/>
  <c r="S331" i="19"/>
  <c r="O39" i="19"/>
  <c r="S227" i="19"/>
  <c r="T62" i="19"/>
  <c r="R299" i="19"/>
  <c r="S284" i="19"/>
  <c r="Q202" i="19"/>
  <c r="S77" i="19"/>
  <c r="Q102" i="19"/>
  <c r="T316" i="19"/>
  <c r="T11" i="19"/>
  <c r="R221" i="19"/>
  <c r="P165" i="19"/>
  <c r="P260" i="19"/>
  <c r="R199" i="19"/>
  <c r="T446" i="19"/>
  <c r="R63" i="19"/>
  <c r="R261" i="19"/>
  <c r="O183" i="19"/>
  <c r="P177" i="19"/>
  <c r="R91" i="19"/>
  <c r="T243" i="19"/>
  <c r="T292" i="19"/>
  <c r="O284" i="19"/>
  <c r="S79" i="19"/>
  <c r="T410" i="19"/>
  <c r="S290" i="19"/>
  <c r="T396" i="19"/>
  <c r="Q169" i="19"/>
  <c r="S8" i="19"/>
  <c r="S196" i="19"/>
  <c r="Q86" i="19"/>
  <c r="T215" i="19"/>
  <c r="Q247" i="19"/>
  <c r="S412" i="19"/>
  <c r="R527" i="19"/>
  <c r="Q213" i="19"/>
  <c r="P95" i="19"/>
  <c r="S102" i="19"/>
  <c r="R311" i="19"/>
  <c r="P171" i="19"/>
  <c r="O43" i="19"/>
  <c r="S154" i="19"/>
  <c r="O116" i="19"/>
  <c r="T404" i="19"/>
  <c r="T168" i="19"/>
  <c r="O7" i="19"/>
  <c r="R175" i="19"/>
  <c r="T422" i="19"/>
  <c r="S219" i="19"/>
  <c r="O32" i="19"/>
  <c r="T352" i="19"/>
  <c r="P137" i="19"/>
  <c r="T408" i="19"/>
  <c r="R81" i="19"/>
  <c r="Q116" i="19"/>
  <c r="O221" i="19"/>
  <c r="T261" i="19"/>
  <c r="Q113" i="19"/>
  <c r="Q203" i="19"/>
  <c r="T166" i="19"/>
  <c r="P180" i="19"/>
  <c r="S214" i="19"/>
  <c r="O80" i="19"/>
  <c r="Q119" i="19"/>
  <c r="S269" i="19"/>
  <c r="S282" i="19"/>
  <c r="R215" i="19"/>
  <c r="S247" i="19"/>
  <c r="T303" i="19"/>
  <c r="O79" i="19"/>
  <c r="T267" i="19"/>
  <c r="O341" i="19"/>
  <c r="P247" i="19"/>
  <c r="R231" i="19"/>
  <c r="Q218" i="19"/>
  <c r="P192" i="19"/>
  <c r="S4" i="19"/>
  <c r="O152" i="19"/>
  <c r="R360" i="19"/>
  <c r="S118" i="19"/>
  <c r="S168" i="19"/>
  <c r="Q30" i="19"/>
  <c r="P146" i="19"/>
  <c r="R89" i="19"/>
  <c r="P227" i="19"/>
  <c r="O131" i="19"/>
  <c r="T470" i="19"/>
  <c r="Q91" i="19"/>
  <c r="T434" i="19"/>
  <c r="T5" i="19"/>
  <c r="S250" i="19"/>
  <c r="R217" i="19"/>
  <c r="G13" i="19"/>
  <c r="O156" i="19"/>
  <c r="Q32" i="19"/>
  <c r="R185" i="19"/>
  <c r="O161" i="19"/>
  <c r="P158" i="19"/>
  <c r="T187" i="19"/>
  <c r="T159" i="19"/>
  <c r="O176" i="19"/>
  <c r="S49" i="19"/>
  <c r="R203" i="19"/>
  <c r="S265" i="19"/>
  <c r="T70" i="19"/>
  <c r="O322" i="19"/>
  <c r="P74" i="19"/>
  <c r="R194" i="19"/>
  <c r="T179" i="19"/>
  <c r="Q46" i="19"/>
  <c r="R281" i="19"/>
  <c r="Q166" i="19"/>
  <c r="S188" i="19"/>
  <c r="O276" i="19"/>
  <c r="T418" i="19"/>
  <c r="S151" i="19"/>
  <c r="P199" i="19"/>
  <c r="O369" i="19"/>
  <c r="P212" i="19"/>
  <c r="P128" i="19"/>
  <c r="T211" i="19"/>
  <c r="T478" i="19"/>
  <c r="S68" i="19"/>
  <c r="O190" i="19"/>
  <c r="R329" i="19"/>
  <c r="O160" i="19"/>
  <c r="S75" i="19"/>
  <c r="O419" i="19"/>
  <c r="T295" i="19"/>
  <c r="T460" i="19"/>
  <c r="S39" i="19"/>
  <c r="T325" i="19"/>
  <c r="O301" i="19"/>
  <c r="T26" i="19"/>
  <c r="T317" i="19"/>
  <c r="Q72" i="19"/>
  <c r="P113" i="19"/>
  <c r="P115" i="19"/>
  <c r="R124" i="19"/>
  <c r="P52" i="19"/>
  <c r="S133" i="19"/>
  <c r="R256" i="19"/>
  <c r="S217" i="19"/>
  <c r="T111" i="19"/>
  <c r="Q237" i="19"/>
  <c r="R46" i="19"/>
  <c r="R24" i="19"/>
  <c r="O278" i="19"/>
  <c r="T229" i="19"/>
  <c r="T96" i="19"/>
  <c r="S305" i="19"/>
  <c r="R54" i="19"/>
  <c r="S206" i="19"/>
  <c r="O256" i="19"/>
  <c r="S316" i="19"/>
  <c r="O169" i="19"/>
  <c r="R58" i="19"/>
  <c r="Q77" i="19"/>
  <c r="Q14" i="19"/>
  <c r="R115" i="19"/>
  <c r="R288" i="19"/>
  <c r="Q157" i="19"/>
  <c r="T321" i="19"/>
  <c r="S43" i="19"/>
  <c r="Q10" i="19"/>
  <c r="T344" i="19"/>
  <c r="P92" i="19"/>
  <c r="T146" i="19"/>
  <c r="S78" i="19"/>
  <c r="R287" i="19"/>
  <c r="P147" i="19"/>
  <c r="O355" i="19"/>
  <c r="S130" i="19"/>
  <c r="R127" i="19"/>
  <c r="S186" i="19"/>
  <c r="T48" i="19"/>
  <c r="Q54" i="19"/>
  <c r="Q56" i="19"/>
  <c r="S90" i="19"/>
  <c r="O138" i="19"/>
  <c r="S218" i="19"/>
  <c r="R11" i="19"/>
  <c r="T129" i="19"/>
  <c r="R216" i="19"/>
  <c r="R258" i="19"/>
  <c r="S144" i="19"/>
  <c r="T327" i="19"/>
  <c r="T384" i="19"/>
  <c r="S185" i="19"/>
  <c r="P117" i="19"/>
  <c r="R173" i="19"/>
  <c r="P8" i="19"/>
  <c r="S9" i="19"/>
  <c r="T20" i="19"/>
  <c r="R188" i="19"/>
  <c r="O282" i="19"/>
  <c r="S208" i="19"/>
  <c r="T109" i="19"/>
  <c r="S152" i="19"/>
  <c r="R36" i="19"/>
  <c r="Q306" i="19"/>
  <c r="O153" i="19"/>
  <c r="O220" i="19"/>
  <c r="Q71" i="19"/>
  <c r="Q15" i="19"/>
  <c r="T366" i="19"/>
  <c r="O174" i="19"/>
  <c r="T206" i="19"/>
  <c r="O312" i="19"/>
  <c r="Q127" i="19"/>
  <c r="T402" i="19"/>
  <c r="P576" i="19"/>
  <c r="S399" i="19"/>
  <c r="R195" i="19"/>
  <c r="Q224" i="19"/>
  <c r="S194" i="19"/>
  <c r="T102" i="19"/>
  <c r="S232" i="19"/>
  <c r="R25" i="19"/>
  <c r="Q265" i="19"/>
  <c r="P161" i="19"/>
  <c r="T226" i="19"/>
  <c r="P121" i="19"/>
  <c r="P78" i="19"/>
  <c r="S131" i="19"/>
  <c r="S25" i="19"/>
  <c r="R179" i="19"/>
  <c r="T235" i="19"/>
  <c r="P86" i="19"/>
  <c r="T315" i="19"/>
  <c r="P69" i="19"/>
  <c r="T120" i="19"/>
  <c r="T122" i="19"/>
  <c r="R33" i="19"/>
  <c r="O455" i="19"/>
  <c r="O25" i="19"/>
  <c r="O236" i="19"/>
  <c r="S146" i="19"/>
  <c r="R229" i="19"/>
  <c r="Q48" i="19"/>
  <c r="P91" i="19"/>
  <c r="R280" i="19"/>
  <c r="Q118" i="19"/>
  <c r="O105" i="19"/>
  <c r="T248" i="19"/>
  <c r="O54" i="19"/>
  <c r="P245" i="19"/>
  <c r="R68" i="19"/>
  <c r="R13" i="19"/>
  <c r="T314" i="19"/>
  <c r="S236" i="19"/>
  <c r="O195" i="19"/>
  <c r="R152" i="19"/>
  <c r="P75" i="19"/>
  <c r="S58" i="19"/>
  <c r="Q189" i="19"/>
  <c r="P163" i="19"/>
  <c r="T318" i="19"/>
  <c r="Q121" i="19"/>
  <c r="P104" i="19"/>
  <c r="Q226" i="19"/>
  <c r="P140" i="19"/>
  <c r="O229" i="19"/>
  <c r="Q201" i="19"/>
  <c r="O81" i="19"/>
  <c r="P236" i="19"/>
  <c r="P329" i="19"/>
  <c r="R5" i="19"/>
  <c r="O373" i="19"/>
  <c r="T468" i="19"/>
  <c r="Q221" i="19"/>
  <c r="T230" i="19"/>
  <c r="T285" i="19"/>
  <c r="T256" i="19"/>
  <c r="T311" i="19"/>
  <c r="T79" i="19"/>
  <c r="T209" i="19"/>
  <c r="T252" i="19"/>
  <c r="T135" i="19"/>
  <c r="P14" i="19"/>
  <c r="T161" i="19"/>
  <c r="R67" i="19"/>
  <c r="T263" i="19"/>
  <c r="R272" i="19"/>
  <c r="O291" i="19"/>
  <c r="T268" i="19"/>
  <c r="T340" i="19"/>
  <c r="O351" i="19"/>
  <c r="R224" i="19"/>
  <c r="R441" i="19"/>
  <c r="P242" i="19"/>
  <c r="S323" i="19"/>
  <c r="P45" i="19"/>
  <c r="T329" i="19"/>
  <c r="R169" i="19"/>
  <c r="T222" i="19"/>
  <c r="Q244" i="19"/>
  <c r="T192" i="19"/>
  <c r="T312" i="19"/>
  <c r="R147" i="19"/>
  <c r="Q69" i="19"/>
  <c r="S254" i="19"/>
  <c r="S161" i="19"/>
  <c r="O243" i="19"/>
  <c r="O144" i="19"/>
  <c r="T394" i="19"/>
  <c r="R74" i="19"/>
  <c r="T76" i="19"/>
  <c r="R97" i="19"/>
  <c r="T80" i="19"/>
  <c r="T282" i="19"/>
  <c r="T290" i="19"/>
  <c r="R333" i="19"/>
  <c r="R232" i="19"/>
  <c r="Q150" i="19"/>
  <c r="O332" i="19"/>
  <c r="R226" i="19"/>
  <c r="Q75" i="19"/>
  <c r="T65" i="19"/>
  <c r="S222" i="19"/>
  <c r="O471" i="19"/>
  <c r="Q459" i="19"/>
  <c r="R20" i="19"/>
  <c r="P370" i="19"/>
  <c r="Q130" i="19"/>
  <c r="P258" i="19"/>
  <c r="O253" i="19"/>
  <c r="O336" i="19"/>
  <c r="O35" i="19"/>
  <c r="O34" i="19"/>
  <c r="S115" i="19"/>
  <c r="S216" i="19"/>
  <c r="R155" i="19"/>
  <c r="R34" i="19"/>
  <c r="R247" i="19"/>
  <c r="R12" i="19"/>
  <c r="O178" i="19"/>
  <c r="Q227" i="19"/>
  <c r="P433" i="19"/>
  <c r="P234" i="19"/>
  <c r="R309" i="19"/>
  <c r="P99" i="19"/>
  <c r="S82" i="19"/>
  <c r="O52" i="19"/>
  <c r="Q267" i="19"/>
  <c r="Q365" i="19"/>
  <c r="R702" i="19"/>
  <c r="R306" i="19"/>
  <c r="S475" i="19"/>
  <c r="Q627" i="19"/>
  <c r="P154" i="19"/>
  <c r="R634" i="19"/>
  <c r="R447" i="19"/>
  <c r="T339" i="19"/>
  <c r="Q423" i="19"/>
  <c r="O146" i="19"/>
  <c r="P123" i="19"/>
  <c r="S106" i="19"/>
  <c r="P211" i="19"/>
  <c r="Q389" i="19"/>
  <c r="S390" i="19"/>
  <c r="T265" i="19"/>
  <c r="R64" i="19"/>
  <c r="R181" i="19"/>
  <c r="R254" i="19"/>
  <c r="Q191" i="19"/>
  <c r="T123" i="19"/>
  <c r="S148" i="19"/>
  <c r="T39" i="19"/>
  <c r="O102" i="19"/>
  <c r="O11" i="19"/>
  <c r="S292" i="19"/>
  <c r="Q47" i="19"/>
  <c r="O71" i="19"/>
  <c r="O136" i="19"/>
  <c r="S181" i="19"/>
  <c r="R303" i="19"/>
  <c r="O113" i="19"/>
  <c r="T270" i="19"/>
  <c r="R262" i="19"/>
  <c r="T199" i="19"/>
  <c r="R139" i="19"/>
  <c r="S303" i="19"/>
  <c r="O383" i="19"/>
  <c r="O157" i="19"/>
  <c r="P145" i="19"/>
  <c r="S141" i="19"/>
  <c r="P101" i="19"/>
  <c r="R275" i="19"/>
  <c r="Q78" i="19"/>
  <c r="P342" i="19"/>
  <c r="O158" i="19"/>
  <c r="O199" i="19"/>
  <c r="Q58" i="19"/>
  <c r="O358" i="19"/>
  <c r="T189" i="19"/>
  <c r="R108" i="19"/>
  <c r="T372" i="19"/>
  <c r="Q292" i="19"/>
  <c r="S489" i="19"/>
  <c r="Q144" i="19"/>
  <c r="Q8" i="19"/>
  <c r="P25" i="19"/>
  <c r="O162" i="19"/>
  <c r="Q123" i="19"/>
  <c r="S244" i="19"/>
  <c r="S173" i="19"/>
  <c r="S274" i="19"/>
  <c r="P214" i="19"/>
  <c r="T281" i="19"/>
  <c r="O121" i="19"/>
  <c r="S128" i="19"/>
  <c r="Q257" i="19"/>
  <c r="S34" i="19"/>
  <c r="Q81" i="19"/>
  <c r="P88" i="19"/>
  <c r="P475" i="19"/>
  <c r="O445" i="19"/>
  <c r="S45" i="19"/>
  <c r="O181" i="19"/>
  <c r="P125" i="19"/>
  <c r="P286" i="19"/>
  <c r="Q490" i="19"/>
  <c r="O508" i="19"/>
  <c r="S700" i="19"/>
  <c r="P351" i="19"/>
  <c r="T502" i="19"/>
  <c r="R647" i="19"/>
  <c r="P380" i="19"/>
  <c r="S632" i="19"/>
  <c r="P232" i="19"/>
  <c r="Q413" i="19"/>
  <c r="Q443" i="19"/>
  <c r="T157" i="19"/>
  <c r="O205" i="19"/>
  <c r="P149" i="19"/>
  <c r="S345" i="19"/>
  <c r="S350" i="19"/>
  <c r="O532" i="19"/>
  <c r="Q436" i="19"/>
  <c r="R385" i="19"/>
  <c r="T526" i="19"/>
  <c r="R671" i="19"/>
  <c r="Q146" i="19"/>
  <c r="O281" i="19"/>
  <c r="P182" i="19"/>
  <c r="P62" i="19"/>
  <c r="R405" i="19"/>
  <c r="P135" i="19"/>
  <c r="P96" i="19"/>
  <c r="T68" i="19"/>
  <c r="R166" i="19"/>
  <c r="P19" i="19"/>
  <c r="T305" i="19"/>
  <c r="O141" i="19"/>
  <c r="T275" i="19"/>
  <c r="T490" i="19"/>
  <c r="Q93" i="19"/>
  <c r="S70" i="19"/>
  <c r="Q6" i="19"/>
  <c r="O33" i="19"/>
  <c r="T194" i="19"/>
  <c r="T246" i="19"/>
  <c r="Q316" i="19"/>
  <c r="T492" i="19"/>
  <c r="Q132" i="19"/>
  <c r="S69" i="19"/>
  <c r="P272" i="19"/>
  <c r="R17" i="19"/>
  <c r="S76" i="19"/>
  <c r="S337" i="19"/>
  <c r="T296" i="19"/>
  <c r="T274" i="19"/>
  <c r="O202" i="19"/>
  <c r="T81" i="19"/>
  <c r="Q21" i="19"/>
  <c r="S54" i="19"/>
  <c r="O310" i="19"/>
  <c r="P116" i="19"/>
  <c r="O3" i="19"/>
  <c r="Q200" i="19"/>
  <c r="O14" i="19"/>
  <c r="T152" i="19"/>
  <c r="O60" i="19"/>
  <c r="S340" i="19"/>
  <c r="S515" i="19"/>
  <c r="S37" i="19"/>
  <c r="S215" i="19"/>
  <c r="R141" i="19"/>
  <c r="P296" i="19"/>
  <c r="T213" i="19"/>
  <c r="T89" i="19"/>
  <c r="P30" i="19"/>
  <c r="T426" i="19"/>
  <c r="S119" i="19"/>
  <c r="R239" i="19"/>
  <c r="S179" i="19"/>
  <c r="O15" i="19"/>
  <c r="P207" i="19"/>
  <c r="S120" i="19"/>
  <c r="P89" i="19"/>
  <c r="O228" i="19"/>
  <c r="S19" i="19"/>
  <c r="T177" i="19"/>
  <c r="P6" i="19"/>
  <c r="S285" i="19"/>
  <c r="O27" i="19"/>
  <c r="O179" i="19"/>
  <c r="O203" i="19"/>
  <c r="Q3" i="19"/>
  <c r="O554" i="19"/>
  <c r="Q252" i="19"/>
  <c r="O77" i="19"/>
  <c r="P188" i="19"/>
  <c r="R80" i="19"/>
  <c r="S93" i="19"/>
  <c r="R101" i="19"/>
  <c r="S421" i="19"/>
  <c r="T503" i="19"/>
  <c r="P73" i="19"/>
  <c r="O307" i="19"/>
  <c r="P233" i="19"/>
  <c r="R604" i="19"/>
  <c r="Q302" i="19"/>
  <c r="Q586" i="19"/>
  <c r="O545" i="19"/>
  <c r="Q356" i="19"/>
  <c r="P569" i="19"/>
  <c r="Q304" i="19"/>
  <c r="R708" i="19"/>
  <c r="S355" i="19"/>
  <c r="R159" i="19"/>
  <c r="S198" i="19"/>
  <c r="R338" i="19"/>
  <c r="P554" i="19"/>
  <c r="Q514" i="19"/>
  <c r="O470" i="19"/>
  <c r="R656" i="19"/>
  <c r="T449" i="19"/>
  <c r="R21" i="19"/>
  <c r="O104" i="19"/>
  <c r="Q211" i="19"/>
  <c r="P330" i="19"/>
  <c r="R411" i="19"/>
  <c r="S462" i="19"/>
  <c r="S565" i="19"/>
  <c r="O494" i="19"/>
  <c r="T531" i="19"/>
  <c r="R415" i="19"/>
  <c r="T552" i="19"/>
  <c r="R697" i="19"/>
  <c r="S420" i="19"/>
  <c r="R546" i="19"/>
  <c r="S455" i="19"/>
  <c r="R30" i="19"/>
  <c r="T87" i="19"/>
  <c r="S296" i="19"/>
  <c r="Q183" i="19"/>
  <c r="Q470" i="19"/>
  <c r="O396" i="19"/>
  <c r="S358" i="19"/>
  <c r="Q658" i="19"/>
  <c r="O510" i="19"/>
  <c r="S702" i="19"/>
  <c r="Q299" i="19"/>
  <c r="R282" i="19"/>
  <c r="R145" i="19"/>
  <c r="T104" i="19"/>
  <c r="O385" i="19"/>
  <c r="P539" i="19"/>
  <c r="O112" i="19"/>
  <c r="S604" i="19"/>
  <c r="O447" i="19"/>
  <c r="S576" i="19"/>
  <c r="S519" i="19"/>
  <c r="S394" i="19"/>
  <c r="S468" i="19"/>
  <c r="S381" i="19"/>
  <c r="T112" i="19"/>
  <c r="Q107" i="19"/>
  <c r="O356" i="19"/>
  <c r="P43" i="19"/>
  <c r="Q151" i="19"/>
  <c r="Q99" i="19"/>
  <c r="T155" i="19"/>
  <c r="O19" i="19"/>
  <c r="T98" i="19"/>
  <c r="S260" i="19"/>
  <c r="Q161" i="19"/>
  <c r="S294" i="19"/>
  <c r="Q167" i="19"/>
  <c r="T232" i="19"/>
  <c r="S531" i="19"/>
  <c r="S307" i="19"/>
  <c r="S220" i="19"/>
  <c r="S160" i="19"/>
  <c r="T52" i="19"/>
  <c r="O135" i="19"/>
  <c r="S145" i="19"/>
  <c r="T443" i="19"/>
  <c r="R652" i="19"/>
  <c r="Q5" i="19"/>
  <c r="O170" i="19"/>
  <c r="P102" i="19"/>
  <c r="P278" i="19"/>
  <c r="Q395" i="19"/>
  <c r="Q728" i="19"/>
  <c r="P567" i="19"/>
  <c r="S403" i="19"/>
  <c r="R482" i="19"/>
  <c r="P271" i="19"/>
  <c r="S706" i="19"/>
  <c r="R151" i="19"/>
  <c r="S172" i="19"/>
  <c r="O357" i="19"/>
  <c r="T498" i="19"/>
  <c r="S574" i="19"/>
  <c r="R508" i="19"/>
  <c r="Q277" i="19"/>
  <c r="S654" i="19"/>
  <c r="O472" i="19"/>
  <c r="R107" i="19"/>
  <c r="T309" i="19"/>
  <c r="T237" i="19"/>
  <c r="O530" i="19"/>
  <c r="R343" i="19"/>
  <c r="Q492" i="19"/>
  <c r="T569" i="19"/>
  <c r="R336" i="19"/>
  <c r="R680" i="19"/>
  <c r="S451" i="19"/>
  <c r="P317" i="19"/>
  <c r="S695" i="19"/>
  <c r="O562" i="19"/>
  <c r="Q543" i="19"/>
  <c r="Q232" i="19"/>
  <c r="Q117" i="19"/>
  <c r="S80" i="19"/>
  <c r="Q158" i="19"/>
  <c r="S322" i="19"/>
  <c r="P285" i="19"/>
  <c r="R384" i="19"/>
  <c r="R582" i="19"/>
  <c r="P185" i="19"/>
  <c r="P532" i="19"/>
  <c r="P701" i="19"/>
  <c r="R264" i="19"/>
  <c r="S30" i="19"/>
  <c r="R201" i="19"/>
  <c r="T184" i="19"/>
  <c r="P136" i="19"/>
  <c r="T527" i="19"/>
  <c r="O360" i="19"/>
  <c r="P603" i="19"/>
  <c r="Q190" i="19"/>
  <c r="P407" i="19"/>
  <c r="O101" i="19"/>
  <c r="Q109" i="19"/>
  <c r="S268" i="19"/>
  <c r="O479" i="19"/>
  <c r="O56" i="19"/>
  <c r="O367" i="19"/>
  <c r="T133" i="19"/>
  <c r="R250" i="19"/>
  <c r="P119" i="19"/>
  <c r="O283" i="19"/>
  <c r="O354" i="19"/>
  <c r="T432" i="19"/>
  <c r="S47" i="19"/>
  <c r="O255" i="19"/>
  <c r="P302" i="19"/>
  <c r="O227" i="19"/>
  <c r="T370" i="19"/>
  <c r="T175" i="19"/>
  <c r="T272" i="19"/>
  <c r="P265" i="19"/>
  <c r="T276" i="19"/>
  <c r="O466" i="19"/>
  <c r="P172" i="19"/>
  <c r="P202" i="19"/>
  <c r="R286" i="19"/>
  <c r="S445" i="19"/>
  <c r="P292" i="19"/>
  <c r="P461" i="19"/>
  <c r="S401" i="19"/>
  <c r="T479" i="19"/>
  <c r="T425" i="19"/>
  <c r="P631" i="19"/>
  <c r="Q372" i="19"/>
  <c r="P705" i="19"/>
  <c r="P97" i="19"/>
  <c r="O331" i="19"/>
  <c r="P263" i="19"/>
  <c r="R628" i="19"/>
  <c r="P401" i="19"/>
  <c r="Q516" i="19"/>
  <c r="R442" i="19"/>
  <c r="P653" i="19"/>
  <c r="Q283" i="19"/>
  <c r="O286" i="19"/>
  <c r="S272" i="19"/>
  <c r="P46" i="19"/>
  <c r="P418" i="19"/>
  <c r="S371" i="19"/>
  <c r="S517" i="19"/>
  <c r="Q634" i="19"/>
  <c r="S482" i="19"/>
  <c r="S678" i="19"/>
  <c r="P208" i="19"/>
  <c r="P409" i="19"/>
  <c r="S336" i="19"/>
  <c r="O148" i="19"/>
  <c r="R538" i="19"/>
  <c r="O118" i="19"/>
  <c r="Q258" i="19"/>
  <c r="R47" i="19"/>
  <c r="T32" i="19"/>
  <c r="Q296" i="19"/>
  <c r="P515" i="19"/>
  <c r="S438" i="19"/>
  <c r="S580" i="19"/>
  <c r="O417" i="19"/>
  <c r="S552" i="19"/>
  <c r="P405" i="19"/>
  <c r="O370" i="19"/>
  <c r="T204" i="19"/>
  <c r="O200" i="19"/>
  <c r="Q17" i="19"/>
  <c r="T395" i="19"/>
  <c r="P432" i="19"/>
  <c r="P424" i="19"/>
  <c r="Q601" i="19"/>
  <c r="P299" i="19"/>
  <c r="P463" i="19"/>
  <c r="O264" i="19"/>
  <c r="P558" i="19"/>
  <c r="P451" i="19"/>
  <c r="O426" i="19"/>
  <c r="P447" i="19"/>
  <c r="O453" i="19"/>
  <c r="S150" i="19"/>
  <c r="T334" i="19"/>
  <c r="P63" i="19"/>
  <c r="S126" i="19"/>
  <c r="Q128" i="19"/>
  <c r="R100" i="19"/>
  <c r="P246" i="19"/>
  <c r="S6" i="19"/>
  <c r="T103" i="19"/>
  <c r="T178" i="19"/>
  <c r="R289" i="19"/>
  <c r="Q185" i="19"/>
  <c r="Q259" i="19"/>
  <c r="Q84" i="19"/>
  <c r="R235" i="19"/>
  <c r="Q348" i="19"/>
  <c r="S193" i="19"/>
  <c r="Q110" i="19"/>
  <c r="O30" i="19"/>
  <c r="O329" i="19"/>
  <c r="S311" i="19"/>
  <c r="O285" i="19"/>
  <c r="S264" i="19"/>
  <c r="P293" i="19"/>
  <c r="T307" i="19"/>
  <c r="Q38" i="19"/>
  <c r="Q338" i="19"/>
  <c r="S447" i="19"/>
  <c r="T553" i="19"/>
  <c r="T423" i="19"/>
  <c r="R632" i="19"/>
  <c r="O448" i="19"/>
  <c r="Q629" i="19"/>
  <c r="O514" i="19"/>
  <c r="R438" i="19"/>
  <c r="R59" i="19"/>
  <c r="P230" i="19"/>
  <c r="Q206" i="19"/>
  <c r="T416" i="19"/>
  <c r="P460" i="19"/>
  <c r="Q610" i="19"/>
  <c r="Q480" i="19"/>
  <c r="Q651" i="19"/>
  <c r="S74" i="19"/>
  <c r="T63" i="19"/>
  <c r="Q134" i="19"/>
  <c r="S298" i="19"/>
  <c r="T546" i="19"/>
  <c r="S357" i="19"/>
  <c r="R536" i="19"/>
  <c r="R238" i="19"/>
  <c r="P508" i="19"/>
  <c r="P677" i="19"/>
  <c r="O40" i="19"/>
  <c r="T533" i="19"/>
  <c r="O481" i="19"/>
  <c r="Q362" i="19"/>
  <c r="P579" i="19"/>
  <c r="R344" i="19"/>
  <c r="R32" i="19"/>
  <c r="O87" i="19"/>
  <c r="O51" i="19"/>
  <c r="R437" i="19"/>
  <c r="S65" i="19"/>
  <c r="P162" i="19"/>
  <c r="O245" i="19"/>
  <c r="S114" i="19"/>
  <c r="R320" i="19"/>
  <c r="S85" i="19"/>
  <c r="P237" i="19"/>
  <c r="P27" i="19"/>
  <c r="S81" i="19"/>
  <c r="S123" i="19"/>
  <c r="T300" i="19"/>
  <c r="T124" i="19"/>
  <c r="O69" i="19"/>
  <c r="Q176" i="19"/>
  <c r="Q369" i="19"/>
  <c r="R148" i="19"/>
  <c r="Q108" i="19"/>
  <c r="O129" i="19"/>
  <c r="R102" i="19"/>
  <c r="P51" i="19"/>
  <c r="T56" i="19"/>
  <c r="Q350" i="19"/>
  <c r="O565" i="19"/>
  <c r="T442" i="19"/>
  <c r="R111" i="19"/>
  <c r="S174" i="19"/>
  <c r="P552" i="19"/>
  <c r="P530" i="19"/>
  <c r="Q368" i="19"/>
  <c r="P374" i="19"/>
  <c r="S645" i="19"/>
  <c r="T504" i="19"/>
  <c r="R236" i="19"/>
  <c r="P469" i="19"/>
  <c r="T242" i="19"/>
  <c r="S23" i="19"/>
  <c r="O231" i="19"/>
  <c r="P40" i="19"/>
  <c r="P341" i="19"/>
  <c r="Q446" i="19"/>
  <c r="S425" i="19"/>
  <c r="P307" i="19"/>
  <c r="R387" i="19"/>
  <c r="Q223" i="19"/>
  <c r="O29" i="19"/>
  <c r="O91" i="19"/>
  <c r="P287" i="19"/>
  <c r="R676" i="19"/>
  <c r="P578" i="19"/>
  <c r="Q524" i="19"/>
  <c r="S449" i="19"/>
  <c r="R302" i="19"/>
  <c r="S253" i="19"/>
  <c r="P510" i="19"/>
  <c r="P679" i="19"/>
  <c r="O378" i="19"/>
  <c r="Q229" i="19"/>
  <c r="T90" i="19"/>
  <c r="R150" i="19"/>
  <c r="P280" i="19"/>
  <c r="O177" i="19"/>
  <c r="T59" i="19"/>
  <c r="P355" i="19"/>
  <c r="P5" i="19"/>
  <c r="Q177" i="19"/>
  <c r="P273" i="19"/>
  <c r="R163" i="19"/>
  <c r="P699" i="19"/>
  <c r="Q311" i="19"/>
  <c r="S556" i="19"/>
  <c r="P90" i="19"/>
  <c r="P320" i="19"/>
  <c r="O569" i="19"/>
  <c r="S56" i="19"/>
  <c r="O418" i="19"/>
  <c r="R528" i="19"/>
  <c r="Q675" i="19"/>
  <c r="Q677" i="19"/>
  <c r="O280" i="19"/>
  <c r="P18" i="19"/>
  <c r="S135" i="19"/>
  <c r="R700" i="19"/>
  <c r="P517" i="19"/>
  <c r="Q293" i="19"/>
  <c r="Q387" i="19"/>
  <c r="S124" i="19"/>
  <c r="R313" i="19"/>
  <c r="P350" i="19"/>
  <c r="T397" i="19"/>
  <c r="R621" i="19"/>
  <c r="O534" i="19"/>
  <c r="O449" i="19"/>
  <c r="S465" i="19"/>
  <c r="P308" i="19"/>
  <c r="P547" i="19"/>
  <c r="P239" i="19"/>
  <c r="O8" i="19"/>
  <c r="T322" i="19"/>
  <c r="T4" i="19"/>
  <c r="Q171" i="19"/>
  <c r="Q45" i="19"/>
  <c r="T172" i="19"/>
  <c r="T293" i="19"/>
  <c r="T28" i="19"/>
  <c r="O353" i="19"/>
  <c r="Q115" i="19"/>
  <c r="R193" i="19"/>
  <c r="P164" i="19"/>
  <c r="Q231" i="19"/>
  <c r="T114" i="19"/>
  <c r="O333" i="19"/>
  <c r="P387" i="19"/>
  <c r="P443" i="19"/>
  <c r="S223" i="19"/>
  <c r="Q62" i="19"/>
  <c r="P493" i="19"/>
  <c r="T507" i="19"/>
  <c r="R23" i="19"/>
  <c r="P455" i="19"/>
  <c r="T568" i="19"/>
  <c r="R695" i="19"/>
  <c r="P313" i="19"/>
  <c r="O397" i="19"/>
  <c r="O305" i="19"/>
  <c r="T249" i="19"/>
  <c r="P353" i="19"/>
  <c r="R578" i="19"/>
  <c r="R257" i="19"/>
  <c r="Q215" i="19"/>
  <c r="Q165" i="19"/>
  <c r="Q263" i="19"/>
  <c r="O490" i="19"/>
  <c r="O420" i="19"/>
  <c r="S619" i="19"/>
  <c r="P556" i="19"/>
  <c r="Q205" i="19"/>
  <c r="S497" i="19"/>
  <c r="T403" i="19"/>
  <c r="R612" i="19"/>
  <c r="R429" i="19"/>
  <c r="Q7" i="19"/>
  <c r="Q25" i="19"/>
  <c r="O23" i="19"/>
  <c r="O125" i="19"/>
  <c r="S197" i="19"/>
  <c r="P142" i="19"/>
  <c r="P219" i="19"/>
  <c r="S502" i="19"/>
  <c r="Q649" i="19"/>
  <c r="T375" i="19"/>
  <c r="P519" i="19"/>
  <c r="T428" i="19"/>
  <c r="P362" i="19"/>
  <c r="Q581" i="19"/>
  <c r="O474" i="19"/>
  <c r="T511" i="19"/>
  <c r="Q219" i="19"/>
  <c r="P3" i="19"/>
  <c r="P473" i="19"/>
  <c r="P311" i="19"/>
  <c r="T576" i="19"/>
  <c r="P633" i="19"/>
  <c r="S510" i="19"/>
  <c r="Q657" i="19"/>
  <c r="P339" i="19"/>
  <c r="Q499" i="19"/>
  <c r="Q309" i="19"/>
  <c r="S616" i="19"/>
  <c r="O489" i="19"/>
  <c r="Q388" i="19"/>
  <c r="R587" i="19"/>
  <c r="Q315" i="19"/>
  <c r="R670" i="19"/>
  <c r="S368" i="19"/>
  <c r="O513" i="19"/>
  <c r="Q39" i="19"/>
  <c r="S526" i="19"/>
  <c r="P215" i="19"/>
  <c r="O268" i="19"/>
  <c r="P681" i="19"/>
  <c r="S534" i="19"/>
  <c r="Q681" i="19"/>
  <c r="T369" i="19"/>
  <c r="S195" i="19"/>
  <c r="T500" i="19"/>
  <c r="O477" i="19"/>
  <c r="S276" i="19"/>
  <c r="R463" i="19"/>
  <c r="S558" i="19"/>
  <c r="P453" i="19"/>
  <c r="R394" i="19"/>
  <c r="O300" i="19"/>
  <c r="Q70" i="19"/>
  <c r="R154" i="19"/>
  <c r="O10" i="19"/>
  <c r="R93" i="19"/>
  <c r="O371" i="19"/>
  <c r="R218" i="19"/>
  <c r="P77" i="19"/>
  <c r="R255" i="19"/>
  <c r="R406" i="19"/>
  <c r="P393" i="19"/>
  <c r="Q478" i="19"/>
  <c r="P326" i="19"/>
  <c r="T191" i="19"/>
  <c r="Q460" i="19"/>
  <c r="S669" i="19"/>
  <c r="P24" i="19"/>
  <c r="Q427" i="19"/>
  <c r="O389" i="19"/>
  <c r="O391" i="19"/>
  <c r="R351" i="19"/>
  <c r="R421" i="19"/>
  <c r="P259" i="19"/>
  <c r="R267" i="19"/>
  <c r="R439" i="19"/>
  <c r="R575" i="19"/>
  <c r="S367" i="19"/>
  <c r="O421" i="19"/>
  <c r="O222" i="19"/>
  <c r="T17" i="19"/>
  <c r="S388" i="19"/>
  <c r="R408" i="19"/>
  <c r="P622" i="19"/>
  <c r="S495" i="19"/>
  <c r="P304" i="19"/>
  <c r="R476" i="19"/>
  <c r="R414" i="19"/>
  <c r="S610" i="19"/>
  <c r="S310" i="19"/>
  <c r="S270" i="19"/>
  <c r="T136" i="19"/>
  <c r="Q73" i="19"/>
  <c r="P152" i="19"/>
  <c r="R174" i="19"/>
  <c r="R125" i="19"/>
  <c r="P93" i="19"/>
  <c r="R171" i="19"/>
  <c r="Q129" i="19"/>
  <c r="T78" i="19"/>
  <c r="R192" i="19"/>
  <c r="O431" i="19"/>
  <c r="R291" i="19"/>
  <c r="R103" i="19"/>
  <c r="R477" i="19"/>
  <c r="O446" i="19"/>
  <c r="O547" i="19"/>
  <c r="R361" i="19"/>
  <c r="P175" i="19"/>
  <c r="Q420" i="19"/>
  <c r="S360" i="19"/>
  <c r="T8" i="19"/>
  <c r="Q184" i="19"/>
  <c r="R413" i="19"/>
  <c r="Q339" i="19"/>
  <c r="P365" i="19"/>
  <c r="S490" i="19"/>
  <c r="S83" i="19"/>
  <c r="R371" i="19"/>
  <c r="T373" i="19"/>
  <c r="R597" i="19"/>
  <c r="R316" i="19"/>
  <c r="R445" i="19"/>
  <c r="P176" i="19"/>
  <c r="R60" i="19"/>
  <c r="P352" i="19"/>
  <c r="R470" i="19"/>
  <c r="Q682" i="19"/>
  <c r="R468" i="19"/>
  <c r="Q346" i="19"/>
  <c r="Q463" i="19"/>
  <c r="P256" i="19"/>
  <c r="P609" i="19"/>
  <c r="T207" i="19"/>
  <c r="Q36" i="19"/>
  <c r="Q155" i="19"/>
  <c r="P168" i="19"/>
  <c r="S262" i="19"/>
  <c r="R228" i="19"/>
  <c r="S460" i="19"/>
  <c r="S375" i="19"/>
  <c r="O567" i="19"/>
  <c r="S667" i="19"/>
  <c r="R386" i="19"/>
  <c r="R584" i="19"/>
  <c r="Q351" i="19"/>
  <c r="O499" i="19"/>
  <c r="S599" i="19"/>
  <c r="Q452" i="19"/>
  <c r="S658" i="19"/>
  <c r="T381" i="19"/>
  <c r="Q79" i="19"/>
  <c r="Q625" i="19"/>
  <c r="O560" i="19"/>
  <c r="T427" i="19"/>
  <c r="R347" i="19"/>
  <c r="O575" i="19"/>
  <c r="S675" i="19"/>
  <c r="O542" i="19"/>
  <c r="S258" i="19"/>
  <c r="P454" i="19"/>
  <c r="Q613" i="19"/>
  <c r="T361" i="19"/>
  <c r="P507" i="19"/>
  <c r="P588" i="19"/>
  <c r="P498" i="19"/>
  <c r="P667" i="19"/>
  <c r="O414" i="19"/>
  <c r="Q415" i="19"/>
  <c r="S221" i="19"/>
  <c r="Q673" i="19"/>
  <c r="Q374" i="19"/>
  <c r="Q222" i="19"/>
  <c r="Q236" i="19"/>
  <c r="P340" i="19"/>
  <c r="S699" i="19"/>
  <c r="O566" i="19"/>
  <c r="O20" i="19"/>
  <c r="R645" i="19"/>
  <c r="P483" i="19"/>
  <c r="P349" i="19"/>
  <c r="S365" i="19"/>
  <c r="Q419" i="19"/>
  <c r="P458" i="19"/>
  <c r="Q276" i="19"/>
  <c r="T95" i="19"/>
  <c r="S304" i="19"/>
  <c r="O119" i="19"/>
  <c r="R219" i="19"/>
  <c r="R197" i="19"/>
  <c r="T287" i="19"/>
  <c r="S32" i="19"/>
  <c r="Q230" i="19"/>
  <c r="S500" i="19"/>
  <c r="Q125" i="19"/>
  <c r="P250" i="19"/>
  <c r="S630" i="19"/>
  <c r="O423" i="19"/>
  <c r="P10" i="19"/>
  <c r="R383" i="19"/>
  <c r="T447" i="19"/>
  <c r="O196" i="19"/>
  <c r="P124" i="19"/>
  <c r="S338" i="19"/>
  <c r="T550" i="19"/>
  <c r="R682" i="19"/>
  <c r="Q551" i="19"/>
  <c r="T72" i="19"/>
  <c r="P28" i="19"/>
  <c r="O578" i="19"/>
  <c r="Q418" i="19"/>
  <c r="R443" i="19"/>
  <c r="T555" i="19"/>
  <c r="Q251" i="19"/>
  <c r="T30" i="19"/>
  <c r="Q43" i="19"/>
  <c r="O387" i="19"/>
  <c r="R432" i="19"/>
  <c r="R324" i="19"/>
  <c r="R436" i="19"/>
  <c r="S578" i="19"/>
  <c r="Q526" i="19"/>
  <c r="R478" i="19"/>
  <c r="S625" i="19"/>
  <c r="P66" i="19"/>
  <c r="Q11" i="19"/>
  <c r="O303" i="19"/>
  <c r="T150" i="19"/>
  <c r="R156" i="19"/>
  <c r="T450" i="19"/>
  <c r="O517" i="19"/>
  <c r="Q271" i="19"/>
  <c r="R654" i="19"/>
  <c r="T424" i="19"/>
  <c r="R354" i="19"/>
  <c r="T578" i="19"/>
  <c r="R388" i="19"/>
  <c r="R586" i="19"/>
  <c r="R389" i="19"/>
  <c r="T530" i="19"/>
  <c r="R675" i="19"/>
  <c r="S446" i="19"/>
  <c r="S548" i="19"/>
  <c r="O558" i="19"/>
  <c r="Q546" i="19"/>
  <c r="T506" i="19"/>
  <c r="P277" i="19"/>
  <c r="R662" i="19"/>
  <c r="S246" i="19"/>
  <c r="R430" i="19"/>
  <c r="T409" i="19"/>
  <c r="P553" i="19"/>
  <c r="P634" i="19"/>
  <c r="S428" i="19"/>
  <c r="T563" i="19"/>
  <c r="S439" i="19"/>
  <c r="P166" i="19"/>
  <c r="S683" i="19"/>
  <c r="P336" i="19"/>
  <c r="P597" i="19"/>
  <c r="Q412" i="19"/>
  <c r="Q367" i="19"/>
  <c r="R610" i="19"/>
  <c r="T554" i="19"/>
  <c r="Q336" i="19"/>
  <c r="R686" i="19"/>
  <c r="R322" i="19"/>
  <c r="P476" i="19"/>
  <c r="P492" i="19"/>
  <c r="P580" i="19"/>
  <c r="S271" i="19"/>
  <c r="O309" i="19"/>
  <c r="R132" i="19"/>
  <c r="R106" i="19"/>
  <c r="R649" i="19"/>
  <c r="P193" i="19"/>
  <c r="S87" i="19"/>
  <c r="R485" i="19"/>
  <c r="T180" i="19"/>
  <c r="R346" i="19"/>
  <c r="P222" i="19"/>
  <c r="O290" i="19"/>
  <c r="S343" i="19"/>
  <c r="R524" i="19"/>
  <c r="S288" i="19"/>
  <c r="R137" i="19"/>
  <c r="S289" i="19"/>
  <c r="P446" i="19"/>
  <c r="T505" i="19"/>
  <c r="O398" i="19"/>
  <c r="R599" i="19"/>
  <c r="P521" i="19"/>
  <c r="T451" i="19"/>
  <c r="Q655" i="19"/>
  <c r="T41" i="19"/>
  <c r="P495" i="19"/>
  <c r="Q181" i="19"/>
  <c r="R452" i="19"/>
  <c r="O457" i="19"/>
  <c r="S492" i="19"/>
  <c r="Q461" i="19"/>
  <c r="O386" i="19"/>
  <c r="S557" i="19"/>
  <c r="T540" i="19"/>
  <c r="T391" i="19"/>
  <c r="Q595" i="19"/>
  <c r="O702" i="19"/>
  <c r="R625" i="19"/>
  <c r="T453" i="19"/>
  <c r="R701" i="19"/>
  <c r="P503" i="19"/>
  <c r="Q301" i="19"/>
  <c r="P655" i="19"/>
  <c r="Q525" i="19"/>
  <c r="P288" i="19"/>
  <c r="T383" i="19"/>
  <c r="R592" i="19"/>
  <c r="P464" i="19"/>
  <c r="S664" i="19"/>
  <c r="T331" i="19"/>
  <c r="Q489" i="19"/>
  <c r="R635" i="19"/>
  <c r="S382" i="19"/>
  <c r="Q378" i="19"/>
  <c r="S417" i="19"/>
  <c r="O561" i="19"/>
  <c r="O381" i="19"/>
  <c r="O541" i="19"/>
  <c r="P430" i="19"/>
  <c r="R706" i="19"/>
  <c r="O501" i="19"/>
  <c r="R416" i="19"/>
  <c r="S484" i="19"/>
  <c r="S385" i="19"/>
  <c r="O529" i="19"/>
  <c r="O248" i="19"/>
  <c r="Q432" i="19"/>
  <c r="Q570" i="19"/>
  <c r="P410" i="19"/>
  <c r="S642" i="19"/>
  <c r="Q332" i="19"/>
  <c r="S481" i="19"/>
  <c r="Q555" i="19"/>
  <c r="P500" i="19"/>
  <c r="P669" i="19"/>
  <c r="P563" i="19"/>
  <c r="S346" i="19"/>
  <c r="S541" i="19"/>
  <c r="O549" i="19"/>
  <c r="Q198" i="19"/>
  <c r="R551" i="19"/>
  <c r="S409" i="19"/>
  <c r="O553" i="19"/>
  <c r="R318" i="19"/>
  <c r="P477" i="19"/>
  <c r="P16" i="19"/>
  <c r="T74" i="19"/>
  <c r="T37" i="19"/>
  <c r="O207" i="19"/>
  <c r="S647" i="19"/>
  <c r="Q752" i="19"/>
  <c r="R409" i="19"/>
  <c r="S530" i="19"/>
  <c r="R206" i="19"/>
  <c r="S494" i="19"/>
  <c r="O294" i="19"/>
  <c r="S524" i="19"/>
  <c r="S392" i="19"/>
  <c r="Q520" i="19"/>
  <c r="P167" i="19"/>
  <c r="P290" i="19"/>
  <c r="P179" i="19"/>
  <c r="O473" i="19"/>
  <c r="S652" i="19"/>
  <c r="S440" i="19"/>
  <c r="S597" i="19"/>
  <c r="Q373" i="19"/>
  <c r="Q289" i="19"/>
  <c r="S673" i="19"/>
  <c r="O314" i="19"/>
  <c r="R533" i="19"/>
  <c r="P448" i="19"/>
  <c r="T532" i="19"/>
  <c r="Q318" i="19"/>
  <c r="P327" i="19"/>
  <c r="R618" i="19"/>
  <c r="R374" i="19"/>
  <c r="S585" i="19"/>
  <c r="P373" i="19"/>
  <c r="R402" i="19"/>
  <c r="S21" i="19"/>
  <c r="T399" i="19"/>
  <c r="R419" i="19"/>
  <c r="P276" i="19"/>
  <c r="S352" i="19"/>
  <c r="T100" i="19"/>
  <c r="O374" i="19"/>
  <c r="R673" i="19"/>
  <c r="S407" i="19"/>
  <c r="P224" i="19"/>
  <c r="O406" i="19"/>
  <c r="S590" i="19"/>
  <c r="S493" i="19"/>
  <c r="P663" i="19"/>
  <c r="S389" i="19"/>
  <c r="O533" i="19"/>
  <c r="S633" i="19"/>
  <c r="O524" i="19"/>
  <c r="R364" i="19"/>
  <c r="T439" i="19"/>
  <c r="P229" i="19"/>
  <c r="R407" i="19"/>
  <c r="O100" i="19"/>
  <c r="Q437" i="19"/>
  <c r="P703" i="19"/>
  <c r="Q379" i="19"/>
  <c r="P457" i="19"/>
  <c r="Q479" i="19"/>
  <c r="T407" i="19"/>
  <c r="P551" i="19"/>
  <c r="P181" i="19"/>
  <c r="T541" i="19"/>
  <c r="Q716" i="19"/>
  <c r="Q464" i="19"/>
  <c r="P641" i="19"/>
  <c r="O362" i="19"/>
  <c r="S509" i="19"/>
  <c r="O379" i="19"/>
  <c r="S520" i="19"/>
  <c r="T264" i="19"/>
  <c r="T345" i="19"/>
  <c r="T224" i="19"/>
  <c r="R45" i="19"/>
  <c r="Q260" i="19"/>
  <c r="T467" i="19"/>
  <c r="P536" i="19"/>
  <c r="Q358" i="19"/>
  <c r="S414" i="19"/>
  <c r="S680" i="19"/>
  <c r="Q235" i="19"/>
  <c r="S595" i="19"/>
  <c r="Q159" i="19"/>
  <c r="P395" i="19"/>
  <c r="R460" i="19"/>
  <c r="R227" i="19"/>
  <c r="T294" i="19"/>
  <c r="S344" i="19"/>
  <c r="O441" i="19"/>
  <c r="T445" i="19"/>
  <c r="P651" i="19"/>
  <c r="P112" i="19"/>
  <c r="P190" i="19"/>
  <c r="S584" i="19"/>
  <c r="S485" i="19"/>
  <c r="T448" i="19"/>
  <c r="T419" i="19"/>
  <c r="O376" i="19"/>
  <c r="P571" i="19"/>
  <c r="R342" i="19"/>
  <c r="Q354" i="19"/>
  <c r="S387" i="19"/>
  <c r="P615" i="19"/>
  <c r="O570" i="19"/>
  <c r="O377" i="19"/>
  <c r="T521" i="19"/>
  <c r="S456" i="19"/>
  <c r="T137" i="19"/>
  <c r="P543" i="19"/>
  <c r="T341" i="19"/>
  <c r="Q488" i="19"/>
  <c r="O485" i="19"/>
  <c r="R84" i="19"/>
  <c r="P94" i="19"/>
  <c r="P220" i="19"/>
  <c r="P309" i="19"/>
  <c r="O76" i="19"/>
  <c r="S448" i="19"/>
  <c r="S372" i="19"/>
  <c r="S514" i="19"/>
  <c r="Q661" i="19"/>
  <c r="T411" i="19"/>
  <c r="P555" i="19"/>
  <c r="P34" i="19"/>
  <c r="P546" i="19"/>
  <c r="R341" i="19"/>
  <c r="O462" i="19"/>
  <c r="T499" i="19"/>
  <c r="O83" i="19"/>
  <c r="T333" i="19"/>
  <c r="Q603" i="19"/>
  <c r="Q405" i="19"/>
  <c r="S586" i="19"/>
  <c r="P562" i="19"/>
  <c r="R471" i="19"/>
  <c r="O430" i="19"/>
  <c r="R456" i="19"/>
  <c r="T349" i="19"/>
  <c r="R690" i="19"/>
  <c r="P337" i="19"/>
  <c r="S491" i="19"/>
  <c r="Q639" i="19"/>
  <c r="P347" i="19"/>
  <c r="Q517" i="19"/>
  <c r="R403" i="19"/>
  <c r="T542" i="19"/>
  <c r="O92" i="19"/>
  <c r="P367" i="19"/>
  <c r="Q572" i="19"/>
  <c r="R572" i="19"/>
  <c r="S634" i="19"/>
  <c r="P210" i="19"/>
  <c r="R543" i="19"/>
  <c r="O454" i="19"/>
  <c r="R490" i="19"/>
  <c r="S378" i="19"/>
  <c r="P333" i="19"/>
  <c r="O375" i="19"/>
  <c r="S516" i="19"/>
  <c r="Q663" i="19"/>
  <c r="R376" i="19"/>
  <c r="R570" i="19"/>
  <c r="R433" i="19"/>
  <c r="R245" i="19"/>
  <c r="Q179" i="19"/>
  <c r="P550" i="19"/>
  <c r="Q384" i="19"/>
  <c r="O127" i="19"/>
  <c r="T346" i="19"/>
  <c r="O45" i="19"/>
  <c r="Q287" i="19"/>
  <c r="S279" i="19"/>
  <c r="S504" i="19"/>
  <c r="O556" i="19"/>
  <c r="S470" i="19"/>
  <c r="O139" i="19"/>
  <c r="P598" i="19"/>
  <c r="R284" i="19"/>
  <c r="Q298" i="19"/>
  <c r="R450" i="19"/>
  <c r="Q380" i="19"/>
  <c r="S137" i="19"/>
  <c r="Q156" i="19"/>
  <c r="S373" i="19"/>
  <c r="O468" i="19"/>
  <c r="R669" i="19"/>
  <c r="Q424" i="19"/>
  <c r="T377" i="19"/>
  <c r="P583" i="19"/>
  <c r="S508" i="19"/>
  <c r="R356" i="19"/>
  <c r="S577" i="19"/>
  <c r="S354" i="19"/>
  <c r="R636" i="19"/>
  <c r="T513" i="19"/>
  <c r="S400" i="19"/>
  <c r="O432" i="19"/>
  <c r="R633" i="19"/>
  <c r="P282" i="19"/>
  <c r="R401" i="19"/>
  <c r="S668" i="19"/>
  <c r="P406" i="19"/>
  <c r="T233" i="19"/>
  <c r="P605" i="19"/>
  <c r="P512" i="19"/>
  <c r="T556" i="19"/>
  <c r="S356" i="19"/>
  <c r="T378" i="19"/>
  <c r="Q529" i="19"/>
  <c r="S396" i="19"/>
  <c r="R367" i="19"/>
  <c r="P707" i="19"/>
  <c r="P382" i="19"/>
  <c r="R397" i="19"/>
  <c r="T536" i="19"/>
  <c r="R681" i="19"/>
  <c r="O434" i="19"/>
  <c r="T463" i="19"/>
  <c r="O435" i="19"/>
  <c r="S566" i="19"/>
  <c r="R488" i="19"/>
  <c r="Q250" i="19"/>
  <c r="R648" i="19"/>
  <c r="R172" i="19"/>
  <c r="T548" i="19"/>
  <c r="P303" i="19"/>
  <c r="T440" i="19"/>
  <c r="Q583" i="19"/>
  <c r="T297" i="19"/>
  <c r="T94" i="19"/>
  <c r="O198" i="19"/>
  <c r="T522" i="19"/>
  <c r="Q438" i="19"/>
  <c r="O394" i="19"/>
  <c r="R8" i="19"/>
  <c r="S528" i="19"/>
  <c r="P514" i="19"/>
  <c r="R474" i="19"/>
  <c r="S463" i="19"/>
  <c r="O226" i="19"/>
  <c r="R606" i="19"/>
  <c r="O536" i="19"/>
  <c r="Q607" i="19"/>
  <c r="O224" i="19"/>
  <c r="T113" i="19"/>
  <c r="S572" i="19"/>
  <c r="T524" i="19"/>
  <c r="O172" i="19"/>
  <c r="S582" i="19"/>
  <c r="P196" i="19"/>
  <c r="Q363" i="19"/>
  <c r="R660" i="19"/>
  <c r="Q256" i="19"/>
  <c r="R579" i="19"/>
  <c r="S575" i="19"/>
  <c r="T429" i="19"/>
  <c r="R677" i="19"/>
  <c r="S473" i="19"/>
  <c r="R486" i="19"/>
  <c r="T376" i="19"/>
  <c r="Q567" i="19"/>
  <c r="R469" i="19"/>
  <c r="T488" i="19"/>
  <c r="R600" i="19"/>
  <c r="O492" i="19"/>
  <c r="P545" i="19"/>
  <c r="R699" i="19"/>
  <c r="S684" i="19"/>
  <c r="R241" i="19"/>
  <c r="P82" i="19"/>
  <c r="Q321" i="19"/>
  <c r="S499" i="19"/>
  <c r="T347" i="19"/>
  <c r="R230" i="19"/>
  <c r="P527" i="19"/>
  <c r="O480" i="19"/>
  <c r="T517" i="19"/>
  <c r="T679" i="19"/>
  <c r="Q404" i="19"/>
  <c r="P617" i="19"/>
  <c r="Q328" i="19"/>
  <c r="Q482" i="19"/>
  <c r="P345" i="19"/>
  <c r="S496" i="19"/>
  <c r="Q643" i="19"/>
  <c r="T474" i="19"/>
  <c r="R200" i="19"/>
  <c r="P331" i="19"/>
  <c r="S444" i="19"/>
  <c r="S431" i="19"/>
  <c r="S501" i="19"/>
  <c r="S251" i="19"/>
  <c r="P449" i="19"/>
  <c r="R425" i="19"/>
  <c r="O58" i="19"/>
  <c r="R705" i="19"/>
  <c r="O458" i="19"/>
  <c r="T495" i="19"/>
  <c r="O463" i="19"/>
  <c r="Q282" i="19"/>
  <c r="R553" i="19"/>
  <c r="Q320" i="19"/>
  <c r="R672" i="19"/>
  <c r="O413" i="19"/>
  <c r="O475" i="19"/>
  <c r="P468" i="19"/>
  <c r="P386" i="19"/>
  <c r="P240" i="19"/>
  <c r="S252" i="19"/>
  <c r="R330" i="19"/>
  <c r="Q486" i="19"/>
  <c r="R455" i="19"/>
  <c r="R363" i="19"/>
  <c r="S464" i="19"/>
  <c r="O482" i="19"/>
  <c r="T519" i="19"/>
  <c r="O493" i="19"/>
  <c r="Q394" i="19"/>
  <c r="R589" i="19"/>
  <c r="T357" i="19"/>
  <c r="R696" i="19"/>
  <c r="S335" i="19"/>
  <c r="S487" i="19"/>
  <c r="S488" i="19"/>
  <c r="R98" i="19"/>
  <c r="S550" i="19"/>
  <c r="R49" i="19"/>
  <c r="S362" i="19"/>
  <c r="O519" i="19"/>
  <c r="R627" i="19"/>
  <c r="P504" i="19"/>
  <c r="O497" i="19"/>
  <c r="S429" i="19"/>
  <c r="Q477" i="19"/>
  <c r="S660" i="19"/>
  <c r="O531" i="19"/>
  <c r="O484" i="19"/>
  <c r="Q281" i="19"/>
  <c r="S383" i="19"/>
  <c r="O415" i="19"/>
  <c r="P392" i="19"/>
  <c r="Q391" i="19"/>
  <c r="R516" i="19"/>
  <c r="R459" i="19"/>
  <c r="R375" i="19"/>
  <c r="P20" i="19"/>
  <c r="T353" i="19"/>
  <c r="P471" i="19"/>
  <c r="Q392" i="19"/>
  <c r="S538" i="19"/>
  <c r="T435" i="19"/>
  <c r="S324" i="19"/>
  <c r="R501" i="19"/>
  <c r="T523" i="19"/>
  <c r="S643" i="19"/>
  <c r="P321" i="19"/>
  <c r="O380" i="19"/>
  <c r="Q579" i="19"/>
  <c r="P575" i="19"/>
  <c r="S562" i="19"/>
  <c r="Q740" i="19"/>
  <c r="P58" i="19"/>
  <c r="Q335" i="19"/>
  <c r="P322" i="19"/>
  <c r="Q269" i="19"/>
  <c r="S694" i="19"/>
  <c r="O528" i="19"/>
  <c r="R496" i="19"/>
  <c r="S287" i="19"/>
  <c r="Q285" i="19"/>
  <c r="S379" i="19"/>
  <c r="O393" i="19"/>
  <c r="Q679" i="19"/>
  <c r="P440" i="19"/>
  <c r="R605" i="19"/>
  <c r="P301" i="19"/>
  <c r="R664" i="19"/>
  <c r="O544" i="19"/>
  <c r="Q495" i="19"/>
  <c r="R427" i="19"/>
  <c r="O166" i="19"/>
  <c r="R707" i="19"/>
  <c r="S454" i="19"/>
  <c r="S596" i="19"/>
  <c r="P275" i="19"/>
  <c r="Q445" i="19"/>
  <c r="O469" i="19"/>
  <c r="R580" i="19"/>
  <c r="O521" i="19"/>
  <c r="S704" i="19"/>
  <c r="P523" i="19"/>
  <c r="S398" i="19"/>
  <c r="S636" i="19"/>
  <c r="T247" i="19"/>
  <c r="Q425" i="19"/>
  <c r="O408" i="19"/>
  <c r="Q397" i="19"/>
  <c r="Q670" i="19"/>
  <c r="O546" i="19"/>
  <c r="Q501" i="19"/>
  <c r="T437" i="19"/>
  <c r="P187" i="19"/>
  <c r="T392" i="19"/>
  <c r="Q314" i="19"/>
  <c r="Q565" i="19"/>
  <c r="S458" i="19"/>
  <c r="S600" i="19"/>
  <c r="R515" i="19"/>
  <c r="P549" i="19"/>
  <c r="P586" i="19"/>
  <c r="O535" i="19"/>
  <c r="R435" i="19"/>
  <c r="T501" i="19"/>
  <c r="R814" i="19"/>
  <c r="Q1105" i="19"/>
  <c r="Q812" i="19"/>
  <c r="S772" i="19"/>
  <c r="Q972" i="19"/>
  <c r="R746" i="19"/>
  <c r="Q965" i="19"/>
  <c r="O632" i="19"/>
  <c r="Q753" i="19"/>
  <c r="O904" i="19"/>
  <c r="Q592" i="19"/>
  <c r="O591" i="19"/>
  <c r="P1078" i="19"/>
  <c r="P652" i="19"/>
  <c r="O587" i="19"/>
  <c r="R936" i="19"/>
  <c r="O538" i="19"/>
  <c r="P577" i="19"/>
  <c r="O70" i="19"/>
  <c r="P621" i="19"/>
  <c r="R454" i="19"/>
  <c r="R526" i="19"/>
  <c r="P820" i="19"/>
  <c r="Q428" i="19"/>
  <c r="T367" i="19"/>
  <c r="P436" i="19"/>
  <c r="Q364" i="19"/>
  <c r="S434" i="19"/>
  <c r="Q345" i="19"/>
  <c r="R564" i="19"/>
  <c r="O1018" i="19"/>
  <c r="P795" i="19"/>
  <c r="T565" i="19"/>
  <c r="O887" i="19"/>
  <c r="Q727" i="19"/>
  <c r="O878" i="19"/>
  <c r="P660" i="19"/>
  <c r="P778" i="19"/>
  <c r="Q856" i="19"/>
  <c r="O775" i="19"/>
  <c r="R875" i="19"/>
  <c r="R1030" i="19"/>
  <c r="O601" i="19"/>
  <c r="O1028" i="19"/>
  <c r="P348" i="19"/>
  <c r="P310" i="19"/>
  <c r="Q278" i="19"/>
  <c r="Q352" i="19"/>
  <c r="P611" i="19"/>
  <c r="R290" i="19"/>
  <c r="R466" i="19"/>
  <c r="S419" i="19"/>
  <c r="R577" i="19"/>
  <c r="O719" i="19"/>
  <c r="R867" i="19"/>
  <c r="Q688" i="19"/>
  <c r="Q915" i="19"/>
  <c r="Q1068" i="19"/>
  <c r="R842" i="19"/>
  <c r="Q1061" i="19"/>
  <c r="R882" i="19"/>
  <c r="S237" i="19"/>
  <c r="O1000" i="19"/>
  <c r="T585" i="19"/>
  <c r="P756" i="19"/>
  <c r="T814" i="19"/>
  <c r="O777" i="19"/>
  <c r="R877" i="19"/>
  <c r="R1032" i="19"/>
  <c r="S671" i="19"/>
  <c r="T512" i="19"/>
  <c r="O405" i="19"/>
  <c r="R624" i="19"/>
  <c r="T496" i="19"/>
  <c r="S637" i="19"/>
  <c r="P724" i="19"/>
  <c r="Q659" i="19"/>
  <c r="R823" i="19"/>
  <c r="P856" i="19"/>
  <c r="P632" i="19"/>
  <c r="O754" i="19"/>
  <c r="S52" i="19"/>
  <c r="P118" i="19"/>
  <c r="Q532" i="19"/>
  <c r="O580" i="19"/>
  <c r="P541" i="19"/>
  <c r="T54" i="19"/>
  <c r="P391" i="19"/>
  <c r="O366" i="19"/>
  <c r="O573" i="19"/>
  <c r="P346" i="19"/>
  <c r="P659" i="19"/>
  <c r="S631" i="19"/>
  <c r="S518" i="19"/>
  <c r="O126" i="19"/>
  <c r="P421" i="19"/>
  <c r="R630" i="19"/>
  <c r="P538" i="19"/>
  <c r="S435" i="19"/>
  <c r="O266" i="19"/>
  <c r="P269" i="19"/>
  <c r="P422" i="19"/>
  <c r="R382" i="19"/>
  <c r="O402" i="19"/>
  <c r="R492" i="19"/>
  <c r="T483" i="19"/>
  <c r="P356" i="19"/>
  <c r="P235" i="19"/>
  <c r="Q268" i="19"/>
  <c r="Q549" i="19"/>
  <c r="S670" i="19"/>
  <c r="P360" i="19"/>
  <c r="S405" i="19"/>
  <c r="O516" i="19"/>
  <c r="P582" i="19"/>
  <c r="R640" i="19"/>
  <c r="P431" i="19"/>
  <c r="R399" i="19"/>
  <c r="T365" i="19"/>
  <c r="P364" i="19"/>
  <c r="R567" i="19"/>
  <c r="R225" i="19"/>
  <c r="P693" i="19"/>
  <c r="S570" i="19"/>
  <c r="Q504" i="19"/>
  <c r="P53" i="19"/>
  <c r="S676" i="19"/>
  <c r="R233" i="19"/>
  <c r="S453" i="19"/>
  <c r="S697" i="19"/>
  <c r="O503" i="19"/>
  <c r="S603" i="19"/>
  <c r="R461" i="19"/>
  <c r="S312" i="19"/>
  <c r="P566" i="19"/>
  <c r="R487" i="19"/>
  <c r="O22" i="19"/>
  <c r="S363" i="19"/>
  <c r="R202" i="19"/>
  <c r="Q324" i="19"/>
  <c r="P595" i="19"/>
  <c r="R332" i="19"/>
  <c r="P485" i="19"/>
  <c r="O249" i="19"/>
  <c r="Q175" i="19"/>
  <c r="S606" i="19"/>
  <c r="P423" i="19"/>
  <c r="R588" i="19"/>
  <c r="Q386" i="19"/>
  <c r="P635" i="19"/>
  <c r="P314" i="19"/>
  <c r="Q474" i="19"/>
  <c r="R396" i="19"/>
  <c r="R594" i="19"/>
  <c r="S320" i="19"/>
  <c r="P568" i="19"/>
  <c r="R495" i="19"/>
  <c r="O460" i="19"/>
  <c r="T497" i="19"/>
  <c r="O495" i="19"/>
  <c r="Q400" i="19"/>
  <c r="R591" i="19"/>
  <c r="P344" i="19"/>
  <c r="P599" i="19"/>
  <c r="R838" i="19"/>
  <c r="O292" i="19"/>
  <c r="R457" i="19"/>
  <c r="S620" i="19"/>
  <c r="P369" i="19"/>
  <c r="R698" i="19"/>
  <c r="R535" i="19"/>
  <c r="R963" i="19"/>
  <c r="R792" i="19"/>
  <c r="Q1011" i="19"/>
  <c r="S810" i="19"/>
  <c r="O723" i="19"/>
  <c r="T784" i="19"/>
  <c r="R978" i="19"/>
  <c r="R731" i="19"/>
  <c r="O1096" i="19"/>
  <c r="Q770" i="19"/>
  <c r="Q518" i="19"/>
  <c r="Q930" i="19"/>
  <c r="O588" i="19"/>
  <c r="R973" i="19"/>
  <c r="S710" i="19"/>
  <c r="P354" i="19"/>
  <c r="P639" i="19"/>
  <c r="O500" i="19"/>
  <c r="T400" i="19"/>
  <c r="P561" i="19"/>
  <c r="Q810" i="19"/>
  <c r="Q937" i="19"/>
  <c r="S416" i="19"/>
  <c r="O384" i="19"/>
  <c r="Q341" i="19"/>
  <c r="P572" i="19"/>
  <c r="Q472" i="19"/>
  <c r="S591" i="19"/>
  <c r="R845" i="19"/>
  <c r="P878" i="19"/>
  <c r="Q773" i="19"/>
  <c r="O924" i="19"/>
  <c r="O1079" i="19"/>
  <c r="O704" i="19"/>
  <c r="O1070" i="19"/>
  <c r="O640" i="19"/>
  <c r="Q895" i="19"/>
  <c r="Q1048" i="19"/>
  <c r="P753" i="19"/>
  <c r="R1067" i="19"/>
  <c r="R679" i="19"/>
  <c r="P434" i="19"/>
  <c r="T551" i="19"/>
  <c r="Q334" i="19"/>
  <c r="P531" i="19"/>
  <c r="O438" i="19"/>
  <c r="T351" i="19"/>
  <c r="Q240" i="19"/>
  <c r="Q323" i="19"/>
  <c r="Q617" i="19"/>
  <c r="Q275" i="19"/>
  <c r="S648" i="19"/>
  <c r="P745" i="19"/>
  <c r="R1059" i="19"/>
  <c r="T629" i="19"/>
  <c r="Q1107" i="19"/>
  <c r="R928" i="19"/>
  <c r="O819" i="19"/>
  <c r="R919" i="19"/>
  <c r="Q683" i="19"/>
  <c r="R827" i="19"/>
  <c r="P860" i="19"/>
  <c r="S569" i="19"/>
  <c r="Q873" i="19"/>
  <c r="Q1026" i="19"/>
  <c r="P755" i="19"/>
  <c r="R1069" i="19"/>
  <c r="Q508" i="19"/>
  <c r="Q471" i="19"/>
  <c r="R642" i="19"/>
  <c r="Q212" i="19"/>
  <c r="Q558" i="19"/>
  <c r="R260" i="19"/>
  <c r="P629" i="19"/>
  <c r="Q193" i="19"/>
  <c r="Q207" i="19"/>
  <c r="S249" i="19"/>
  <c r="T182" i="19"/>
  <c r="P438" i="19"/>
  <c r="P581" i="19"/>
  <c r="R334" i="19"/>
  <c r="P497" i="19"/>
  <c r="S300" i="19"/>
  <c r="Q497" i="19"/>
  <c r="Q665" i="19"/>
  <c r="T529" i="19"/>
  <c r="T537" i="19"/>
  <c r="R362" i="19"/>
  <c r="S471" i="19"/>
  <c r="T457" i="19"/>
  <c r="R422" i="19"/>
  <c r="R300" i="19"/>
  <c r="S469" i="19"/>
  <c r="R678" i="19"/>
  <c r="R369" i="19"/>
  <c r="Q534" i="19"/>
  <c r="R616" i="19"/>
  <c r="S688" i="19"/>
  <c r="T514" i="19"/>
  <c r="S406" i="19"/>
  <c r="S441" i="19"/>
  <c r="Q225" i="19"/>
  <c r="R541" i="19"/>
  <c r="O450" i="19"/>
  <c r="S369" i="19"/>
  <c r="T363" i="19"/>
  <c r="R278" i="19"/>
  <c r="Q357" i="19"/>
  <c r="S437" i="19"/>
  <c r="R668" i="19"/>
  <c r="O388" i="19"/>
  <c r="T564" i="19"/>
  <c r="O502" i="19"/>
  <c r="P312" i="19"/>
  <c r="P389" i="19"/>
  <c r="Q612" i="19"/>
  <c r="S259" i="19"/>
  <c r="S691" i="19"/>
  <c r="R434" i="19"/>
  <c r="O82" i="19"/>
  <c r="Q317" i="19"/>
  <c r="P525" i="19"/>
  <c r="P606" i="19"/>
  <c r="P491" i="19"/>
  <c r="O459" i="19"/>
  <c r="S241" i="19"/>
  <c r="S543" i="19"/>
  <c r="Q255" i="19"/>
  <c r="P437" i="19"/>
  <c r="T476" i="19"/>
  <c r="P400" i="19"/>
  <c r="Q593" i="19"/>
  <c r="Q305" i="19"/>
  <c r="P414" i="19"/>
  <c r="R10" i="19"/>
  <c r="P506" i="19"/>
  <c r="S621" i="19"/>
  <c r="P429" i="19"/>
  <c r="P585" i="19"/>
  <c r="S483" i="19"/>
  <c r="Q633" i="19"/>
  <c r="P283" i="19"/>
  <c r="S332" i="19"/>
  <c r="S450" i="19"/>
  <c r="S592" i="19"/>
  <c r="O461" i="19"/>
  <c r="S263" i="19"/>
  <c r="R548" i="19"/>
  <c r="P243" i="19"/>
  <c r="R646" i="19"/>
  <c r="T337" i="19"/>
  <c r="S486" i="19"/>
  <c r="Q49" i="19"/>
  <c r="P412" i="19"/>
  <c r="Q597" i="19"/>
  <c r="O815" i="19"/>
  <c r="P516" i="19"/>
  <c r="S380" i="19"/>
  <c r="S635" i="19"/>
  <c r="O464" i="19"/>
  <c r="S571" i="19"/>
  <c r="P841" i="19"/>
  <c r="R532" i="19"/>
  <c r="O769" i="19"/>
  <c r="R869" i="19"/>
  <c r="R1024" i="19"/>
  <c r="Q696" i="19"/>
  <c r="R1015" i="19"/>
  <c r="Q510" i="19"/>
  <c r="T707" i="19"/>
  <c r="P956" i="19"/>
  <c r="R750" i="19"/>
  <c r="Q969" i="19"/>
  <c r="O664" i="19"/>
  <c r="P361" i="19"/>
  <c r="T646" i="19"/>
  <c r="S559" i="19"/>
  <c r="P452" i="19"/>
  <c r="Q393" i="19"/>
  <c r="S370" i="19"/>
  <c r="Q286" i="19"/>
  <c r="T525" i="19"/>
  <c r="R520" i="19"/>
  <c r="O696" i="19"/>
  <c r="T509" i="19"/>
  <c r="R263" i="19"/>
  <c r="Q483" i="19"/>
  <c r="S511" i="19"/>
  <c r="S546" i="19"/>
  <c r="P697" i="19"/>
  <c r="Q557" i="19"/>
  <c r="S614" i="19"/>
  <c r="R751" i="19"/>
  <c r="O611" i="19"/>
  <c r="S653" i="19"/>
  <c r="T654" i="19"/>
  <c r="P930" i="19"/>
  <c r="R562" i="19"/>
  <c r="Q1087" i="19"/>
  <c r="R908" i="19"/>
  <c r="Q731" i="19"/>
  <c r="O882" i="19"/>
  <c r="Q594" i="19"/>
  <c r="O597" i="19"/>
  <c r="R465" i="19"/>
  <c r="O456" i="19"/>
  <c r="P593" i="19"/>
  <c r="P465" i="19"/>
  <c r="S281" i="19"/>
  <c r="P427" i="19"/>
  <c r="P544" i="19"/>
  <c r="O465" i="19"/>
  <c r="R380" i="19"/>
  <c r="P695" i="19"/>
  <c r="Q723" i="19"/>
  <c r="O874" i="19"/>
  <c r="S549" i="19"/>
  <c r="R965" i="19"/>
  <c r="O666" i="19"/>
  <c r="P797" i="19"/>
  <c r="T589" i="19"/>
  <c r="Q541" i="19"/>
  <c r="O804" i="19"/>
  <c r="P1052" i="19"/>
  <c r="R846" i="19"/>
  <c r="Q1065" i="19"/>
  <c r="R886" i="19"/>
  <c r="Q733" i="19"/>
  <c r="O884" i="19"/>
  <c r="T559" i="19"/>
  <c r="Q444" i="19"/>
  <c r="R657" i="19"/>
  <c r="O338" i="19"/>
  <c r="T320" i="19"/>
  <c r="P403" i="19"/>
  <c r="Q401" i="19"/>
  <c r="R514" i="19"/>
  <c r="T257" i="19"/>
  <c r="S477" i="19"/>
  <c r="O400" i="19"/>
  <c r="P657" i="19"/>
  <c r="Q538" i="19"/>
  <c r="P564" i="19"/>
  <c r="P332" i="19"/>
  <c r="R685" i="19"/>
  <c r="O424" i="19"/>
  <c r="P683" i="19"/>
  <c r="T528" i="19"/>
  <c r="P439" i="19"/>
  <c r="P306" i="19"/>
  <c r="P324" i="19"/>
  <c r="P377" i="19"/>
  <c r="T518" i="19"/>
  <c r="R693" i="19"/>
  <c r="S601" i="19"/>
  <c r="S529" i="19"/>
  <c r="O304" i="19"/>
  <c r="P687" i="19"/>
  <c r="O557" i="19"/>
  <c r="O548" i="19"/>
  <c r="P70" i="19"/>
  <c r="T128" i="19"/>
  <c r="Q308" i="19"/>
  <c r="P481" i="19"/>
  <c r="R473" i="19"/>
  <c r="T431" i="19"/>
  <c r="O429" i="19"/>
  <c r="R304" i="19"/>
  <c r="T459" i="19"/>
  <c r="S666" i="19"/>
  <c r="S430" i="19"/>
  <c r="S561" i="19"/>
  <c r="P524" i="19"/>
  <c r="O439" i="19"/>
  <c r="Q450" i="19"/>
  <c r="Q786" i="19"/>
  <c r="O64" i="19"/>
  <c r="P298" i="19"/>
  <c r="O523" i="19"/>
  <c r="P488" i="19"/>
  <c r="Q313" i="19"/>
  <c r="Q385" i="19"/>
  <c r="O368" i="19"/>
  <c r="S512" i="19"/>
  <c r="O254" i="19"/>
  <c r="Q435" i="19"/>
  <c r="R539" i="19"/>
  <c r="P198" i="19"/>
  <c r="T543" i="19"/>
  <c r="P261" i="19"/>
  <c r="P459" i="19"/>
  <c r="R613" i="19"/>
  <c r="S384" i="19"/>
  <c r="Q396" i="19"/>
  <c r="P173" i="19"/>
  <c r="P397" i="19"/>
  <c r="T401" i="19"/>
  <c r="P205" i="19"/>
  <c r="R603" i="19"/>
  <c r="T508" i="19"/>
  <c r="R653" i="19"/>
  <c r="S376" i="19"/>
  <c r="Q288" i="19"/>
  <c r="Q294" i="19"/>
  <c r="P591" i="19"/>
  <c r="Q261" i="19"/>
  <c r="Q440" i="19"/>
  <c r="Q544" i="19"/>
  <c r="P416" i="19"/>
  <c r="S644" i="19"/>
  <c r="R366" i="19"/>
  <c r="P511" i="19"/>
  <c r="P274" i="19"/>
  <c r="Q465" i="19"/>
  <c r="R617" i="19"/>
  <c r="Q182" i="19"/>
  <c r="R688" i="19"/>
  <c r="R370" i="19"/>
  <c r="R335" i="19"/>
  <c r="Q360" i="19"/>
  <c r="Q645" i="19"/>
  <c r="Q819" i="19"/>
  <c r="O970" i="19"/>
  <c r="P747" i="19"/>
  <c r="R1061" i="19"/>
  <c r="O826" i="19"/>
  <c r="P648" i="19"/>
  <c r="S804" i="19"/>
  <c r="Q676" i="19"/>
  <c r="P730" i="19"/>
  <c r="S739" i="19"/>
  <c r="O727" i="19"/>
  <c r="T796" i="19"/>
  <c r="R982" i="19"/>
  <c r="Q829" i="19"/>
  <c r="O980" i="19"/>
  <c r="Q684" i="19"/>
  <c r="O399" i="19"/>
  <c r="O364" i="19"/>
  <c r="S692" i="19"/>
  <c r="T417" i="19"/>
  <c r="R522" i="19"/>
  <c r="O630" i="19"/>
  <c r="R987" i="19"/>
  <c r="Q31" i="19"/>
  <c r="Q291" i="19"/>
  <c r="T413" i="19"/>
  <c r="R507" i="19"/>
  <c r="R489" i="19"/>
  <c r="Q582" i="19"/>
  <c r="P844" i="19"/>
  <c r="P596" i="19"/>
  <c r="O728" i="19"/>
  <c r="P976" i="19"/>
  <c r="Q644" i="19"/>
  <c r="T701" i="19"/>
  <c r="T595" i="19"/>
  <c r="O845" i="19"/>
  <c r="R945" i="19"/>
  <c r="R1100" i="19"/>
  <c r="R709" i="19"/>
  <c r="O1074" i="19"/>
  <c r="Q772" i="19"/>
  <c r="T560" i="19"/>
  <c r="S656" i="19"/>
  <c r="P489" i="19"/>
  <c r="O328" i="19"/>
  <c r="Q469" i="19"/>
  <c r="T421" i="19"/>
  <c r="O487" i="19"/>
  <c r="S479" i="19"/>
  <c r="S349" i="19"/>
  <c r="P428" i="19"/>
  <c r="R593" i="19"/>
  <c r="O697" i="19"/>
  <c r="O1066" i="19"/>
  <c r="P843" i="19"/>
  <c r="Q571" i="19"/>
  <c r="O935" i="19"/>
  <c r="Q775" i="19"/>
  <c r="O926" i="19"/>
  <c r="Q742" i="19"/>
  <c r="P826" i="19"/>
  <c r="Q904" i="19"/>
  <c r="O823" i="19"/>
  <c r="R923" i="19"/>
  <c r="R1078" i="19"/>
  <c r="R711" i="19"/>
  <c r="O1076" i="19"/>
  <c r="S212" i="19"/>
  <c r="R379" i="19"/>
  <c r="S427" i="19"/>
  <c r="S166" i="19"/>
  <c r="T298" i="19"/>
  <c r="Q439" i="19"/>
  <c r="P29" i="19"/>
  <c r="T650" i="19"/>
  <c r="R601" i="19"/>
  <c r="O327" i="19"/>
  <c r="P318" i="19"/>
  <c r="R420" i="19"/>
  <c r="R561" i="19"/>
  <c r="P535" i="19"/>
  <c r="P415" i="19"/>
  <c r="Q376" i="19"/>
  <c r="P419" i="19"/>
  <c r="R444" i="19"/>
  <c r="R666" i="19"/>
  <c r="S618" i="19"/>
  <c r="S480" i="19"/>
  <c r="R663" i="19"/>
  <c r="P534" i="19"/>
  <c r="P148" i="19"/>
  <c r="R418" i="19"/>
  <c r="O496" i="19"/>
  <c r="P371" i="19"/>
  <c r="R659" i="19"/>
  <c r="R511" i="19"/>
  <c r="Q217" i="19"/>
  <c r="O543" i="19"/>
  <c r="Q187" i="19"/>
  <c r="S649" i="19"/>
  <c r="S547" i="19"/>
  <c r="Q457" i="19"/>
  <c r="O520" i="19"/>
  <c r="Q475" i="19"/>
  <c r="P496" i="19"/>
  <c r="S681" i="19"/>
  <c r="P484" i="19"/>
  <c r="O409" i="19"/>
  <c r="R446" i="19"/>
  <c r="Q310" i="19"/>
  <c r="P402" i="19"/>
  <c r="T205" i="19"/>
  <c r="S423" i="19"/>
  <c r="R608" i="19"/>
  <c r="Q605" i="19"/>
  <c r="T535" i="19"/>
  <c r="O540" i="19"/>
  <c r="P587" i="19"/>
  <c r="T455" i="19"/>
  <c r="R350" i="19"/>
  <c r="S341" i="19"/>
  <c r="Q505" i="19"/>
  <c r="O316" i="19"/>
  <c r="P520" i="19"/>
  <c r="P689" i="19"/>
  <c r="O412" i="19"/>
  <c r="Q409" i="19"/>
  <c r="O437" i="19"/>
  <c r="S568" i="19"/>
  <c r="Q496" i="19"/>
  <c r="S397" i="19"/>
  <c r="S377" i="19"/>
  <c r="Q407" i="19"/>
  <c r="S233" i="19"/>
  <c r="T405" i="19"/>
  <c r="T487" i="19"/>
  <c r="O427" i="19"/>
  <c r="S560" i="19"/>
  <c r="S361" i="19"/>
  <c r="O507" i="19"/>
  <c r="S607" i="19"/>
  <c r="Q344" i="19"/>
  <c r="Q511" i="19"/>
  <c r="R373" i="19"/>
  <c r="T516" i="19"/>
  <c r="R661" i="19"/>
  <c r="S432" i="19"/>
  <c r="T570" i="19"/>
  <c r="O416" i="19"/>
  <c r="Q421" i="19"/>
  <c r="P592" i="19"/>
  <c r="Q333" i="19"/>
  <c r="P505" i="19"/>
  <c r="S391" i="19"/>
  <c r="Q513" i="19"/>
  <c r="P267" i="19"/>
  <c r="Q375" i="19"/>
  <c r="P796" i="19"/>
  <c r="S641" i="19"/>
  <c r="O650" i="19"/>
  <c r="P928" i="19"/>
  <c r="Q588" i="19"/>
  <c r="Q578" i="19"/>
  <c r="P1074" i="19"/>
  <c r="O797" i="19"/>
  <c r="R897" i="19"/>
  <c r="R1052" i="19"/>
  <c r="O595" i="19"/>
  <c r="O1026" i="19"/>
  <c r="Q718" i="19"/>
  <c r="P806" i="19"/>
  <c r="Q884" i="19"/>
  <c r="Q303" i="19"/>
  <c r="T433" i="19"/>
  <c r="S594" i="19"/>
  <c r="Q416" i="19"/>
  <c r="Q422" i="19"/>
  <c r="R558" i="19"/>
  <c r="R821" i="19"/>
  <c r="P854" i="19"/>
  <c r="R423" i="19"/>
  <c r="P262" i="19"/>
  <c r="P619" i="19"/>
  <c r="T441" i="19"/>
  <c r="Q574" i="19"/>
  <c r="T689" i="19"/>
  <c r="R1011" i="19"/>
  <c r="R840" i="19"/>
  <c r="Q1059" i="19"/>
  <c r="R880" i="19"/>
  <c r="O771" i="19"/>
  <c r="R871" i="19"/>
  <c r="P589" i="19"/>
  <c r="R779" i="19"/>
  <c r="T750" i="19"/>
  <c r="Q818" i="19"/>
  <c r="S790" i="19"/>
  <c r="Q978" i="19"/>
  <c r="Q706" i="19"/>
  <c r="R1021" i="19"/>
  <c r="S612" i="19"/>
  <c r="T615" i="19"/>
  <c r="P442" i="19"/>
  <c r="S395" i="19"/>
  <c r="R484" i="19"/>
  <c r="S563" i="19"/>
  <c r="O436" i="19"/>
  <c r="Q667" i="19"/>
  <c r="O563" i="19"/>
  <c r="Q668" i="19"/>
  <c r="S766" i="19"/>
  <c r="Q411" i="19"/>
  <c r="O776" i="19"/>
  <c r="P1024" i="19"/>
  <c r="Q559" i="19"/>
  <c r="P752" i="19"/>
  <c r="S805" i="19"/>
  <c r="O648" i="19"/>
  <c r="R993" i="19"/>
  <c r="S650" i="19"/>
  <c r="R757" i="19"/>
  <c r="T661" i="19"/>
  <c r="Q820" i="19"/>
  <c r="S796" i="19"/>
  <c r="Q980" i="19"/>
  <c r="Q433" i="19"/>
  <c r="O28" i="19"/>
  <c r="R704" i="19"/>
  <c r="P315" i="19"/>
  <c r="R392" i="19"/>
  <c r="R481" i="19"/>
  <c r="R684" i="19"/>
  <c r="Q359" i="19"/>
  <c r="R440" i="19"/>
  <c r="Q466" i="19"/>
  <c r="S459" i="19"/>
  <c r="P570" i="19"/>
  <c r="S628" i="19"/>
  <c r="S555" i="19"/>
  <c r="Q249" i="19"/>
  <c r="T380" i="19"/>
  <c r="Q377" i="19"/>
  <c r="R766" i="19"/>
  <c r="R623" i="19"/>
  <c r="Q295" i="19"/>
  <c r="T534" i="19"/>
  <c r="R499" i="19"/>
  <c r="S690" i="19"/>
  <c r="S611" i="19"/>
  <c r="R214" i="19"/>
  <c r="S554" i="19"/>
  <c r="O551" i="19"/>
  <c r="T355" i="19"/>
  <c r="R609" i="19"/>
  <c r="Q550" i="19"/>
  <c r="S659" i="19"/>
  <c r="T393" i="19"/>
  <c r="P646" i="19"/>
  <c r="T335" i="19"/>
  <c r="P594" i="19"/>
  <c r="Q725" i="19"/>
  <c r="Q766" i="19"/>
  <c r="R820" i="19"/>
  <c r="Q703" i="19"/>
  <c r="P702" i="19"/>
  <c r="Q343" i="19"/>
  <c r="P279" i="19"/>
  <c r="S523" i="19"/>
  <c r="R614" i="19"/>
  <c r="Q290" i="19"/>
  <c r="T636" i="19"/>
  <c r="Q867" i="19"/>
  <c r="S778" i="19"/>
  <c r="O756" i="19"/>
  <c r="O708" i="19"/>
  <c r="Q971" i="19"/>
  <c r="T387" i="19"/>
  <c r="Q653" i="19"/>
  <c r="Q300" i="19"/>
  <c r="T684" i="19"/>
  <c r="R799" i="19"/>
  <c r="R753" i="19"/>
  <c r="T582" i="19"/>
  <c r="Q779" i="19"/>
  <c r="O669" i="19"/>
  <c r="T374" i="19"/>
  <c r="O410" i="19"/>
  <c r="R426" i="19"/>
  <c r="S245" i="19"/>
  <c r="R718" i="19"/>
  <c r="R891" i="19"/>
  <c r="Q689" i="19"/>
  <c r="R989" i="19"/>
  <c r="O959" i="19"/>
  <c r="R777" i="19"/>
  <c r="P1002" i="19"/>
  <c r="O725" i="19"/>
  <c r="T790" i="19"/>
  <c r="R980" i="19"/>
  <c r="Q803" i="19"/>
  <c r="O954" i="19"/>
  <c r="Q680" i="19"/>
  <c r="P734" i="19"/>
  <c r="R629" i="19"/>
  <c r="P487" i="19"/>
  <c r="P902" i="19"/>
  <c r="O1020" i="19"/>
  <c r="R801" i="19"/>
  <c r="R772" i="19"/>
  <c r="T751" i="19"/>
  <c r="T628" i="19"/>
  <c r="O736" i="19"/>
  <c r="S589" i="19"/>
  <c r="Q434" i="19"/>
  <c r="S686" i="19"/>
  <c r="R763" i="19"/>
  <c r="Q699" i="19"/>
  <c r="P404" i="19"/>
  <c r="Q519" i="19"/>
  <c r="Q614" i="19"/>
  <c r="P1096" i="19"/>
  <c r="P824" i="19"/>
  <c r="P751" i="19"/>
  <c r="P368" i="19"/>
  <c r="R517" i="19"/>
  <c r="O750" i="19"/>
  <c r="P726" i="19"/>
  <c r="Q790" i="19"/>
  <c r="Q950" i="19"/>
  <c r="T607" i="19"/>
  <c r="T596" i="19"/>
  <c r="R728" i="19"/>
  <c r="Q908" i="19"/>
  <c r="Q711" i="19"/>
  <c r="O862" i="19"/>
  <c r="O600" i="19"/>
  <c r="R977" i="19"/>
  <c r="Q399" i="19"/>
  <c r="P809" i="19"/>
  <c r="O4" i="19"/>
  <c r="S701" i="19"/>
  <c r="T687" i="19"/>
  <c r="P944" i="19"/>
  <c r="R503" i="19"/>
  <c r="R959" i="19"/>
  <c r="R431" i="19"/>
  <c r="R790" i="19"/>
  <c r="P819" i="19"/>
  <c r="O911" i="19"/>
  <c r="O902" i="19"/>
  <c r="P802" i="19"/>
  <c r="O799" i="19"/>
  <c r="R1054" i="19"/>
  <c r="O1052" i="19"/>
  <c r="O779" i="19"/>
  <c r="R879" i="19"/>
  <c r="R732" i="19"/>
  <c r="Q951" i="19"/>
  <c r="Q1104" i="19"/>
  <c r="R424" i="19"/>
  <c r="O686" i="19"/>
  <c r="T642" i="19"/>
  <c r="O983" i="19"/>
  <c r="O974" i="19"/>
  <c r="S712" i="19"/>
  <c r="O582" i="19"/>
  <c r="S662" i="19"/>
  <c r="O676" i="19"/>
  <c r="O803" i="19"/>
  <c r="R903" i="19"/>
  <c r="R756" i="19"/>
  <c r="Q975" i="19"/>
  <c r="O701" i="19"/>
  <c r="T666" i="19"/>
  <c r="Q454" i="19"/>
  <c r="P628" i="19"/>
  <c r="O745" i="19"/>
  <c r="R1000" i="19"/>
  <c r="R991" i="19"/>
  <c r="T659" i="19"/>
  <c r="R726" i="19"/>
  <c r="Q1098" i="19"/>
  <c r="T673" i="19"/>
  <c r="P178" i="19"/>
  <c r="Q1069" i="19"/>
  <c r="Q800" i="19"/>
  <c r="S736" i="19"/>
  <c r="Q960" i="19"/>
  <c r="R734" i="19"/>
  <c r="Q953" i="19"/>
  <c r="O372" i="19"/>
  <c r="P835" i="19"/>
  <c r="T713" i="19"/>
  <c r="Q782" i="19"/>
  <c r="P656" i="19"/>
  <c r="S411" i="19"/>
  <c r="S624" i="19"/>
  <c r="T494" i="19"/>
  <c r="Q12" i="19"/>
  <c r="P291" i="19"/>
  <c r="O444" i="19"/>
  <c r="Q307" i="19"/>
  <c r="O382" i="19"/>
  <c r="O505" i="19"/>
  <c r="P396" i="19"/>
  <c r="O425" i="19"/>
  <c r="P518" i="19"/>
  <c r="P445" i="19"/>
  <c r="S418" i="19"/>
  <c r="R581" i="19"/>
  <c r="R472" i="19"/>
  <c r="O572" i="19"/>
  <c r="T547" i="19"/>
  <c r="O743" i="19"/>
  <c r="Q442" i="19"/>
  <c r="P376" i="19"/>
  <c r="O577" i="19"/>
  <c r="R545" i="19"/>
  <c r="O130" i="19"/>
  <c r="P114" i="19"/>
  <c r="S97" i="19"/>
  <c r="T557" i="19"/>
  <c r="P573" i="19"/>
  <c r="T464" i="19"/>
  <c r="P610" i="19"/>
  <c r="Q342" i="19"/>
  <c r="O390" i="19"/>
  <c r="R404" i="19"/>
  <c r="S506" i="19"/>
  <c r="O550" i="19"/>
  <c r="Q762" i="19"/>
  <c r="Q700" i="19"/>
  <c r="O583" i="19"/>
  <c r="P775" i="19"/>
  <c r="O658" i="19"/>
  <c r="R807" i="19"/>
  <c r="O571" i="19"/>
  <c r="T415" i="19"/>
  <c r="S551" i="19"/>
  <c r="T558" i="19"/>
  <c r="R340" i="19"/>
  <c r="Q961" i="19"/>
  <c r="R917" i="19"/>
  <c r="Q1013" i="19"/>
  <c r="O644" i="19"/>
  <c r="Q1017" i="19"/>
  <c r="T802" i="19"/>
  <c r="Q262" i="19"/>
  <c r="O564" i="19"/>
  <c r="Q522" i="19"/>
  <c r="T644" i="19"/>
  <c r="P798" i="19"/>
  <c r="O730" i="19"/>
  <c r="Q943" i="19"/>
  <c r="O734" i="19"/>
  <c r="P710" i="19"/>
  <c r="Q569" i="19"/>
  <c r="P394" i="19"/>
  <c r="R494" i="19"/>
  <c r="S513" i="19"/>
  <c r="O767" i="19"/>
  <c r="R1083" i="19"/>
  <c r="O636" i="19"/>
  <c r="S726" i="19"/>
  <c r="Q575" i="19"/>
  <c r="P776" i="19"/>
  <c r="Q854" i="19"/>
  <c r="O700" i="19"/>
  <c r="R1017" i="19"/>
  <c r="P601" i="19"/>
  <c r="R781" i="19"/>
  <c r="T756" i="19"/>
  <c r="Q844" i="19"/>
  <c r="Q851" i="19"/>
  <c r="S426" i="19"/>
  <c r="S696" i="19"/>
  <c r="Q584" i="19"/>
  <c r="P1072" i="19"/>
  <c r="P800" i="19"/>
  <c r="P727" i="19"/>
  <c r="R519" i="19"/>
  <c r="O824" i="19"/>
  <c r="Q875" i="19"/>
  <c r="T597" i="19"/>
  <c r="P832" i="19"/>
  <c r="P616" i="19"/>
  <c r="O740" i="19"/>
  <c r="P988" i="19"/>
  <c r="T253" i="19"/>
  <c r="Q353" i="19"/>
  <c r="R768" i="19"/>
  <c r="T739" i="19"/>
  <c r="T712" i="19"/>
  <c r="O707" i="19"/>
  <c r="Q744" i="19"/>
  <c r="O392" i="19"/>
  <c r="Q1057" i="19"/>
  <c r="Q1035" i="19"/>
  <c r="O747" i="19"/>
  <c r="S638" i="19"/>
  <c r="O647" i="19"/>
  <c r="S718" i="19"/>
  <c r="T657" i="19"/>
  <c r="T763" i="19"/>
  <c r="T672" i="19"/>
  <c r="O1054" i="19"/>
  <c r="T461" i="19"/>
  <c r="T675" i="19"/>
  <c r="O947" i="19"/>
  <c r="Q787" i="19"/>
  <c r="O938" i="19"/>
  <c r="Q662" i="19"/>
  <c r="P718" i="19"/>
  <c r="T700" i="19"/>
  <c r="P837" i="19"/>
  <c r="P270" i="19"/>
  <c r="P130" i="19"/>
  <c r="Q771" i="19"/>
  <c r="R775" i="19"/>
  <c r="Q498" i="19"/>
  <c r="P954" i="19"/>
  <c r="R518" i="19"/>
  <c r="Q755" i="19"/>
  <c r="Q624" i="19"/>
  <c r="P1008" i="19"/>
  <c r="P757" i="19"/>
  <c r="R1071" i="19"/>
  <c r="O709" i="19"/>
  <c r="T742" i="19"/>
  <c r="R964" i="19"/>
  <c r="Q280" i="19"/>
  <c r="Q795" i="19"/>
  <c r="R847" i="19"/>
  <c r="Q429" i="19"/>
  <c r="P1026" i="19"/>
  <c r="R849" i="19"/>
  <c r="Q827" i="19"/>
  <c r="T591" i="19"/>
  <c r="P1056" i="19"/>
  <c r="P781" i="19"/>
  <c r="R1095" i="19"/>
  <c r="O733" i="19"/>
  <c r="T812" i="19"/>
  <c r="R988" i="19"/>
  <c r="O606" i="19"/>
  <c r="Q355" i="19"/>
  <c r="O791" i="19"/>
  <c r="T696" i="19"/>
  <c r="O1007" i="19"/>
  <c r="O998" i="19"/>
  <c r="S784" i="19"/>
  <c r="T652" i="19"/>
  <c r="P613" i="19"/>
  <c r="T762" i="19"/>
  <c r="O827" i="19"/>
  <c r="R927" i="19"/>
  <c r="R780" i="19"/>
  <c r="Q999" i="19"/>
  <c r="R130" i="19"/>
  <c r="T324" i="19"/>
  <c r="R475" i="19"/>
  <c r="P359" i="19"/>
  <c r="P22" i="19"/>
  <c r="S424" i="19"/>
  <c r="O579" i="19"/>
  <c r="Q491" i="19"/>
  <c r="S351" i="19"/>
  <c r="Q685" i="19"/>
  <c r="Q507" i="19"/>
  <c r="O31" i="19"/>
  <c r="R212" i="19"/>
  <c r="Q598" i="19"/>
  <c r="P300" i="19"/>
  <c r="P64" i="19"/>
  <c r="S333" i="19"/>
  <c r="S608" i="19"/>
  <c r="R590" i="19"/>
  <c r="T515" i="19"/>
  <c r="Q622" i="19"/>
  <c r="Q366" i="19"/>
  <c r="Q13" i="19"/>
  <c r="S313" i="19"/>
  <c r="T379" i="19"/>
  <c r="R638" i="19"/>
  <c r="R246" i="19"/>
  <c r="P328" i="19"/>
  <c r="S415" i="19"/>
  <c r="R378" i="19"/>
  <c r="O515" i="19"/>
  <c r="R391" i="19"/>
  <c r="Q484" i="19"/>
  <c r="R797" i="19"/>
  <c r="P698" i="19"/>
  <c r="Q270" i="19"/>
  <c r="O846" i="19"/>
  <c r="P381" i="19"/>
  <c r="O784" i="19"/>
  <c r="S536" i="19"/>
  <c r="P559" i="19"/>
  <c r="Q843" i="19"/>
  <c r="Q553" i="19"/>
  <c r="S234" i="19"/>
  <c r="T772" i="19"/>
  <c r="S799" i="19"/>
  <c r="R1063" i="19"/>
  <c r="O952" i="19"/>
  <c r="P934" i="19"/>
  <c r="T818" i="19"/>
  <c r="P522" i="19"/>
  <c r="P372" i="19"/>
  <c r="O411" i="19"/>
  <c r="T694" i="19"/>
  <c r="O972" i="19"/>
  <c r="Q869" i="19"/>
  <c r="T718" i="19"/>
  <c r="T625" i="19"/>
  <c r="Q1019" i="19"/>
  <c r="Q609" i="19"/>
  <c r="Q403" i="19"/>
  <c r="O13" i="19"/>
  <c r="R626" i="19"/>
  <c r="P769" i="19"/>
  <c r="O898" i="19"/>
  <c r="Q564" i="19"/>
  <c r="O996" i="19"/>
  <c r="T655" i="19"/>
  <c r="Q893" i="19"/>
  <c r="Q1046" i="19"/>
  <c r="O653" i="19"/>
  <c r="S809" i="19"/>
  <c r="P638" i="19"/>
  <c r="O758" i="19"/>
  <c r="P1006" i="19"/>
  <c r="R824" i="19"/>
  <c r="Q1043" i="19"/>
  <c r="O433" i="19"/>
  <c r="S639" i="19"/>
  <c r="R744" i="19"/>
  <c r="O614" i="19"/>
  <c r="R448" i="19"/>
  <c r="P658" i="19"/>
  <c r="Q714" i="19"/>
  <c r="Q882" i="19"/>
  <c r="R925" i="19"/>
  <c r="S705" i="19"/>
  <c r="Q949" i="19"/>
  <c r="T603" i="19"/>
  <c r="P762" i="19"/>
  <c r="S829" i="19"/>
  <c r="R611" i="19"/>
  <c r="O622" i="19"/>
  <c r="P723" i="19"/>
  <c r="S759" i="19"/>
  <c r="S732" i="19"/>
  <c r="O705" i="19"/>
  <c r="O451" i="19"/>
  <c r="S467" i="19"/>
  <c r="O850" i="19"/>
  <c r="R1085" i="19"/>
  <c r="P700" i="19"/>
  <c r="R569" i="19"/>
  <c r="O810" i="19"/>
  <c r="R851" i="19"/>
  <c r="Q417" i="19"/>
  <c r="R1080" i="19"/>
  <c r="T608" i="19"/>
  <c r="P914" i="19"/>
  <c r="Q833" i="19"/>
  <c r="O984" i="19"/>
  <c r="S698" i="19"/>
  <c r="R765" i="19"/>
  <c r="T708" i="19"/>
  <c r="Q828" i="19"/>
  <c r="S817" i="19"/>
  <c r="Q988" i="19"/>
  <c r="Q815" i="19"/>
  <c r="O966" i="19"/>
  <c r="S622" i="19"/>
  <c r="O639" i="19"/>
  <c r="P774" i="19"/>
  <c r="Q838" i="19"/>
  <c r="Q998" i="19"/>
  <c r="T610" i="19"/>
  <c r="O710" i="19"/>
  <c r="R776" i="19"/>
  <c r="Q932" i="19"/>
  <c r="Q735" i="19"/>
  <c r="O886" i="19"/>
  <c r="O667" i="19"/>
  <c r="R1001" i="19"/>
  <c r="Q554" i="19"/>
  <c r="R615" i="19"/>
  <c r="P748" i="19"/>
  <c r="P846" i="19"/>
  <c r="O692" i="19"/>
  <c r="Q1070" i="19"/>
  <c r="O856" i="19"/>
  <c r="O782" i="19"/>
  <c r="Q337" i="19"/>
  <c r="Q956" i="19"/>
  <c r="Q759" i="19"/>
  <c r="O910" i="19"/>
  <c r="P711" i="19"/>
  <c r="R1025" i="19"/>
  <c r="S723" i="19"/>
  <c r="T485" i="19"/>
  <c r="S393" i="19"/>
  <c r="O643" i="19"/>
  <c r="T577" i="19"/>
  <c r="Q536" i="19"/>
  <c r="P1050" i="19"/>
  <c r="R873" i="19"/>
  <c r="Q361" i="19"/>
  <c r="O670" i="19"/>
  <c r="P1080" i="19"/>
  <c r="P805" i="19"/>
  <c r="T658" i="19"/>
  <c r="O757" i="19"/>
  <c r="R857" i="19"/>
  <c r="R1012" i="19"/>
  <c r="O672" i="19"/>
  <c r="R1003" i="19"/>
  <c r="P661" i="19"/>
  <c r="R791" i="19"/>
  <c r="T786" i="19"/>
  <c r="O739" i="19"/>
  <c r="S827" i="19"/>
  <c r="R596" i="19"/>
  <c r="O506" i="19"/>
  <c r="Q329" i="19"/>
  <c r="R348" i="19"/>
  <c r="R651" i="19"/>
  <c r="P268" i="19"/>
  <c r="S242" i="19"/>
  <c r="R358" i="19"/>
  <c r="S646" i="19"/>
  <c r="P425" i="19"/>
  <c r="S703" i="19"/>
  <c r="O486" i="19"/>
  <c r="S533" i="19"/>
  <c r="P398" i="19"/>
  <c r="R310" i="19"/>
  <c r="P509" i="19"/>
  <c r="P281" i="19"/>
  <c r="T359" i="19"/>
  <c r="S623" i="19"/>
  <c r="S588" i="19"/>
  <c r="P323" i="19"/>
  <c r="O403" i="19"/>
  <c r="T389" i="19"/>
  <c r="O526" i="19"/>
  <c r="P528" i="19"/>
  <c r="R390" i="19"/>
  <c r="S651" i="19"/>
  <c r="T385" i="19"/>
  <c r="S359" i="19"/>
  <c r="P467" i="19"/>
  <c r="O574" i="19"/>
  <c r="P537" i="19"/>
  <c r="R359" i="19"/>
  <c r="O352" i="19"/>
  <c r="O774" i="19"/>
  <c r="O876" i="19"/>
  <c r="P848" i="19"/>
  <c r="Q1039" i="19"/>
  <c r="R1019" i="19"/>
  <c r="Q923" i="19"/>
  <c r="Q556" i="19"/>
  <c r="O488" i="19"/>
  <c r="O798" i="19"/>
  <c r="Q646" i="19"/>
  <c r="R252" i="19"/>
  <c r="S792" i="19"/>
  <c r="Q1020" i="19"/>
  <c r="Q974" i="19"/>
  <c r="P1004" i="19"/>
  <c r="T631" i="19"/>
  <c r="Q468" i="19"/>
  <c r="P691" i="19"/>
  <c r="Q382" i="19"/>
  <c r="P526" i="19"/>
  <c r="Q1009" i="19"/>
  <c r="T809" i="19"/>
  <c r="O629" i="19"/>
  <c r="S738" i="19"/>
  <c r="O930" i="19"/>
  <c r="P936" i="19"/>
  <c r="O154" i="19"/>
  <c r="Q591" i="19"/>
  <c r="S443" i="19"/>
  <c r="S672" i="19"/>
  <c r="Q747" i="19"/>
  <c r="O1090" i="19"/>
  <c r="Q845" i="19"/>
  <c r="P1048" i="19"/>
  <c r="O634" i="19"/>
  <c r="Q1085" i="19"/>
  <c r="R906" i="19"/>
  <c r="O589" i="19"/>
  <c r="O1024" i="19"/>
  <c r="O665" i="19"/>
  <c r="P780" i="19"/>
  <c r="Q858" i="19"/>
  <c r="O801" i="19"/>
  <c r="R901" i="19"/>
  <c r="R480" i="19"/>
  <c r="Q734" i="19"/>
  <c r="O693" i="19"/>
  <c r="P668" i="19"/>
  <c r="T592" i="19"/>
  <c r="O655" i="19"/>
  <c r="T647" i="19"/>
  <c r="R934" i="19"/>
  <c r="O932" i="19"/>
  <c r="P706" i="19"/>
  <c r="T736" i="19"/>
  <c r="O592" i="19"/>
  <c r="Q879" i="19"/>
  <c r="Q1032" i="19"/>
  <c r="R694" i="19"/>
  <c r="P817" i="19"/>
  <c r="T648" i="19"/>
  <c r="Q671" i="19"/>
  <c r="P858" i="19"/>
  <c r="Q1015" i="19"/>
  <c r="Q347" i="19"/>
  <c r="S342" i="19"/>
  <c r="P998" i="19"/>
  <c r="O1092" i="19"/>
  <c r="T584" i="19"/>
  <c r="R844" i="19"/>
  <c r="R884" i="19"/>
  <c r="O858" i="19"/>
  <c r="Q381" i="19"/>
  <c r="P614" i="19"/>
  <c r="T669" i="19"/>
  <c r="Q587" i="19"/>
  <c r="R811" i="19"/>
  <c r="S838" i="19"/>
  <c r="P618" i="19"/>
  <c r="O742" i="19"/>
  <c r="P990" i="19"/>
  <c r="R808" i="19"/>
  <c r="Q1027" i="19"/>
  <c r="P673" i="19"/>
  <c r="R793" i="19"/>
  <c r="T792" i="19"/>
  <c r="O440" i="19"/>
  <c r="Q1081" i="19"/>
  <c r="Q1083" i="19"/>
  <c r="O795" i="19"/>
  <c r="R479" i="19"/>
  <c r="S819" i="19"/>
  <c r="Q849" i="19"/>
  <c r="P731" i="19"/>
  <c r="R864" i="19"/>
  <c r="R713" i="19"/>
  <c r="O1078" i="19"/>
  <c r="T606" i="19"/>
  <c r="S762" i="19"/>
  <c r="O288" i="19"/>
  <c r="S257" i="19"/>
  <c r="T836" i="19"/>
  <c r="T778" i="19"/>
  <c r="T562" i="19"/>
  <c r="S553" i="19"/>
  <c r="P908" i="19"/>
  <c r="Q921" i="19"/>
  <c r="P803" i="19"/>
  <c r="R888" i="19"/>
  <c r="R737" i="19"/>
  <c r="O1102" i="19"/>
  <c r="P672" i="19"/>
  <c r="S828" i="19"/>
  <c r="O995" i="19"/>
  <c r="Q835" i="19"/>
  <c r="R639" i="19"/>
  <c r="P772" i="19"/>
  <c r="T695" i="19"/>
  <c r="R722" i="19"/>
  <c r="Q1094" i="19"/>
  <c r="O880" i="19"/>
  <c r="Q297" i="19"/>
  <c r="T581" i="19"/>
  <c r="Q1004" i="19"/>
  <c r="Q783" i="19"/>
  <c r="O934" i="19"/>
  <c r="P735" i="19"/>
  <c r="O109" i="19"/>
  <c r="T575" i="19"/>
  <c r="T254" i="19"/>
  <c r="P602" i="19"/>
  <c r="S503" i="19"/>
  <c r="T475" i="19"/>
  <c r="S476" i="19"/>
  <c r="R620" i="19"/>
  <c r="O422" i="19"/>
  <c r="P294" i="19"/>
  <c r="R644" i="19"/>
  <c r="T348" i="19"/>
  <c r="O483" i="19"/>
  <c r="P289" i="19"/>
  <c r="P665" i="19"/>
  <c r="O106" i="19"/>
  <c r="Q414" i="19"/>
  <c r="R410" i="19"/>
  <c r="S682" i="19"/>
  <c r="S433" i="19"/>
  <c r="Q476" i="19"/>
  <c r="S540" i="19"/>
  <c r="P533" i="19"/>
  <c r="P384" i="19"/>
  <c r="Q195" i="19"/>
  <c r="R449" i="19"/>
  <c r="O518" i="19"/>
  <c r="P529" i="19"/>
  <c r="S507" i="19"/>
  <c r="P643" i="19"/>
  <c r="Q568" i="19"/>
  <c r="S602" i="19"/>
  <c r="R357" i="19"/>
  <c r="P513" i="19"/>
  <c r="P1022" i="19"/>
  <c r="O1031" i="19"/>
  <c r="Q926" i="19"/>
  <c r="R860" i="19"/>
  <c r="Q548" i="19"/>
  <c r="Q1076" i="19"/>
  <c r="O509" i="19"/>
  <c r="P623" i="19"/>
  <c r="P1046" i="19"/>
  <c r="P557" i="19"/>
  <c r="Q834" i="19"/>
  <c r="O817" i="19"/>
  <c r="R794" i="19"/>
  <c r="P823" i="19"/>
  <c r="R798" i="19"/>
  <c r="O729" i="19"/>
  <c r="Q493" i="19"/>
  <c r="P106" i="19"/>
  <c r="Q272" i="19"/>
  <c r="S663" i="19"/>
  <c r="P708" i="19"/>
  <c r="P600" i="19"/>
  <c r="R724" i="19"/>
  <c r="P608" i="19"/>
  <c r="Q652" i="19"/>
  <c r="Q748" i="19"/>
  <c r="S225" i="19"/>
  <c r="T259" i="19"/>
  <c r="S474" i="19"/>
  <c r="S687" i="19"/>
  <c r="T831" i="19"/>
  <c r="Q736" i="19"/>
  <c r="Q939" i="19"/>
  <c r="R952" i="19"/>
  <c r="P821" i="19"/>
  <c r="O950" i="19"/>
  <c r="Q768" i="19"/>
  <c r="Q448" i="19"/>
  <c r="Q928" i="19"/>
  <c r="O847" i="19"/>
  <c r="R947" i="19"/>
  <c r="R1102" i="19"/>
  <c r="R735" i="19"/>
  <c r="O1100" i="19"/>
  <c r="O142" i="19"/>
  <c r="Q889" i="19"/>
  <c r="Q963" i="19"/>
  <c r="T635" i="19"/>
  <c r="R930" i="19"/>
  <c r="O1048" i="19"/>
  <c r="P804" i="19"/>
  <c r="O825" i="19"/>
  <c r="Q1100" i="19"/>
  <c r="P462" i="19"/>
  <c r="O1006" i="19"/>
  <c r="P807" i="19"/>
  <c r="O673" i="19"/>
  <c r="Q447" i="19"/>
  <c r="R328" i="19"/>
  <c r="O590" i="19"/>
  <c r="R1037" i="19"/>
  <c r="R574" i="19"/>
  <c r="Q648" i="19"/>
  <c r="T613" i="19"/>
  <c r="P335" i="19"/>
  <c r="R742" i="19"/>
  <c r="P771" i="19"/>
  <c r="O863" i="19"/>
  <c r="O854" i="19"/>
  <c r="P754" i="19"/>
  <c r="O751" i="19"/>
  <c r="R1006" i="19"/>
  <c r="O1004" i="19"/>
  <c r="O755" i="19"/>
  <c r="R855" i="19"/>
  <c r="Q708" i="19"/>
  <c r="Q927" i="19"/>
  <c r="Q1080" i="19"/>
  <c r="P408" i="19"/>
  <c r="Q1073" i="19"/>
  <c r="R894" i="19"/>
  <c r="Q741" i="19"/>
  <c r="O892" i="19"/>
  <c r="O675" i="19"/>
  <c r="Q909" i="19"/>
  <c r="O555" i="19"/>
  <c r="R568" i="19"/>
  <c r="T645" i="19"/>
  <c r="Q852" i="19"/>
  <c r="S841" i="19"/>
  <c r="P847" i="19"/>
  <c r="R521" i="19"/>
  <c r="P958" i="19"/>
  <c r="Q995" i="19"/>
  <c r="Q774" i="19"/>
  <c r="S802" i="19"/>
  <c r="R563" i="19"/>
  <c r="P470" i="19"/>
  <c r="P1060" i="19"/>
  <c r="R560" i="19"/>
  <c r="Q621" i="19"/>
  <c r="Q764" i="19"/>
  <c r="Q924" i="19"/>
  <c r="Q917" i="19"/>
  <c r="T703" i="19"/>
  <c r="Q458" i="19"/>
  <c r="P1030" i="19"/>
  <c r="Q1067" i="19"/>
  <c r="Q798" i="19"/>
  <c r="Q853" i="19"/>
  <c r="Q600" i="19"/>
  <c r="O609" i="19"/>
  <c r="P1084" i="19"/>
  <c r="Q724" i="19"/>
  <c r="Q560" i="19"/>
  <c r="P499" i="19"/>
  <c r="S422" i="19"/>
  <c r="T452" i="19"/>
  <c r="Q322" i="19"/>
  <c r="Q485" i="19"/>
  <c r="R683" i="19"/>
  <c r="P480" i="19"/>
  <c r="P357" i="19"/>
  <c r="R598" i="19"/>
  <c r="T251" i="19"/>
  <c r="S404" i="19"/>
  <c r="Q371" i="19"/>
  <c r="S498" i="19"/>
  <c r="O1022" i="19"/>
  <c r="R467" i="19"/>
  <c r="S522" i="19"/>
  <c r="T549" i="19"/>
  <c r="P749" i="19"/>
  <c r="R752" i="19"/>
  <c r="R585" i="19"/>
  <c r="Q821" i="19"/>
  <c r="R956" i="19"/>
  <c r="Q273" i="19"/>
  <c r="P574" i="19"/>
  <c r="R531" i="19"/>
  <c r="R549" i="19"/>
  <c r="R748" i="19"/>
  <c r="T572" i="19"/>
  <c r="P779" i="19"/>
  <c r="P502" i="19"/>
  <c r="Q710" i="19"/>
  <c r="R237" i="19"/>
  <c r="R1008" i="19"/>
  <c r="O829" i="19"/>
  <c r="O537" i="19"/>
  <c r="O1044" i="19"/>
  <c r="O1072" i="19"/>
  <c r="Q672" i="19"/>
  <c r="P906" i="19"/>
  <c r="Q954" i="19"/>
  <c r="S730" i="19"/>
  <c r="O623" i="19"/>
  <c r="Q881" i="19"/>
  <c r="R885" i="19"/>
  <c r="Q1101" i="19"/>
  <c r="R552" i="19"/>
  <c r="Q712" i="19"/>
  <c r="Q1002" i="19"/>
  <c r="P712" i="19"/>
  <c r="O1008" i="19"/>
  <c r="P411" i="19"/>
  <c r="O778" i="19"/>
  <c r="R971" i="19"/>
  <c r="R826" i="19"/>
  <c r="T493" i="19"/>
  <c r="T208" i="19"/>
  <c r="O1042" i="19"/>
  <c r="Q847" i="19"/>
  <c r="Q976" i="19"/>
  <c r="R783" i="19"/>
  <c r="O738" i="19"/>
  <c r="T677" i="19"/>
  <c r="T775" i="19"/>
  <c r="R506" i="19"/>
  <c r="P1062" i="19"/>
  <c r="Q813" i="19"/>
  <c r="Q868" i="19"/>
  <c r="Q542" i="19"/>
  <c r="S655" i="19"/>
  <c r="P721" i="19"/>
  <c r="Q797" i="19"/>
  <c r="O1103" i="19"/>
  <c r="O1094" i="19"/>
  <c r="Q919" i="19"/>
  <c r="P777" i="19"/>
  <c r="S581" i="19"/>
  <c r="P888" i="19"/>
  <c r="O594" i="19"/>
  <c r="R975" i="19"/>
  <c r="R828" i="19"/>
  <c r="Q1047" i="19"/>
  <c r="R868" i="19"/>
  <c r="O759" i="19"/>
  <c r="O732" i="19"/>
  <c r="R785" i="19"/>
  <c r="O923" i="19"/>
  <c r="T817" i="19"/>
  <c r="P441" i="19"/>
  <c r="S822" i="19"/>
  <c r="R786" i="19"/>
  <c r="S708" i="19"/>
  <c r="O741" i="19"/>
  <c r="O832" i="19"/>
  <c r="R996" i="19"/>
  <c r="S1217" i="19"/>
  <c r="S1314" i="19"/>
  <c r="T945" i="19"/>
  <c r="R1140" i="19"/>
  <c r="P1343" i="19"/>
  <c r="R1127" i="19"/>
  <c r="R1214" i="19"/>
  <c r="R1417" i="19"/>
  <c r="S1319" i="19"/>
  <c r="Q871" i="19"/>
  <c r="T469" i="19"/>
  <c r="O971" i="19"/>
  <c r="R859" i="19"/>
  <c r="T621" i="19"/>
  <c r="R861" i="19"/>
  <c r="R810" i="19"/>
  <c r="S780" i="19"/>
  <c r="R749" i="19"/>
  <c r="R831" i="19"/>
  <c r="R715" i="19"/>
  <c r="O619" i="19"/>
  <c r="Q866" i="19"/>
  <c r="O625" i="19"/>
  <c r="Q892" i="19"/>
  <c r="O794" i="19"/>
  <c r="P375" i="19"/>
  <c r="Q694" i="19"/>
  <c r="P948" i="19"/>
  <c r="P945" i="19"/>
  <c r="Q1264" i="19"/>
  <c r="R1034" i="19"/>
  <c r="T1091" i="19"/>
  <c r="P1211" i="19"/>
  <c r="T682" i="19"/>
  <c r="P1176" i="19"/>
  <c r="P1285" i="19"/>
  <c r="P1047" i="19"/>
  <c r="T858" i="19"/>
  <c r="Q1415" i="19"/>
  <c r="S744" i="19"/>
  <c r="P637" i="19"/>
  <c r="R806" i="19"/>
  <c r="O1058" i="19"/>
  <c r="O833" i="19"/>
  <c r="O1060" i="19"/>
  <c r="Q743" i="19"/>
  <c r="P1018" i="19"/>
  <c r="Q769" i="19"/>
  <c r="O920" i="19"/>
  <c r="O873" i="19"/>
  <c r="P1244" i="19"/>
  <c r="S957" i="19"/>
  <c r="S1171" i="19"/>
  <c r="O504" i="19"/>
  <c r="Q746" i="19"/>
  <c r="O781" i="19"/>
  <c r="P785" i="19"/>
  <c r="P1014" i="19"/>
  <c r="O682" i="19"/>
  <c r="P1040" i="19"/>
  <c r="R817" i="19"/>
  <c r="Q487" i="19"/>
  <c r="R771" i="19"/>
  <c r="T726" i="19"/>
  <c r="T717" i="19"/>
  <c r="Q1120" i="19"/>
  <c r="Q874" i="19"/>
  <c r="T940" i="19"/>
  <c r="T986" i="19"/>
  <c r="T805" i="19"/>
  <c r="O442" i="19"/>
  <c r="Q210" i="19"/>
  <c r="S679" i="19"/>
  <c r="O401" i="19"/>
  <c r="Q631" i="19"/>
  <c r="S587" i="19"/>
  <c r="Q473" i="19"/>
  <c r="S402" i="19"/>
  <c r="P548" i="19"/>
  <c r="O476" i="19"/>
  <c r="P479" i="19"/>
  <c r="R602" i="19"/>
  <c r="Q312" i="19"/>
  <c r="P882" i="19"/>
  <c r="T828" i="19"/>
  <c r="Q669" i="19"/>
  <c r="P647" i="19"/>
  <c r="S815" i="19"/>
  <c r="T662" i="19"/>
  <c r="P305" i="19"/>
  <c r="Q876" i="19"/>
  <c r="P801" i="19"/>
  <c r="P366" i="19"/>
  <c r="R513" i="19"/>
  <c r="R720" i="19"/>
  <c r="O843" i="19"/>
  <c r="P297" i="19"/>
  <c r="P825" i="19"/>
  <c r="Q757" i="19"/>
  <c r="P793" i="19"/>
  <c r="P845" i="19"/>
  <c r="R805" i="19"/>
  <c r="P662" i="19"/>
  <c r="Q785" i="19"/>
  <c r="P338" i="19"/>
  <c r="Q738" i="19"/>
  <c r="O820" i="19"/>
  <c r="R816" i="19"/>
  <c r="P799" i="19"/>
  <c r="R555" i="19"/>
  <c r="Q997" i="19"/>
  <c r="P1036" i="19"/>
  <c r="R931" i="19"/>
  <c r="R1077" i="19"/>
  <c r="R308" i="19"/>
  <c r="Q535" i="19"/>
  <c r="T641" i="19"/>
  <c r="O668" i="19"/>
  <c r="Q1021" i="19"/>
  <c r="P868" i="19"/>
  <c r="O946" i="19"/>
  <c r="R967" i="19"/>
  <c r="O978" i="19"/>
  <c r="O714" i="19"/>
  <c r="T604" i="19"/>
  <c r="Q531" i="19"/>
  <c r="R502" i="19"/>
  <c r="O802" i="19"/>
  <c r="R1028" i="19"/>
  <c r="P782" i="19"/>
  <c r="P760" i="19"/>
  <c r="T614" i="19"/>
  <c r="S795" i="19"/>
  <c r="R837" i="19"/>
  <c r="Q914" i="19"/>
  <c r="O768" i="19"/>
  <c r="Q1060" i="19"/>
  <c r="O627" i="19"/>
  <c r="P217" i="19"/>
  <c r="R773" i="19"/>
  <c r="O752" i="19"/>
  <c r="Q674" i="19"/>
  <c r="S733" i="19"/>
  <c r="R969" i="19"/>
  <c r="R733" i="19"/>
  <c r="Q796" i="19"/>
  <c r="S751" i="19"/>
  <c r="P417" i="19"/>
  <c r="O661" i="19"/>
  <c r="O805" i="19"/>
  <c r="R905" i="19"/>
  <c r="R1060" i="19"/>
  <c r="P737" i="19"/>
  <c r="R774" i="19"/>
  <c r="Q1093" i="19"/>
  <c r="R573" i="19"/>
  <c r="R1075" i="19"/>
  <c r="R712" i="19"/>
  <c r="R1101" i="19"/>
  <c r="O811" i="19"/>
  <c r="O1062" i="19"/>
  <c r="P719" i="19"/>
  <c r="R1033" i="19"/>
  <c r="Q966" i="19"/>
  <c r="T1006" i="19"/>
  <c r="T1052" i="19"/>
  <c r="R1245" i="19"/>
  <c r="Q707" i="19"/>
  <c r="S1355" i="19"/>
  <c r="R1319" i="19"/>
  <c r="S1021" i="19"/>
  <c r="R986" i="19"/>
  <c r="T1031" i="19"/>
  <c r="T699" i="19"/>
  <c r="O808" i="19"/>
  <c r="P203" i="19"/>
  <c r="R1099" i="19"/>
  <c r="R736" i="19"/>
  <c r="P466" i="19"/>
  <c r="O835" i="19"/>
  <c r="O1086" i="19"/>
  <c r="Q701" i="19"/>
  <c r="P864" i="19"/>
  <c r="Q1023" i="19"/>
  <c r="T683" i="19"/>
  <c r="T709" i="19"/>
  <c r="O720" i="19"/>
  <c r="T715" i="19"/>
  <c r="S754" i="19"/>
  <c r="Q666" i="19"/>
  <c r="P722" i="19"/>
  <c r="S715" i="19"/>
  <c r="T867" i="19"/>
  <c r="R1114" i="19"/>
  <c r="O933" i="19"/>
  <c r="P1294" i="19"/>
  <c r="T1105" i="19"/>
  <c r="O1023" i="19"/>
  <c r="S870" i="19"/>
  <c r="Q1181" i="19"/>
  <c r="R1129" i="19"/>
  <c r="R1216" i="19"/>
  <c r="P343" i="19"/>
  <c r="P640" i="19"/>
  <c r="T593" i="19"/>
  <c r="P761" i="19"/>
  <c r="P966" i="19"/>
  <c r="T618" i="19"/>
  <c r="P992" i="19"/>
  <c r="R769" i="19"/>
  <c r="Q870" i="19"/>
  <c r="R747" i="19"/>
  <c r="R571" i="19"/>
  <c r="Q426" i="19"/>
  <c r="S1074" i="19"/>
  <c r="P1070" i="19"/>
  <c r="T868" i="19"/>
  <c r="R939" i="19"/>
  <c r="P413" i="19"/>
  <c r="Q398" i="19"/>
  <c r="R458" i="19"/>
  <c r="S413" i="19"/>
  <c r="P501" i="19"/>
  <c r="O340" i="19"/>
  <c r="S532" i="19"/>
  <c r="S505" i="19"/>
  <c r="P383" i="19"/>
  <c r="P266" i="19"/>
  <c r="R505" i="19"/>
  <c r="S615" i="19"/>
  <c r="Q913" i="19"/>
  <c r="Q840" i="19"/>
  <c r="P1032" i="19"/>
  <c r="S720" i="19"/>
  <c r="T623" i="19"/>
  <c r="P636" i="19"/>
  <c r="S374" i="19"/>
  <c r="Q462" i="19"/>
  <c r="S626" i="19"/>
  <c r="P982" i="19"/>
  <c r="T472" i="19"/>
  <c r="R641" i="19"/>
  <c r="O800" i="19"/>
  <c r="Q799" i="19"/>
  <c r="O585" i="19"/>
  <c r="Q897" i="19"/>
  <c r="O712" i="19"/>
  <c r="S567" i="19"/>
  <c r="S814" i="19"/>
  <c r="Q561" i="19"/>
  <c r="T600" i="19"/>
  <c r="Q1071" i="19"/>
  <c r="P385" i="19"/>
  <c r="T692" i="19"/>
  <c r="S478" i="19"/>
  <c r="R727" i="19"/>
  <c r="R755" i="19"/>
  <c r="Q947" i="19"/>
  <c r="R1047" i="19"/>
  <c r="Q888" i="19"/>
  <c r="O834" i="19"/>
  <c r="O1084" i="19"/>
  <c r="R493" i="19"/>
  <c r="O608" i="19"/>
  <c r="R803" i="19"/>
  <c r="T664" i="19"/>
  <c r="P938" i="19"/>
  <c r="Q912" i="19"/>
  <c r="R631" i="19"/>
  <c r="Q792" i="19"/>
  <c r="Q1074" i="19"/>
  <c r="P736" i="19"/>
  <c r="O1032" i="19"/>
  <c r="S640" i="19"/>
  <c r="Q788" i="19"/>
  <c r="Q941" i="19"/>
  <c r="R550" i="19"/>
  <c r="Q1091" i="19"/>
  <c r="Q877" i="19"/>
  <c r="P674" i="19"/>
  <c r="O1019" i="19"/>
  <c r="P494" i="19"/>
  <c r="R966" i="19"/>
  <c r="P790" i="19"/>
  <c r="R345" i="19"/>
  <c r="Q981" i="19"/>
  <c r="T343" i="19"/>
  <c r="Q865" i="19"/>
  <c r="Q891" i="19"/>
  <c r="R818" i="19"/>
  <c r="R858" i="19"/>
  <c r="O976" i="19"/>
  <c r="P732" i="19"/>
  <c r="O753" i="19"/>
  <c r="Q1052" i="19"/>
  <c r="Q831" i="19"/>
  <c r="O982" i="19"/>
  <c r="P783" i="19"/>
  <c r="R1097" i="19"/>
  <c r="O875" i="19"/>
  <c r="Q715" i="19"/>
  <c r="Q993" i="19"/>
  <c r="T768" i="19"/>
  <c r="Q390" i="19"/>
  <c r="O962" i="19"/>
  <c r="O737" i="19"/>
  <c r="O988" i="19"/>
  <c r="Q523" i="19"/>
  <c r="P946" i="19"/>
  <c r="O690" i="19"/>
  <c r="T847" i="19"/>
  <c r="T637" i="19"/>
  <c r="P1172" i="19"/>
  <c r="P1281" i="19"/>
  <c r="S1084" i="19"/>
  <c r="S1196" i="19"/>
  <c r="O1376" i="19"/>
  <c r="S1173" i="19"/>
  <c r="S1270" i="19"/>
  <c r="O909" i="19"/>
  <c r="P1274" i="19"/>
  <c r="T724" i="19"/>
  <c r="P890" i="19"/>
  <c r="T665" i="19"/>
  <c r="O986" i="19"/>
  <c r="O761" i="19"/>
  <c r="O1012" i="19"/>
  <c r="T624" i="19"/>
  <c r="P970" i="19"/>
  <c r="Q616" i="19"/>
  <c r="T571" i="19"/>
  <c r="O1080" i="19"/>
  <c r="P788" i="19"/>
  <c r="R1038" i="19"/>
  <c r="P814" i="19"/>
  <c r="R510" i="19"/>
  <c r="Q1053" i="19"/>
  <c r="Q832" i="19"/>
  <c r="T826" i="19"/>
  <c r="Q992" i="19"/>
  <c r="R1219" i="19"/>
  <c r="R1306" i="19"/>
  <c r="T795" i="19"/>
  <c r="Q1146" i="19"/>
  <c r="Q1299" i="19"/>
  <c r="P901" i="19"/>
  <c r="Q1220" i="19"/>
  <c r="O1139" i="19"/>
  <c r="R1321" i="19"/>
  <c r="S1027" i="19"/>
  <c r="O685" i="19"/>
  <c r="O760" i="19"/>
  <c r="R787" i="19"/>
  <c r="P682" i="19"/>
  <c r="Q890" i="19"/>
  <c r="T686" i="19"/>
  <c r="Q916" i="19"/>
  <c r="Q528" i="19"/>
  <c r="P590" i="19"/>
  <c r="O724" i="19"/>
  <c r="P972" i="19"/>
  <c r="P969" i="19"/>
  <c r="Q1288" i="19"/>
  <c r="R1090" i="19"/>
  <c r="P1126" i="19"/>
  <c r="R893" i="19"/>
  <c r="P1104" i="19"/>
  <c r="R881" i="19"/>
  <c r="O766" i="19"/>
  <c r="O844" i="19"/>
  <c r="O792" i="19"/>
  <c r="Q623" i="19"/>
  <c r="Q861" i="19"/>
  <c r="T633" i="19"/>
  <c r="P770" i="19"/>
  <c r="Q848" i="19"/>
  <c r="T1011" i="19"/>
  <c r="R1162" i="19"/>
  <c r="O991" i="19"/>
  <c r="P1342" i="19"/>
  <c r="Q1155" i="19"/>
  <c r="O1081" i="19"/>
  <c r="S1014" i="19"/>
  <c r="Q1229" i="19"/>
  <c r="R1177" i="19"/>
  <c r="O900" i="19"/>
  <c r="Q860" i="19"/>
  <c r="R953" i="19"/>
  <c r="O525" i="19"/>
  <c r="R462" i="19"/>
  <c r="Q615" i="19"/>
  <c r="O94" i="19"/>
  <c r="T510" i="19"/>
  <c r="S544" i="19"/>
  <c r="Q331" i="19"/>
  <c r="R352" i="19"/>
  <c r="S364" i="19"/>
  <c r="R451" i="19"/>
  <c r="Q494" i="19"/>
  <c r="Q530" i="19"/>
  <c r="T804" i="19"/>
  <c r="R1089" i="19"/>
  <c r="Q846" i="19"/>
  <c r="O994" i="19"/>
  <c r="R544" i="19"/>
  <c r="Q801" i="19"/>
  <c r="S457" i="19"/>
  <c r="Q406" i="19"/>
  <c r="Q545" i="19"/>
  <c r="S677" i="19"/>
  <c r="S542" i="19"/>
  <c r="T639" i="19"/>
  <c r="P822" i="19"/>
  <c r="R943" i="19"/>
  <c r="Q967" i="19"/>
  <c r="Q1089" i="19"/>
  <c r="R1093" i="19"/>
  <c r="R525" i="19"/>
  <c r="Q878" i="19"/>
  <c r="P612" i="19"/>
  <c r="R833" i="19"/>
  <c r="R929" i="19"/>
  <c r="O726" i="19"/>
  <c r="R825" i="19"/>
  <c r="P295" i="19"/>
  <c r="S727" i="19"/>
  <c r="Q1063" i="19"/>
  <c r="R997" i="19"/>
  <c r="R491" i="19"/>
  <c r="R940" i="19"/>
  <c r="Q1034" i="19"/>
  <c r="R326" i="19"/>
  <c r="R398" i="19"/>
  <c r="T738" i="19"/>
  <c r="Q880" i="19"/>
  <c r="R1045" i="19"/>
  <c r="Q539" i="19"/>
  <c r="R529" i="19"/>
  <c r="O721" i="19"/>
  <c r="O749" i="19"/>
  <c r="R759" i="19"/>
  <c r="Q1045" i="19"/>
  <c r="P892" i="19"/>
  <c r="P325" i="19"/>
  <c r="T841" i="19"/>
  <c r="S661" i="19"/>
  <c r="Q945" i="19"/>
  <c r="R912" i="19"/>
  <c r="O689" i="19"/>
  <c r="R1049" i="19"/>
  <c r="R565" i="19"/>
  <c r="P836" i="19"/>
  <c r="Q279" i="19"/>
  <c r="Q907" i="19"/>
  <c r="Q606" i="19"/>
  <c r="R1031" i="19"/>
  <c r="R377" i="19"/>
  <c r="R1035" i="19"/>
  <c r="R941" i="19"/>
  <c r="P773" i="19"/>
  <c r="P444" i="19"/>
  <c r="P1028" i="19"/>
  <c r="Q1041" i="19"/>
  <c r="Q709" i="19"/>
  <c r="R984" i="19"/>
  <c r="R809" i="19"/>
  <c r="T833" i="19"/>
  <c r="Q761" i="19"/>
  <c r="O912" i="19"/>
  <c r="O1067" i="19"/>
  <c r="P378" i="19"/>
  <c r="T757" i="19"/>
  <c r="Q824" i="19"/>
  <c r="O807" i="19"/>
  <c r="P894" i="19"/>
  <c r="P787" i="19"/>
  <c r="P896" i="19"/>
  <c r="P690" i="19"/>
  <c r="S709" i="19"/>
  <c r="O637" i="19"/>
  <c r="O1040" i="19"/>
  <c r="O1017" i="19"/>
  <c r="S858" i="19"/>
  <c r="Q1177" i="19"/>
  <c r="S1291" i="19"/>
  <c r="S980" i="19"/>
  <c r="P1082" i="19"/>
  <c r="T874" i="19"/>
  <c r="T920" i="19"/>
  <c r="T735" i="19"/>
  <c r="T491" i="19"/>
  <c r="R958" i="19"/>
  <c r="T660" i="19"/>
  <c r="P456" i="19"/>
  <c r="P918" i="19"/>
  <c r="P811" i="19"/>
  <c r="P920" i="19"/>
  <c r="R721" i="19"/>
  <c r="S781" i="19"/>
  <c r="P1098" i="19"/>
  <c r="R349" i="19"/>
  <c r="S839" i="19"/>
  <c r="Q977" i="19"/>
  <c r="T579" i="19"/>
  <c r="Q979" i="19"/>
  <c r="Q806" i="19"/>
  <c r="R983" i="19"/>
  <c r="R812" i="19"/>
  <c r="Q1031" i="19"/>
  <c r="R852" i="19"/>
  <c r="S1006" i="19"/>
  <c r="S1170" i="19"/>
  <c r="P1019" i="19"/>
  <c r="T15" i="19"/>
  <c r="Q430" i="19"/>
  <c r="R658" i="19"/>
  <c r="R412" i="19"/>
  <c r="P379" i="19"/>
  <c r="S466" i="19"/>
  <c r="Q502" i="19"/>
  <c r="R395" i="19"/>
  <c r="R400" i="19"/>
  <c r="O512" i="19"/>
  <c r="Q449" i="19"/>
  <c r="S334" i="19"/>
  <c r="S472" i="19"/>
  <c r="Q576" i="19"/>
  <c r="O814" i="19"/>
  <c r="S609" i="19"/>
  <c r="Q410" i="19"/>
  <c r="R1072" i="19"/>
  <c r="P664" i="19"/>
  <c r="S347" i="19"/>
  <c r="P926" i="19"/>
  <c r="P696" i="19"/>
  <c r="T829" i="19"/>
  <c r="S366" i="19"/>
  <c r="Q1033" i="19"/>
  <c r="Q1092" i="19"/>
  <c r="R655" i="19"/>
  <c r="T649" i="19"/>
  <c r="R910" i="19"/>
  <c r="R622" i="19"/>
  <c r="R1013" i="19"/>
  <c r="R1041" i="19"/>
  <c r="P912" i="19"/>
  <c r="P866" i="19"/>
  <c r="R1084" i="19"/>
  <c r="O645" i="19"/>
  <c r="R796" i="19"/>
  <c r="Q563" i="19"/>
  <c r="T705" i="19"/>
  <c r="T706" i="19"/>
  <c r="R778" i="19"/>
  <c r="O788" i="19"/>
  <c r="O831" i="19"/>
  <c r="P763" i="19"/>
  <c r="O770" i="19"/>
  <c r="Q647" i="19"/>
  <c r="T704" i="19"/>
  <c r="R899" i="19"/>
  <c r="R802" i="19"/>
  <c r="R835" i="19"/>
  <c r="T520" i="19"/>
  <c r="R976" i="19"/>
  <c r="R1004" i="19"/>
  <c r="S674" i="19"/>
  <c r="Q776" i="19"/>
  <c r="R498" i="19"/>
  <c r="T561" i="19"/>
  <c r="Q948" i="19"/>
  <c r="Q729" i="19"/>
  <c r="P1054" i="19"/>
  <c r="Q822" i="19"/>
  <c r="Q628" i="19"/>
  <c r="P916" i="19"/>
  <c r="O711" i="19"/>
  <c r="O1010" i="19"/>
  <c r="T605" i="19"/>
  <c r="O964" i="19"/>
  <c r="Q686" i="19"/>
  <c r="P627" i="19"/>
  <c r="R689" i="19"/>
  <c r="O628" i="19"/>
  <c r="Q1044" i="19"/>
  <c r="Q1037" i="19"/>
  <c r="Q825" i="19"/>
  <c r="Q678" i="19"/>
  <c r="S745" i="19"/>
  <c r="R853" i="19"/>
  <c r="O656" i="19"/>
  <c r="Q925" i="19"/>
  <c r="P319" i="19"/>
  <c r="P738" i="19"/>
  <c r="S763" i="19"/>
  <c r="Q802" i="19"/>
  <c r="R1048" i="19"/>
  <c r="R960" i="19"/>
  <c r="O888" i="19"/>
  <c r="P716" i="19"/>
  <c r="R990" i="19"/>
  <c r="P742" i="19"/>
  <c r="P584" i="19"/>
  <c r="Q1005" i="19"/>
  <c r="Q784" i="19"/>
  <c r="T670" i="19"/>
  <c r="Q944" i="19"/>
  <c r="R1171" i="19"/>
  <c r="R1258" i="19"/>
  <c r="R509" i="19"/>
  <c r="S1080" i="19"/>
  <c r="Q1251" i="19"/>
  <c r="P853" i="19"/>
  <c r="Q1172" i="19"/>
  <c r="Q1325" i="19"/>
  <c r="R1273" i="19"/>
  <c r="O1055" i="19"/>
  <c r="R1056" i="19"/>
  <c r="O960" i="19"/>
  <c r="P740" i="19"/>
  <c r="R1014" i="19"/>
  <c r="P766" i="19"/>
  <c r="P624" i="19"/>
  <c r="Q1029" i="19"/>
  <c r="Q808" i="19"/>
  <c r="R1043" i="19"/>
  <c r="P1010" i="19"/>
  <c r="R758" i="19"/>
  <c r="O1034" i="19"/>
  <c r="O809" i="19"/>
  <c r="O1036" i="19"/>
  <c r="Q719" i="19"/>
  <c r="P994" i="19"/>
  <c r="Q745" i="19"/>
  <c r="O896" i="19"/>
  <c r="S840" i="19"/>
  <c r="P1220" i="19"/>
  <c r="S885" i="19"/>
  <c r="S1147" i="19"/>
  <c r="S1244" i="19"/>
  <c r="T1123" i="19"/>
  <c r="S1221" i="19"/>
  <c r="S1318" i="19"/>
  <c r="O967" i="19"/>
  <c r="P1322" i="19"/>
  <c r="Q1135" i="19"/>
  <c r="O928" i="19"/>
  <c r="O603" i="19"/>
  <c r="O1091" i="19"/>
  <c r="R907" i="19"/>
  <c r="Q756" i="19"/>
  <c r="R933" i="19"/>
  <c r="T481" i="19"/>
  <c r="O894" i="19"/>
  <c r="O813" i="19"/>
  <c r="R913" i="19"/>
  <c r="R1068" i="19"/>
  <c r="S1289" i="19"/>
  <c r="S974" i="19"/>
  <c r="R1125" i="19"/>
  <c r="R1212" i="19"/>
  <c r="O663" i="19"/>
  <c r="Q687" i="19"/>
  <c r="P390" i="19"/>
  <c r="S833" i="19"/>
  <c r="R832" i="19"/>
  <c r="O838" i="19"/>
  <c r="P741" i="19"/>
  <c r="P850" i="19"/>
  <c r="P815" i="19"/>
  <c r="Q566" i="19"/>
  <c r="R968" i="19"/>
  <c r="T1013" i="19"/>
  <c r="P1185" i="19"/>
  <c r="R1341" i="19"/>
  <c r="S1087" i="19"/>
  <c r="O1171" i="19"/>
  <c r="S1018" i="19"/>
  <c r="S1174" i="19"/>
  <c r="O694" i="19"/>
  <c r="P1178" i="19"/>
  <c r="R829" i="19"/>
  <c r="T823" i="19"/>
  <c r="S442" i="19"/>
  <c r="S657" i="19"/>
  <c r="Q456" i="19"/>
  <c r="S545" i="19"/>
  <c r="O568" i="19"/>
  <c r="P886" i="19"/>
  <c r="P750" i="19"/>
  <c r="Q451" i="19"/>
  <c r="R730" i="19"/>
  <c r="Q900" i="19"/>
  <c r="O659" i="19"/>
  <c r="Q402" i="19"/>
  <c r="S756" i="19"/>
  <c r="Q902" i="19"/>
  <c r="S846" i="19"/>
  <c r="O662" i="19"/>
  <c r="O695" i="19"/>
  <c r="R895" i="19"/>
  <c r="P486" i="19"/>
  <c r="T590" i="19"/>
  <c r="O613" i="19"/>
  <c r="P904" i="19"/>
  <c r="P625" i="19"/>
  <c r="P1108" i="19"/>
  <c r="P670" i="19"/>
  <c r="T842" i="19"/>
  <c r="O841" i="19"/>
  <c r="Q573" i="19"/>
  <c r="T602" i="19"/>
  <c r="O605" i="19"/>
  <c r="P964" i="19"/>
  <c r="T594" i="19"/>
  <c r="Q905" i="19"/>
  <c r="Q1084" i="19"/>
  <c r="R556" i="19"/>
  <c r="S862" i="19"/>
  <c r="P1246" i="19"/>
  <c r="P1128" i="19"/>
  <c r="S1127" i="19"/>
  <c r="Q903" i="19"/>
  <c r="R523" i="19"/>
  <c r="R935" i="19"/>
  <c r="R951" i="19"/>
  <c r="Q726" i="19"/>
  <c r="R745" i="19"/>
  <c r="R1081" i="19"/>
  <c r="S902" i="19"/>
  <c r="S943" i="19"/>
  <c r="S874" i="19"/>
  <c r="R1098" i="19"/>
  <c r="P1239" i="19"/>
  <c r="P709" i="19"/>
  <c r="Q1001" i="19"/>
  <c r="Q1003" i="19"/>
  <c r="R1007" i="19"/>
  <c r="Q1055" i="19"/>
  <c r="S1078" i="19"/>
  <c r="P1043" i="19"/>
  <c r="P980" i="19"/>
  <c r="P940" i="19"/>
  <c r="O1082" i="19"/>
  <c r="Q1051" i="19"/>
  <c r="O688" i="19"/>
  <c r="O837" i="19"/>
  <c r="Q1040" i="19"/>
  <c r="P1268" i="19"/>
  <c r="P1067" i="19"/>
  <c r="P1259" i="19"/>
  <c r="R1223" i="19"/>
  <c r="P1141" i="19"/>
  <c r="S880" i="19"/>
  <c r="Q1024" i="19"/>
  <c r="Q408" i="19"/>
  <c r="R741" i="19"/>
  <c r="Q962" i="19"/>
  <c r="R767" i="19"/>
  <c r="Q964" i="19"/>
  <c r="P720" i="19"/>
  <c r="R353" i="19"/>
  <c r="O772" i="19"/>
  <c r="P1020" i="19"/>
  <c r="P1017" i="19"/>
  <c r="Q1336" i="19"/>
  <c r="O654" i="19"/>
  <c r="P1174" i="19"/>
  <c r="P1283" i="19"/>
  <c r="O879" i="19"/>
  <c r="P1248" i="19"/>
  <c r="S969" i="19"/>
  <c r="T755" i="19"/>
  <c r="T1074" i="19"/>
  <c r="T1229" i="19"/>
  <c r="P828" i="19"/>
  <c r="O1030" i="19"/>
  <c r="Q826" i="19"/>
  <c r="S812" i="19"/>
  <c r="R863" i="19"/>
  <c r="Q1088" i="19"/>
  <c r="T793" i="19"/>
  <c r="Q1363" i="19"/>
  <c r="T924" i="19"/>
  <c r="S1151" i="19"/>
  <c r="Q1255" i="19"/>
  <c r="O1106" i="19"/>
  <c r="R1194" i="19"/>
  <c r="O851" i="19"/>
  <c r="S537" i="19"/>
  <c r="P924" i="19"/>
  <c r="P1233" i="19"/>
  <c r="Q1131" i="19"/>
  <c r="S942" i="19"/>
  <c r="R1153" i="19"/>
  <c r="P1086" i="19"/>
  <c r="Q635" i="19"/>
  <c r="R547" i="19"/>
  <c r="P995" i="19"/>
  <c r="O1312" i="19"/>
  <c r="S1222" i="19"/>
  <c r="P1226" i="19"/>
  <c r="T1157" i="19"/>
  <c r="S758" i="19"/>
  <c r="T1104" i="19"/>
  <c r="R1050" i="19"/>
  <c r="R1109" i="19"/>
  <c r="P1219" i="19"/>
  <c r="P909" i="19"/>
  <c r="Q1228" i="19"/>
  <c r="R1002" i="19"/>
  <c r="T1055" i="19"/>
  <c r="P1199" i="19"/>
  <c r="Q509" i="19"/>
  <c r="P1164" i="19"/>
  <c r="P1273" i="19"/>
  <c r="Q778" i="19"/>
  <c r="O691" i="19"/>
  <c r="P1068" i="19"/>
  <c r="S755" i="19"/>
  <c r="Q1227" i="19"/>
  <c r="Q1148" i="19"/>
  <c r="R1249" i="19"/>
  <c r="S1047" i="19"/>
  <c r="P1097" i="19"/>
  <c r="T1008" i="19"/>
  <c r="T1163" i="19"/>
  <c r="S1179" i="19"/>
  <c r="S1276" i="19"/>
  <c r="T806" i="19"/>
  <c r="P1208" i="19"/>
  <c r="Q441" i="19"/>
  <c r="O717" i="19"/>
  <c r="P1113" i="19"/>
  <c r="S1243" i="19"/>
  <c r="O599" i="19"/>
  <c r="P1261" i="19"/>
  <c r="Q1222" i="19"/>
  <c r="S1359" i="19"/>
  <c r="S1249" i="19"/>
  <c r="S854" i="19"/>
  <c r="Q1010" i="19"/>
  <c r="Q580" i="19"/>
  <c r="O989" i="19"/>
  <c r="T1017" i="19"/>
  <c r="T1195" i="19"/>
  <c r="T834" i="19"/>
  <c r="S728" i="19"/>
  <c r="R1371" i="19"/>
  <c r="S1030" i="19"/>
  <c r="S1178" i="19"/>
  <c r="O404" i="19"/>
  <c r="P472" i="19"/>
  <c r="O428" i="19"/>
  <c r="P435" i="19"/>
  <c r="R557" i="19"/>
  <c r="S461" i="19"/>
  <c r="Q814" i="19"/>
  <c r="R619" i="19"/>
  <c r="T545" i="19"/>
  <c r="O635" i="19"/>
  <c r="Q1050" i="19"/>
  <c r="Q618" i="19"/>
  <c r="Q349" i="19"/>
  <c r="R954" i="19"/>
  <c r="Q562" i="19"/>
  <c r="P810" i="19"/>
  <c r="T611" i="19"/>
  <c r="R932" i="19"/>
  <c r="P834" i="19"/>
  <c r="Q952" i="19"/>
  <c r="Q936" i="19"/>
  <c r="O642" i="19"/>
  <c r="Q596" i="19"/>
  <c r="T566" i="19"/>
  <c r="P482" i="19"/>
  <c r="O1038" i="19"/>
  <c r="O948" i="19"/>
  <c r="O780" i="19"/>
  <c r="S724" i="19"/>
  <c r="P1034" i="19"/>
  <c r="Q1008" i="19"/>
  <c r="S750" i="19"/>
  <c r="Q690" i="19"/>
  <c r="Q730" i="19"/>
  <c r="O633" i="19"/>
  <c r="Q1216" i="19"/>
  <c r="Q1290" i="19"/>
  <c r="P1320" i="19"/>
  <c r="O839" i="19"/>
  <c r="Q1056" i="19"/>
  <c r="T626" i="19"/>
  <c r="S629" i="19"/>
  <c r="R804" i="19"/>
  <c r="R760" i="19"/>
  <c r="O870" i="19"/>
  <c r="O1088" i="19"/>
  <c r="P1137" i="19"/>
  <c r="S835" i="19"/>
  <c r="T1018" i="19"/>
  <c r="P855" i="19"/>
  <c r="Q1327" i="19"/>
  <c r="R1023" i="19"/>
  <c r="T688" i="19"/>
  <c r="S774" i="19"/>
  <c r="T720" i="19"/>
  <c r="T465" i="19"/>
  <c r="T941" i="19"/>
  <c r="R1317" i="19"/>
  <c r="O1050" i="19"/>
  <c r="R1036" i="19"/>
  <c r="Q938" i="19"/>
  <c r="R981" i="19"/>
  <c r="O671" i="19"/>
  <c r="Q793" i="19"/>
  <c r="R900" i="19"/>
  <c r="Q1312" i="19"/>
  <c r="R1149" i="19"/>
  <c r="T859" i="19"/>
  <c r="S1269" i="19"/>
  <c r="S897" i="19"/>
  <c r="S1223" i="19"/>
  <c r="P862" i="19"/>
  <c r="O764" i="19"/>
  <c r="O790" i="19"/>
  <c r="R870" i="19"/>
  <c r="R512" i="19"/>
  <c r="R595" i="19"/>
  <c r="Q885" i="19"/>
  <c r="Q698" i="19"/>
  <c r="P794" i="19"/>
  <c r="Q872" i="19"/>
  <c r="T1083" i="19"/>
  <c r="R1186" i="19"/>
  <c r="O1021" i="19"/>
  <c r="S864" i="19"/>
  <c r="Q1179" i="19"/>
  <c r="R554" i="19"/>
  <c r="S1086" i="19"/>
  <c r="Q1253" i="19"/>
  <c r="R1201" i="19"/>
  <c r="R1288" i="19"/>
  <c r="S583" i="19"/>
  <c r="Q906" i="19"/>
  <c r="P684" i="19"/>
  <c r="O783" i="19"/>
  <c r="T780" i="19"/>
  <c r="P1090" i="19"/>
  <c r="Q1062" i="19"/>
  <c r="P923" i="19"/>
  <c r="S1379" i="19"/>
  <c r="S1093" i="19"/>
  <c r="T1103" i="19"/>
  <c r="Q1391" i="19"/>
  <c r="R1299" i="19"/>
  <c r="S961" i="19"/>
  <c r="Q857" i="19"/>
  <c r="R887" i="19"/>
  <c r="R576" i="19"/>
  <c r="R970" i="19"/>
  <c r="Q1411" i="19"/>
  <c r="T1068" i="19"/>
  <c r="S1199" i="19"/>
  <c r="Q604" i="19"/>
  <c r="R788" i="19"/>
  <c r="P1041" i="19"/>
  <c r="S1012" i="19"/>
  <c r="R974" i="19"/>
  <c r="P1189" i="19"/>
  <c r="Q1150" i="19"/>
  <c r="O1266" i="19"/>
  <c r="S1201" i="19"/>
  <c r="S1298" i="19"/>
  <c r="O943" i="19"/>
  <c r="P1302" i="19"/>
  <c r="Q1115" i="19"/>
  <c r="P1101" i="19"/>
  <c r="T1020" i="19"/>
  <c r="O919" i="19"/>
  <c r="P1282" i="19"/>
  <c r="S1071" i="19"/>
  <c r="O1009" i="19"/>
  <c r="T815" i="19"/>
  <c r="Q1169" i="19"/>
  <c r="O641" i="19"/>
  <c r="S525" i="19"/>
  <c r="R948" i="19"/>
  <c r="S845" i="19"/>
  <c r="T1289" i="19"/>
  <c r="R1190" i="19"/>
  <c r="S1295" i="19"/>
  <c r="T931" i="19"/>
  <c r="R1179" i="19"/>
  <c r="R1266" i="19"/>
  <c r="S539" i="19"/>
  <c r="T892" i="19"/>
  <c r="T938" i="19"/>
  <c r="O1061" i="19"/>
  <c r="S966" i="19"/>
  <c r="R815" i="19"/>
  <c r="Q841" i="19"/>
  <c r="S1193" i="19"/>
  <c r="P1270" i="19"/>
  <c r="P877" i="19"/>
  <c r="T895" i="19"/>
  <c r="R1144" i="19"/>
  <c r="Q1090" i="19"/>
  <c r="T779" i="19"/>
  <c r="P1121" i="19"/>
  <c r="O604" i="19"/>
  <c r="O765" i="19"/>
  <c r="R1123" i="19"/>
  <c r="S598" i="19"/>
  <c r="S436" i="19"/>
  <c r="Q585" i="19"/>
  <c r="P540" i="19"/>
  <c r="O576" i="19"/>
  <c r="S452" i="19"/>
  <c r="S665" i="19"/>
  <c r="P76" i="19"/>
  <c r="Q340" i="19"/>
  <c r="O626" i="19"/>
  <c r="R540" i="19"/>
  <c r="Q991" i="19"/>
  <c r="O936" i="19"/>
  <c r="R1065" i="19"/>
  <c r="Q794" i="19"/>
  <c r="T609" i="19"/>
  <c r="P792" i="19"/>
  <c r="Q842" i="19"/>
  <c r="T539" i="19"/>
  <c r="T698" i="19"/>
  <c r="Q599" i="19"/>
  <c r="Q816" i="19"/>
  <c r="R761" i="19"/>
  <c r="Q754" i="19"/>
  <c r="Q1099" i="19"/>
  <c r="O527" i="19"/>
  <c r="P1000" i="19"/>
  <c r="Q1072" i="19"/>
  <c r="O860" i="19"/>
  <c r="R566" i="19"/>
  <c r="S605" i="19"/>
  <c r="T587" i="19"/>
  <c r="Q1058" i="19"/>
  <c r="O722" i="19"/>
  <c r="Q983" i="19"/>
  <c r="T984" i="19"/>
  <c r="P1163" i="19"/>
  <c r="T852" i="19"/>
  <c r="Q749" i="19"/>
  <c r="Q811" i="19"/>
  <c r="Q955" i="19"/>
  <c r="Q638" i="19"/>
  <c r="O1043" i="19"/>
  <c r="Q506" i="19"/>
  <c r="Q533" i="19"/>
  <c r="R1044" i="19"/>
  <c r="Q1225" i="19"/>
  <c r="Q1387" i="19"/>
  <c r="T996" i="19"/>
  <c r="S1175" i="19"/>
  <c r="S836" i="19"/>
  <c r="Q1095" i="19"/>
  <c r="T781" i="19"/>
  <c r="P420" i="19"/>
  <c r="Q515" i="19"/>
  <c r="S787" i="19"/>
  <c r="R1138" i="19"/>
  <c r="P1318" i="19"/>
  <c r="P830" i="19"/>
  <c r="O620" i="19"/>
  <c r="T580" i="19"/>
  <c r="P478" i="19"/>
  <c r="R1055" i="19"/>
  <c r="O748" i="19"/>
  <c r="R1092" i="19"/>
  <c r="S865" i="19"/>
  <c r="S1195" i="19"/>
  <c r="S935" i="19"/>
  <c r="T881" i="19"/>
  <c r="O1283" i="19"/>
  <c r="T1024" i="19"/>
  <c r="O651" i="19"/>
  <c r="P1012" i="19"/>
  <c r="S742" i="19"/>
  <c r="P249" i="19"/>
  <c r="S748" i="19"/>
  <c r="Q664" i="19"/>
  <c r="T760" i="19"/>
  <c r="O680" i="19"/>
  <c r="Q911" i="19"/>
  <c r="Q1064" i="19"/>
  <c r="R1291" i="19"/>
  <c r="S937" i="19"/>
  <c r="P899" i="19"/>
  <c r="Q1218" i="19"/>
  <c r="O1133" i="19"/>
  <c r="P973" i="19"/>
  <c r="Q1292" i="19"/>
  <c r="O1340" i="19"/>
  <c r="S952" i="19"/>
  <c r="S1152" i="19"/>
  <c r="R665" i="19"/>
  <c r="Q178" i="19"/>
  <c r="P831" i="19"/>
  <c r="Q739" i="19"/>
  <c r="Q611" i="19"/>
  <c r="R716" i="19"/>
  <c r="P873" i="19"/>
  <c r="R1269" i="19"/>
  <c r="Q886" i="19"/>
  <c r="T992" i="19"/>
  <c r="S1092" i="19"/>
  <c r="O1122" i="19"/>
  <c r="S1153" i="19"/>
  <c r="S1250" i="19"/>
  <c r="S843" i="19"/>
  <c r="T371" i="19"/>
  <c r="R1088" i="19"/>
  <c r="P947" i="19"/>
  <c r="S1082" i="19"/>
  <c r="S1150" i="19"/>
  <c r="P1154" i="19"/>
  <c r="Q765" i="19"/>
  <c r="T630" i="19"/>
  <c r="S934" i="19"/>
  <c r="P1198" i="19"/>
  <c r="T729" i="19"/>
  <c r="Q1277" i="19"/>
  <c r="T1002" i="19"/>
  <c r="Q898" i="19"/>
  <c r="T958" i="19"/>
  <c r="T1004" i="19"/>
  <c r="T816" i="19"/>
  <c r="Q1154" i="19"/>
  <c r="Q1307" i="19"/>
  <c r="R1183" i="19"/>
  <c r="R1270" i="19"/>
  <c r="T759" i="19"/>
  <c r="Q1134" i="19"/>
  <c r="Q1287" i="19"/>
  <c r="P889" i="19"/>
  <c r="Q1208" i="19"/>
  <c r="S1094" i="19"/>
  <c r="P1110" i="19"/>
  <c r="R607" i="19"/>
  <c r="S765" i="19"/>
  <c r="T719" i="19"/>
  <c r="O1352" i="19"/>
  <c r="S1246" i="19"/>
  <c r="P1250" i="19"/>
  <c r="P1301" i="19"/>
  <c r="S886" i="19"/>
  <c r="S1130" i="19"/>
  <c r="T598" i="19"/>
  <c r="P1134" i="19"/>
  <c r="P1243" i="19"/>
  <c r="P933" i="19"/>
  <c r="Q327" i="19"/>
  <c r="R1029" i="19"/>
  <c r="Q691" i="19"/>
  <c r="P1316" i="19"/>
  <c r="R1116" i="19"/>
  <c r="R1151" i="19"/>
  <c r="O1116" i="19"/>
  <c r="S955" i="19"/>
  <c r="S789" i="19"/>
  <c r="P1204" i="19"/>
  <c r="T822" i="19"/>
  <c r="R839" i="19"/>
  <c r="Q552" i="19"/>
  <c r="S1241" i="19"/>
  <c r="S936" i="19"/>
  <c r="P925" i="19"/>
  <c r="O1211" i="19"/>
  <c r="R1168" i="19"/>
  <c r="R848" i="19"/>
  <c r="T893" i="19"/>
  <c r="P1145" i="19"/>
  <c r="P907" i="19"/>
  <c r="Q1226" i="19"/>
  <c r="O1157" i="19"/>
  <c r="R1255" i="19"/>
  <c r="P714" i="19"/>
  <c r="P789" i="19"/>
  <c r="O1064" i="19"/>
  <c r="T908" i="19"/>
  <c r="S773" i="19"/>
  <c r="P1272" i="19"/>
  <c r="T885" i="19"/>
  <c r="P1215" i="19"/>
  <c r="P977" i="19"/>
  <c r="Q1296" i="19"/>
  <c r="Q1345" i="19"/>
  <c r="S964" i="19"/>
  <c r="S1156" i="19"/>
  <c r="R998" i="19"/>
  <c r="T1049" i="19"/>
  <c r="P1197" i="19"/>
  <c r="S904" i="19"/>
  <c r="S1136" i="19"/>
  <c r="O1279" i="19"/>
  <c r="S1113" i="19"/>
  <c r="S1210" i="19"/>
  <c r="O914" i="19"/>
  <c r="R1419" i="19"/>
  <c r="P883" i="19"/>
  <c r="T1003" i="19"/>
  <c r="R1150" i="19"/>
  <c r="R1113" i="19"/>
  <c r="S944" i="19"/>
  <c r="O1095" i="19"/>
  <c r="R1274" i="19"/>
  <c r="S741" i="19"/>
  <c r="P1190" i="19"/>
  <c r="P1299" i="19"/>
  <c r="P1061" i="19"/>
  <c r="T900" i="19"/>
  <c r="S797" i="19"/>
  <c r="S1263" i="19"/>
  <c r="S896" i="19"/>
  <c r="T1207" i="19"/>
  <c r="S1482" i="19"/>
  <c r="T1673" i="19"/>
  <c r="Q760" i="19"/>
  <c r="P857" i="19"/>
  <c r="R1229" i="19"/>
  <c r="O1337" i="19"/>
  <c r="O1110" i="19"/>
  <c r="S976" i="19"/>
  <c r="P1247" i="19"/>
  <c r="P1057" i="19"/>
  <c r="S1234" i="19"/>
  <c r="O1069" i="19"/>
  <c r="S984" i="19"/>
  <c r="Q1219" i="19"/>
  <c r="R1167" i="19"/>
  <c r="R1254" i="19"/>
  <c r="R890" i="19"/>
  <c r="T935" i="19"/>
  <c r="R1108" i="19"/>
  <c r="Q1305" i="19"/>
  <c r="S785" i="19"/>
  <c r="P607" i="19"/>
  <c r="P255" i="19"/>
  <c r="O478" i="19"/>
  <c r="P388" i="19"/>
  <c r="Q642" i="19"/>
  <c r="S410" i="19"/>
  <c r="Q650" i="19"/>
  <c r="P978" i="19"/>
  <c r="R428" i="19"/>
  <c r="T744" i="19"/>
  <c r="O908" i="19"/>
  <c r="P1100" i="19"/>
  <c r="R892" i="19"/>
  <c r="R637" i="19"/>
  <c r="P910" i="19"/>
  <c r="O598" i="19"/>
  <c r="R314" i="19"/>
  <c r="O906" i="19"/>
  <c r="S564" i="19"/>
  <c r="P758" i="19"/>
  <c r="R710" i="19"/>
  <c r="O773" i="19"/>
  <c r="P986" i="19"/>
  <c r="T612" i="19"/>
  <c r="R957" i="19"/>
  <c r="O552" i="19"/>
  <c r="R1096" i="19"/>
  <c r="P692" i="19"/>
  <c r="R687" i="19"/>
  <c r="Q319" i="19"/>
  <c r="Q630" i="19"/>
  <c r="Q737" i="19"/>
  <c r="O260" i="19"/>
  <c r="P816" i="19"/>
  <c r="P900" i="19"/>
  <c r="S1122" i="19"/>
  <c r="S963" i="19"/>
  <c r="P1237" i="19"/>
  <c r="O1046" i="19"/>
  <c r="T620" i="19"/>
  <c r="T838" i="19"/>
  <c r="S408" i="19"/>
  <c r="Q602" i="19"/>
  <c r="R909" i="19"/>
  <c r="T843" i="19"/>
  <c r="T787" i="19"/>
  <c r="T1089" i="19"/>
  <c r="R1391" i="19"/>
  <c r="R1262" i="19"/>
  <c r="T880" i="19"/>
  <c r="R770" i="19"/>
  <c r="T774" i="19"/>
  <c r="R1062" i="19"/>
  <c r="Q577" i="19"/>
  <c r="R497" i="19"/>
  <c r="Q1016" i="19"/>
  <c r="R1330" i="19"/>
  <c r="Q1170" i="19"/>
  <c r="Q626" i="19"/>
  <c r="R830" i="19"/>
  <c r="R504" i="19"/>
  <c r="Q940" i="19"/>
  <c r="O918" i="19"/>
  <c r="Q887" i="19"/>
  <c r="O903" i="19"/>
  <c r="S1218" i="19"/>
  <c r="P1150" i="19"/>
  <c r="Q1109" i="19"/>
  <c r="P1224" i="19"/>
  <c r="T1295" i="19"/>
  <c r="Q481" i="19"/>
  <c r="Q899" i="19"/>
  <c r="Q547" i="19"/>
  <c r="Q1049" i="19"/>
  <c r="S573" i="19"/>
  <c r="Q1075" i="19"/>
  <c r="O610" i="19"/>
  <c r="R1079" i="19"/>
  <c r="T617" i="19"/>
  <c r="Q1103" i="19"/>
  <c r="R924" i="19"/>
  <c r="S1145" i="19"/>
  <c r="S1242" i="19"/>
  <c r="P1091" i="19"/>
  <c r="T990" i="19"/>
  <c r="T1145" i="19"/>
  <c r="T951" i="19"/>
  <c r="R1142" i="19"/>
  <c r="R1345" i="19"/>
  <c r="S1247" i="19"/>
  <c r="S848" i="19"/>
  <c r="Q836" i="19"/>
  <c r="R949" i="19"/>
  <c r="P786" i="19"/>
  <c r="R813" i="19"/>
  <c r="P715" i="19"/>
  <c r="P743" i="19"/>
  <c r="R1315" i="19"/>
  <c r="T875" i="19"/>
  <c r="O993" i="19"/>
  <c r="Q1157" i="19"/>
  <c r="Q1342" i="19"/>
  <c r="O1183" i="19"/>
  <c r="T758" i="19"/>
  <c r="T860" i="19"/>
  <c r="R583" i="19"/>
  <c r="R740" i="19"/>
  <c r="P921" i="19"/>
  <c r="S940" i="19"/>
  <c r="Q1078" i="19"/>
  <c r="P1117" i="19"/>
  <c r="Q1126" i="19"/>
  <c r="T656" i="19"/>
  <c r="O796" i="19"/>
  <c r="P1148" i="19"/>
  <c r="Q1314" i="19"/>
  <c r="T1023" i="19"/>
  <c r="R1369" i="19"/>
  <c r="S749" i="19"/>
  <c r="O652" i="19"/>
  <c r="P1156" i="19"/>
  <c r="P1265" i="19"/>
  <c r="P1027" i="19"/>
  <c r="T702" i="19"/>
  <c r="Q1395" i="19"/>
  <c r="S898" i="19"/>
  <c r="S1134" i="19"/>
  <c r="P1007" i="19"/>
  <c r="Q1326" i="19"/>
  <c r="Q1375" i="19"/>
  <c r="P1081" i="19"/>
  <c r="T960" i="19"/>
  <c r="T1115" i="19"/>
  <c r="Q632" i="19"/>
  <c r="O681" i="19"/>
  <c r="P1065" i="19"/>
  <c r="S1123" i="19"/>
  <c r="R1040" i="19"/>
  <c r="P1213" i="19"/>
  <c r="Q1198" i="19"/>
  <c r="O1330" i="19"/>
  <c r="S1225" i="19"/>
  <c r="S1322" i="19"/>
  <c r="O973" i="19"/>
  <c r="P1326" i="19"/>
  <c r="Q1139" i="19"/>
  <c r="T808" i="19"/>
  <c r="P1102" i="19"/>
  <c r="Q1012" i="19"/>
  <c r="T766" i="19"/>
  <c r="T1056" i="19"/>
  <c r="S1220" i="19"/>
  <c r="S1197" i="19"/>
  <c r="O939" i="19"/>
  <c r="S1320" i="19"/>
  <c r="O1057" i="19"/>
  <c r="S954" i="19"/>
  <c r="R674" i="19"/>
  <c r="R1053" i="19"/>
  <c r="P818" i="19"/>
  <c r="P1340" i="19"/>
  <c r="R1164" i="19"/>
  <c r="R1199" i="19"/>
  <c r="Q894" i="19"/>
  <c r="S1099" i="19"/>
  <c r="O855" i="19"/>
  <c r="P1228" i="19"/>
  <c r="S909" i="19"/>
  <c r="P1099" i="19"/>
  <c r="T1014" i="19"/>
  <c r="Q80" i="19"/>
  <c r="S10" i="19"/>
  <c r="S386" i="19"/>
  <c r="O511" i="19"/>
  <c r="Q641" i="19"/>
  <c r="Q1000" i="19"/>
  <c r="O124" i="19"/>
  <c r="Q619" i="19"/>
  <c r="R800" i="19"/>
  <c r="P950" i="19"/>
  <c r="P1076" i="19"/>
  <c r="T574" i="19"/>
  <c r="T819" i="19"/>
  <c r="P974" i="19"/>
  <c r="R856" i="19"/>
  <c r="P733" i="19"/>
  <c r="O785" i="19"/>
  <c r="R904" i="19"/>
  <c r="O674" i="19"/>
  <c r="P880" i="19"/>
  <c r="P962" i="19"/>
  <c r="R915" i="19"/>
  <c r="O1002" i="19"/>
  <c r="O864" i="19"/>
  <c r="P870" i="19"/>
  <c r="P717" i="19"/>
  <c r="T732" i="19"/>
  <c r="R1087" i="19"/>
  <c r="O1098" i="19"/>
  <c r="O786" i="19"/>
  <c r="Q855" i="19"/>
  <c r="O793" i="19"/>
  <c r="Q763" i="19"/>
  <c r="Q931" i="19"/>
  <c r="Q608" i="19"/>
  <c r="P897" i="19"/>
  <c r="P971" i="19"/>
  <c r="O965" i="19"/>
  <c r="P999" i="19"/>
  <c r="O731" i="19"/>
  <c r="Q1082" i="19"/>
  <c r="O746" i="19"/>
  <c r="R464" i="19"/>
  <c r="S707" i="19"/>
  <c r="R834" i="19"/>
  <c r="R723" i="19"/>
  <c r="T869" i="19"/>
  <c r="Q1338" i="19"/>
  <c r="P1093" i="19"/>
  <c r="T1151" i="19"/>
  <c r="S1272" i="19"/>
  <c r="P960" i="19"/>
  <c r="O718" i="19"/>
  <c r="O744" i="19"/>
  <c r="O822" i="19"/>
  <c r="P746" i="19"/>
  <c r="T939" i="19"/>
  <c r="O963" i="19"/>
  <c r="P725" i="19"/>
  <c r="S689" i="19"/>
  <c r="Q1025" i="19"/>
  <c r="R743" i="19"/>
  <c r="P676" i="19"/>
  <c r="O616" i="19"/>
  <c r="O944" i="19"/>
  <c r="S1121" i="19"/>
  <c r="O581" i="19"/>
  <c r="R1236" i="19"/>
  <c r="P949" i="19"/>
  <c r="R1310" i="19"/>
  <c r="P903" i="19"/>
  <c r="T653" i="19"/>
  <c r="T586" i="19"/>
  <c r="T599" i="19"/>
  <c r="R337" i="19"/>
  <c r="T676" i="19"/>
  <c r="T714" i="19"/>
  <c r="Q791" i="19"/>
  <c r="P1066" i="19"/>
  <c r="Q817" i="19"/>
  <c r="O968" i="19"/>
  <c r="O931" i="19"/>
  <c r="P1292" i="19"/>
  <c r="S1101" i="19"/>
  <c r="S1219" i="19"/>
  <c r="S1316" i="19"/>
  <c r="O1331" i="19"/>
  <c r="S1293" i="19"/>
  <c r="S986" i="19"/>
  <c r="O1053" i="19"/>
  <c r="S948" i="19"/>
  <c r="Q1207" i="19"/>
  <c r="Q777" i="19"/>
  <c r="O607" i="19"/>
  <c r="O899" i="19"/>
  <c r="O586" i="19"/>
  <c r="T473" i="19"/>
  <c r="R1057" i="19"/>
  <c r="S1009" i="19"/>
  <c r="S1052" i="19"/>
  <c r="T946" i="19"/>
  <c r="S807" i="19"/>
  <c r="T854" i="19"/>
  <c r="O812" i="19"/>
  <c r="Q1152" i="19"/>
  <c r="O821" i="19"/>
  <c r="P872" i="19"/>
  <c r="Q959" i="19"/>
  <c r="Q1240" i="19"/>
  <c r="S1015" i="19"/>
  <c r="S946" i="19"/>
  <c r="O617" i="19"/>
  <c r="R703" i="19"/>
  <c r="T632" i="19"/>
  <c r="P1044" i="19"/>
  <c r="P1257" i="19"/>
  <c r="Q1203" i="19"/>
  <c r="Q1124" i="19"/>
  <c r="R1225" i="19"/>
  <c r="S975" i="19"/>
  <c r="P1073" i="19"/>
  <c r="T936" i="19"/>
  <c r="S1043" i="19"/>
  <c r="S1155" i="19"/>
  <c r="S1252" i="19"/>
  <c r="S717" i="19"/>
  <c r="P1184" i="19"/>
  <c r="P1293" i="19"/>
  <c r="S1135" i="19"/>
  <c r="S1232" i="19"/>
  <c r="S1019" i="19"/>
  <c r="S1209" i="19"/>
  <c r="S1306" i="19"/>
  <c r="O660" i="19"/>
  <c r="P1112" i="19"/>
  <c r="T685" i="19"/>
  <c r="T912" i="19"/>
  <c r="S1172" i="19"/>
  <c r="S1149" i="19"/>
  <c r="O881" i="19"/>
  <c r="S1296" i="19"/>
  <c r="O1027" i="19"/>
  <c r="S882" i="19"/>
  <c r="Q1185" i="19"/>
  <c r="R1133" i="19"/>
  <c r="R1220" i="19"/>
  <c r="T865" i="19"/>
  <c r="S1253" i="19"/>
  <c r="R1027" i="19"/>
  <c r="O990" i="19"/>
  <c r="R972" i="19"/>
  <c r="O905" i="19"/>
  <c r="R1367" i="19"/>
  <c r="R1238" i="19"/>
  <c r="T740" i="19"/>
  <c r="O1145" i="19"/>
  <c r="R1203" i="19"/>
  <c r="R1290" i="19"/>
  <c r="O677" i="19"/>
  <c r="P768" i="19"/>
  <c r="Q896" i="19"/>
  <c r="Q1153" i="19"/>
  <c r="Q1323" i="19"/>
  <c r="Q1244" i="19"/>
  <c r="S740" i="19"/>
  <c r="Q1159" i="19"/>
  <c r="T891" i="19"/>
  <c r="R1122" i="19"/>
  <c r="O1306" i="19"/>
  <c r="S1227" i="19"/>
  <c r="S1324" i="19"/>
  <c r="O889" i="19"/>
  <c r="P1256" i="19"/>
  <c r="T671" i="19"/>
  <c r="O624" i="19"/>
  <c r="R1147" i="19"/>
  <c r="S1315" i="19"/>
  <c r="O907" i="19"/>
  <c r="S1041" i="19"/>
  <c r="Q1294" i="19"/>
  <c r="S1407" i="19"/>
  <c r="S1297" i="19"/>
  <c r="S998" i="19"/>
  <c r="O1059" i="19"/>
  <c r="S960" i="19"/>
  <c r="Q1211" i="19"/>
  <c r="T1047" i="19"/>
  <c r="R1174" i="19"/>
  <c r="O1035" i="19"/>
  <c r="S900" i="19"/>
  <c r="Q1191" i="19"/>
  <c r="O683" i="19"/>
  <c r="O1112" i="19"/>
  <c r="Q1265" i="19"/>
  <c r="O1321" i="19"/>
  <c r="S1226" i="19"/>
  <c r="Q1202" i="19"/>
  <c r="R1231" i="19"/>
  <c r="Q1141" i="19"/>
  <c r="S800" i="19"/>
  <c r="R1403" i="19"/>
  <c r="T825" i="19"/>
  <c r="Q1241" i="19"/>
  <c r="R1189" i="19"/>
  <c r="R1276" i="19"/>
  <c r="S824" i="19"/>
  <c r="T922" i="19"/>
  <c r="T968" i="19"/>
  <c r="P943" i="19"/>
  <c r="Q1262" i="19"/>
  <c r="O1265" i="19"/>
  <c r="O1450" i="19"/>
  <c r="Q1398" i="19"/>
  <c r="T1221" i="19"/>
  <c r="T848" i="19"/>
  <c r="Q1281" i="19"/>
  <c r="R1316" i="19"/>
  <c r="T794" i="19"/>
  <c r="T651" i="19"/>
  <c r="Q1302" i="19"/>
  <c r="T1337" i="19"/>
  <c r="P1212" i="19"/>
  <c r="Q1425" i="19"/>
  <c r="S988" i="19"/>
  <c r="S1164" i="19"/>
  <c r="T601" i="19"/>
  <c r="P1168" i="19"/>
  <c r="P1277" i="19"/>
  <c r="T933" i="19"/>
  <c r="P686" i="19"/>
  <c r="P1001" i="19"/>
  <c r="R1253" i="19"/>
  <c r="P645" i="19"/>
  <c r="Q589" i="19"/>
  <c r="R530" i="19"/>
  <c r="O698" i="19"/>
  <c r="S579" i="19"/>
  <c r="R534" i="19"/>
  <c r="O922" i="19"/>
  <c r="T643" i="19"/>
  <c r="P827" i="19"/>
  <c r="R762" i="19"/>
  <c r="R822" i="19"/>
  <c r="O1104" i="19"/>
  <c r="S527" i="19"/>
  <c r="R898" i="19"/>
  <c r="T1029" i="19"/>
  <c r="Q758" i="19"/>
  <c r="O699" i="19"/>
  <c r="S1002" i="19"/>
  <c r="T1064" i="19"/>
  <c r="R916" i="19"/>
  <c r="Q1077" i="19"/>
  <c r="P1161" i="19"/>
  <c r="R717" i="19"/>
  <c r="Q767" i="19"/>
  <c r="R1267" i="19"/>
  <c r="T1267" i="19"/>
  <c r="P1095" i="19"/>
  <c r="P688" i="19"/>
  <c r="R1005" i="19"/>
  <c r="P685" i="19"/>
  <c r="R1026" i="19"/>
  <c r="R1173" i="19"/>
  <c r="R902" i="19"/>
  <c r="S783" i="19"/>
  <c r="Q996" i="19"/>
  <c r="S693" i="19"/>
  <c r="Q935" i="19"/>
  <c r="P1069" i="19"/>
  <c r="P1287" i="19"/>
  <c r="Q1113" i="19"/>
  <c r="R1339" i="19"/>
  <c r="T743" i="19"/>
  <c r="R714" i="19"/>
  <c r="S1148" i="19"/>
  <c r="S1271" i="19"/>
  <c r="Q1200" i="19"/>
  <c r="R1196" i="19"/>
  <c r="S894" i="19"/>
  <c r="S907" i="19"/>
  <c r="R1250" i="19"/>
  <c r="R738" i="19"/>
  <c r="T1062" i="19"/>
  <c r="R1120" i="19"/>
  <c r="Q1224" i="19"/>
  <c r="T870" i="19"/>
  <c r="Q656" i="19"/>
  <c r="O961" i="19"/>
  <c r="Q1196" i="19"/>
  <c r="P929" i="19"/>
  <c r="R1051" i="19"/>
  <c r="O806" i="19"/>
  <c r="P1200" i="19"/>
  <c r="P1191" i="19"/>
  <c r="Q1272" i="19"/>
  <c r="R1181" i="19"/>
  <c r="P1291" i="19"/>
  <c r="T1108" i="19"/>
  <c r="R918" i="19"/>
  <c r="P842" i="19"/>
  <c r="Q1201" i="19"/>
  <c r="P1360" i="19"/>
  <c r="S834" i="19"/>
  <c r="Q1183" i="19"/>
  <c r="S1102" i="19"/>
  <c r="S981" i="19"/>
  <c r="S1251" i="19"/>
  <c r="S837" i="19"/>
  <c r="S1133" i="19"/>
  <c r="S1065" i="19"/>
  <c r="P1186" i="19"/>
  <c r="T1181" i="19"/>
  <c r="S1305" i="19"/>
  <c r="S1005" i="19"/>
  <c r="T959" i="19"/>
  <c r="R1157" i="19"/>
  <c r="P957" i="19"/>
  <c r="O1005" i="19"/>
  <c r="P1223" i="19"/>
  <c r="S1054" i="19"/>
  <c r="O1224" i="19"/>
  <c r="S912" i="19"/>
  <c r="T1193" i="19"/>
  <c r="P1336" i="19"/>
  <c r="T769" i="19"/>
  <c r="S996" i="19"/>
  <c r="P1311" i="19"/>
  <c r="O1167" i="19"/>
  <c r="Q1388" i="19"/>
  <c r="T998" i="19"/>
  <c r="S1275" i="19"/>
  <c r="R1303" i="19"/>
  <c r="P983" i="19"/>
  <c r="Q1215" i="19"/>
  <c r="T910" i="19"/>
  <c r="T721" i="19"/>
  <c r="Q1258" i="19"/>
  <c r="Q946" i="19"/>
  <c r="Q1212" i="19"/>
  <c r="O871" i="19"/>
  <c r="O713" i="19"/>
  <c r="Q1320" i="19"/>
  <c r="S1004" i="19"/>
  <c r="P1328" i="19"/>
  <c r="O1093" i="19"/>
  <c r="R1248" i="19"/>
  <c r="Q1030" i="19"/>
  <c r="Q1160" i="19"/>
  <c r="S1345" i="19"/>
  <c r="S1283" i="19"/>
  <c r="S956" i="19"/>
  <c r="O1041" i="19"/>
  <c r="S918" i="19"/>
  <c r="Q1197" i="19"/>
  <c r="R1265" i="19"/>
  <c r="T934" i="19"/>
  <c r="T886" i="19"/>
  <c r="S1323" i="19"/>
  <c r="O1003" i="19"/>
  <c r="T872" i="19"/>
  <c r="T904" i="19"/>
  <c r="Q1263" i="19"/>
  <c r="R1283" i="19"/>
  <c r="P1129" i="19"/>
  <c r="P987" i="19"/>
  <c r="Q1306" i="19"/>
  <c r="Q1355" i="19"/>
  <c r="S994" i="19"/>
  <c r="S1166" i="19"/>
  <c r="O929" i="19"/>
  <c r="P1290" i="19"/>
  <c r="S1095" i="19"/>
  <c r="T997" i="19"/>
  <c r="P1467" i="19"/>
  <c r="O1136" i="19"/>
  <c r="O1408" i="19"/>
  <c r="P952" i="19"/>
  <c r="Q1231" i="19"/>
  <c r="O1001" i="19"/>
  <c r="Q1163" i="19"/>
  <c r="T876" i="19"/>
  <c r="P1079" i="19"/>
  <c r="S1256" i="19"/>
  <c r="O951" i="19"/>
  <c r="R1130" i="19"/>
  <c r="R1016" i="19"/>
  <c r="T1067" i="19"/>
  <c r="P1203" i="19"/>
  <c r="P965" i="19"/>
  <c r="Q1284" i="19"/>
  <c r="O1325" i="19"/>
  <c r="S1167" i="19"/>
  <c r="S1264" i="19"/>
  <c r="T1330" i="19"/>
  <c r="T1364" i="19"/>
  <c r="T1577" i="19"/>
  <c r="Q1028" i="19"/>
  <c r="Q1279" i="19"/>
  <c r="O1087" i="19"/>
  <c r="Q1235" i="19"/>
  <c r="T948" i="19"/>
  <c r="S823" i="19"/>
  <c r="O615" i="19"/>
  <c r="S1007" i="19"/>
  <c r="T747" i="19"/>
  <c r="Q1283" i="19"/>
  <c r="R1126" i="19"/>
  <c r="T981" i="19"/>
  <c r="S872" i="19"/>
  <c r="O1065" i="19"/>
  <c r="R1226" i="19"/>
  <c r="T583" i="19"/>
  <c r="S535" i="19"/>
  <c r="O559" i="19"/>
  <c r="T824" i="19"/>
  <c r="O706" i="19"/>
  <c r="Q781" i="19"/>
  <c r="P984" i="19"/>
  <c r="Q751" i="19"/>
  <c r="R483" i="19"/>
  <c r="S593" i="19"/>
  <c r="O631" i="19"/>
  <c r="R1091" i="19"/>
  <c r="R782" i="19"/>
  <c r="S775" i="19"/>
  <c r="O877" i="19"/>
  <c r="Q805" i="19"/>
  <c r="P840" i="19"/>
  <c r="P968" i="19"/>
  <c r="R1293" i="19"/>
  <c r="P1094" i="19"/>
  <c r="Q660" i="19"/>
  <c r="R836" i="19"/>
  <c r="P851" i="19"/>
  <c r="T622" i="19"/>
  <c r="P1042" i="19"/>
  <c r="S1313" i="19"/>
  <c r="O849" i="19"/>
  <c r="O539" i="19"/>
  <c r="P833" i="19"/>
  <c r="O868" i="19"/>
  <c r="Q521" i="19"/>
  <c r="T789" i="19"/>
  <c r="S868" i="19"/>
  <c r="R1247" i="19"/>
  <c r="P927" i="19"/>
  <c r="Q989" i="19"/>
  <c r="O679" i="19"/>
  <c r="P876" i="19"/>
  <c r="S722" i="19"/>
  <c r="R1046" i="19"/>
  <c r="Q807" i="19"/>
  <c r="P1124" i="19"/>
  <c r="Q1205" i="19"/>
  <c r="R1103" i="19"/>
  <c r="P1115" i="19"/>
  <c r="S1248" i="19"/>
  <c r="R1242" i="19"/>
  <c r="S967" i="19"/>
  <c r="S1326" i="19"/>
  <c r="T734" i="19"/>
  <c r="S1114" i="19"/>
  <c r="Q721" i="19"/>
  <c r="P1139" i="19"/>
  <c r="S883" i="19"/>
  <c r="T1076" i="19"/>
  <c r="S1039" i="19"/>
  <c r="O735" i="19"/>
  <c r="S1290" i="19"/>
  <c r="S1294" i="19"/>
  <c r="T773" i="19"/>
  <c r="Q1036" i="19"/>
  <c r="O1049" i="19"/>
  <c r="R1286" i="19"/>
  <c r="O1289" i="19"/>
  <c r="R1314" i="19"/>
  <c r="S892" i="19"/>
  <c r="Q1187" i="19"/>
  <c r="S1301" i="19"/>
  <c r="O621" i="19"/>
  <c r="R985" i="19"/>
  <c r="O1077" i="19"/>
  <c r="P997" i="19"/>
  <c r="O1083" i="19"/>
  <c r="O1343" i="19"/>
  <c r="T965" i="19"/>
  <c r="Q1257" i="19"/>
  <c r="T797" i="19"/>
  <c r="O1229" i="19"/>
  <c r="S1325" i="19"/>
  <c r="Q1018" i="19"/>
  <c r="Q1230" i="19"/>
  <c r="O1218" i="19"/>
  <c r="T989" i="19"/>
  <c r="Q1353" i="19"/>
  <c r="S1064" i="19"/>
  <c r="S1203" i="19"/>
  <c r="S1277" i="19"/>
  <c r="P959" i="19"/>
  <c r="Q1167" i="19"/>
  <c r="P1188" i="19"/>
  <c r="Q1038" i="19"/>
  <c r="Q1234" i="19"/>
  <c r="S716" i="19"/>
  <c r="Q1188" i="19"/>
  <c r="T835" i="19"/>
  <c r="Q1112" i="19"/>
  <c r="S1373" i="19"/>
  <c r="T1384" i="19"/>
  <c r="T1240" i="19"/>
  <c r="O1194" i="19"/>
  <c r="P1230" i="19"/>
  <c r="P1304" i="19"/>
  <c r="R1137" i="19"/>
  <c r="Q1351" i="19"/>
  <c r="Q1136" i="19"/>
  <c r="S821" i="19"/>
  <c r="R1107" i="19"/>
  <c r="O1013" i="19"/>
  <c r="T972" i="19"/>
  <c r="O1101" i="19"/>
  <c r="R1195" i="19"/>
  <c r="S1070" i="19"/>
  <c r="S987" i="19"/>
  <c r="Q1300" i="19"/>
  <c r="P1031" i="19"/>
  <c r="S1184" i="19"/>
  <c r="O865" i="19"/>
  <c r="T1032" i="19"/>
  <c r="R874" i="19"/>
  <c r="T923" i="19"/>
  <c r="P1155" i="19"/>
  <c r="P917" i="19"/>
  <c r="Q1236" i="19"/>
  <c r="O1187" i="19"/>
  <c r="S1119" i="19"/>
  <c r="Q1122" i="19"/>
  <c r="T864" i="19"/>
  <c r="P1278" i="19"/>
  <c r="P1077" i="19"/>
  <c r="P1269" i="19"/>
  <c r="P1210" i="19"/>
  <c r="Q1423" i="19"/>
  <c r="S1185" i="19"/>
  <c r="S1077" i="19"/>
  <c r="T993" i="19"/>
  <c r="R1156" i="19"/>
  <c r="R1359" i="19"/>
  <c r="S1261" i="19"/>
  <c r="S890" i="19"/>
  <c r="T783" i="19"/>
  <c r="Q1142" i="19"/>
  <c r="Q1295" i="19"/>
  <c r="P1349" i="19"/>
  <c r="P1385" i="19"/>
  <c r="T1262" i="19"/>
  <c r="O1465" i="19"/>
  <c r="O940" i="19"/>
  <c r="R992" i="19"/>
  <c r="P1075" i="19"/>
  <c r="T1078" i="19"/>
  <c r="R1294" i="19"/>
  <c r="R1233" i="19"/>
  <c r="T1022" i="19"/>
  <c r="P913" i="19"/>
  <c r="S985" i="19"/>
  <c r="O925" i="19"/>
  <c r="P1286" i="19"/>
  <c r="S1083" i="19"/>
  <c r="T927" i="19"/>
  <c r="R1134" i="19"/>
  <c r="P1333" i="19"/>
  <c r="T856" i="19"/>
  <c r="T902" i="19"/>
  <c r="O1130" i="19"/>
  <c r="O1405" i="19"/>
  <c r="R1377" i="19"/>
  <c r="Q326" i="19"/>
  <c r="Q500" i="19"/>
  <c r="T897" i="19"/>
  <c r="O1311" i="19"/>
  <c r="R1318" i="19"/>
  <c r="P542" i="19"/>
  <c r="T573" i="19"/>
  <c r="Q637" i="19"/>
  <c r="Q590" i="19"/>
  <c r="R999" i="19"/>
  <c r="Q720" i="19"/>
  <c r="P399" i="19"/>
  <c r="R691" i="19"/>
  <c r="Q713" i="19"/>
  <c r="Q383" i="19"/>
  <c r="R862" i="19"/>
  <c r="Q640" i="19"/>
  <c r="R911" i="19"/>
  <c r="T947" i="19"/>
  <c r="O956" i="19"/>
  <c r="R921" i="19"/>
  <c r="O618" i="19"/>
  <c r="S1339" i="19"/>
  <c r="P1130" i="19"/>
  <c r="P812" i="19"/>
  <c r="P791" i="19"/>
  <c r="T844" i="19"/>
  <c r="R955" i="19"/>
  <c r="P626" i="19"/>
  <c r="S1046" i="19"/>
  <c r="T879" i="19"/>
  <c r="O593" i="19"/>
  <c r="R979" i="19"/>
  <c r="P1064" i="19"/>
  <c r="P839" i="19"/>
  <c r="S1337" i="19"/>
  <c r="T1012" i="19"/>
  <c r="S1090" i="19"/>
  <c r="T761" i="19"/>
  <c r="Q620" i="19"/>
  <c r="P650" i="19"/>
  <c r="Q692" i="19"/>
  <c r="Q697" i="19"/>
  <c r="O941" i="19"/>
  <c r="P739" i="19"/>
  <c r="S1081" i="19"/>
  <c r="T1223" i="19"/>
  <c r="Q1007" i="19"/>
  <c r="T1217" i="19"/>
  <c r="T1070" i="19"/>
  <c r="Q1161" i="19"/>
  <c r="T866" i="19"/>
  <c r="T1088" i="19"/>
  <c r="R1379" i="19"/>
  <c r="T1028" i="19"/>
  <c r="R542" i="19"/>
  <c r="T801" i="19"/>
  <c r="P1143" i="19"/>
  <c r="P1289" i="19"/>
  <c r="Q1331" i="19"/>
  <c r="Q986" i="19"/>
  <c r="Q1129" i="19"/>
  <c r="P1023" i="19"/>
  <c r="S958" i="19"/>
  <c r="O787" i="19"/>
  <c r="S1267" i="19"/>
  <c r="S791" i="19"/>
  <c r="S1383" i="19"/>
  <c r="S926" i="19"/>
  <c r="T1036" i="19"/>
  <c r="T1169" i="19"/>
  <c r="T977" i="19"/>
  <c r="O916" i="19"/>
  <c r="Q920" i="19"/>
  <c r="R1197" i="19"/>
  <c r="R1271" i="19"/>
  <c r="S1024" i="19"/>
  <c r="R1395" i="19"/>
  <c r="P1252" i="19"/>
  <c r="R1349" i="19"/>
  <c r="P1206" i="19"/>
  <c r="T1241" i="19"/>
  <c r="P1280" i="19"/>
  <c r="S729" i="19"/>
  <c r="T1026" i="19"/>
  <c r="P1348" i="19"/>
  <c r="P1260" i="19"/>
  <c r="R1357" i="19"/>
  <c r="T741" i="19"/>
  <c r="P1158" i="19"/>
  <c r="P1232" i="19"/>
  <c r="T810" i="19"/>
  <c r="T1310" i="19"/>
  <c r="S1050" i="19"/>
  <c r="O1039" i="19"/>
  <c r="T1038" i="19"/>
  <c r="O985" i="19"/>
  <c r="R1230" i="19"/>
  <c r="O1073" i="19"/>
  <c r="R1304" i="19"/>
  <c r="Q1362" i="19"/>
  <c r="Q1449" i="19"/>
  <c r="O1476" i="19"/>
  <c r="S1177" i="19"/>
  <c r="Q1274" i="19"/>
  <c r="Q1276" i="19"/>
  <c r="S1303" i="19"/>
  <c r="T937" i="19"/>
  <c r="T888" i="19"/>
  <c r="P939" i="19"/>
  <c r="R1300" i="19"/>
  <c r="P893" i="19"/>
  <c r="S1118" i="19"/>
  <c r="P967" i="19"/>
  <c r="T725" i="19"/>
  <c r="R1397" i="19"/>
  <c r="Q1347" i="19"/>
  <c r="R1222" i="19"/>
  <c r="R1161" i="19"/>
  <c r="T878" i="19"/>
  <c r="S831" i="19"/>
  <c r="R1322" i="19"/>
  <c r="O867" i="19"/>
  <c r="P1238" i="19"/>
  <c r="S939" i="19"/>
  <c r="P1109" i="19"/>
  <c r="T1044" i="19"/>
  <c r="T1199" i="19"/>
  <c r="S1311" i="19"/>
  <c r="P1021" i="19"/>
  <c r="T932" i="19"/>
  <c r="Q1322" i="19"/>
  <c r="S794" i="19"/>
  <c r="S721" i="19"/>
  <c r="S1109" i="19"/>
  <c r="O1290" i="19"/>
  <c r="S842" i="19"/>
  <c r="Q1337" i="19"/>
  <c r="R1261" i="19"/>
  <c r="T846" i="19"/>
  <c r="T733" i="19"/>
  <c r="T857" i="19"/>
  <c r="P1133" i="19"/>
  <c r="P1015" i="19"/>
  <c r="Q1334" i="19"/>
  <c r="Q1383" i="19"/>
  <c r="O1522" i="19"/>
  <c r="T1254" i="19"/>
  <c r="O1162" i="19"/>
  <c r="P1493" i="19"/>
  <c r="S760" i="19"/>
  <c r="T1035" i="19"/>
  <c r="S776" i="19"/>
  <c r="R854" i="19"/>
  <c r="S1206" i="19"/>
  <c r="S1159" i="19"/>
  <c r="S927" i="19"/>
  <c r="T915" i="19"/>
  <c r="S734" i="19"/>
  <c r="T771" i="19"/>
  <c r="Q1138" i="19"/>
  <c r="Q1291" i="19"/>
  <c r="R1239" i="19"/>
  <c r="R1326" i="19"/>
  <c r="R1082" i="19"/>
  <c r="P1122" i="19"/>
  <c r="P1231" i="19"/>
  <c r="T1256" i="19"/>
  <c r="O1463" i="19"/>
  <c r="O1368" i="19"/>
  <c r="R1009" i="19"/>
  <c r="R1131" i="19"/>
  <c r="S1036" i="19"/>
  <c r="R1058" i="19"/>
  <c r="S1254" i="19"/>
  <c r="S1183" i="19"/>
  <c r="Q968" i="19"/>
  <c r="R1323" i="19"/>
  <c r="S1131" i="19"/>
  <c r="T680" i="19"/>
  <c r="S1302" i="19"/>
  <c r="S1255" i="19"/>
  <c r="Q1143" i="19"/>
  <c r="R1139" i="19"/>
  <c r="T752" i="19"/>
  <c r="P891" i="19"/>
  <c r="T538" i="19"/>
  <c r="O1068" i="19"/>
  <c r="Q537" i="19"/>
  <c r="P884" i="19"/>
  <c r="S627" i="19"/>
  <c r="Q722" i="19"/>
  <c r="P642" i="19"/>
  <c r="T544" i="19"/>
  <c r="O1056" i="19"/>
  <c r="Q705" i="19"/>
  <c r="Q654" i="19"/>
  <c r="R1039" i="19"/>
  <c r="Q453" i="19"/>
  <c r="S1336" i="19"/>
  <c r="Q809" i="19"/>
  <c r="P729" i="19"/>
  <c r="O789" i="19"/>
  <c r="R1188" i="19"/>
  <c r="Q1174" i="19"/>
  <c r="P620" i="19"/>
  <c r="Q863" i="19"/>
  <c r="P565" i="19"/>
  <c r="Q780" i="19"/>
  <c r="Q503" i="19"/>
  <c r="S1029" i="19"/>
  <c r="Q1268" i="19"/>
  <c r="R559" i="19"/>
  <c r="O866" i="19"/>
  <c r="O715" i="19"/>
  <c r="R795" i="19"/>
  <c r="T1085" i="19"/>
  <c r="R1260" i="19"/>
  <c r="T953" i="19"/>
  <c r="P1202" i="19"/>
  <c r="P678" i="19"/>
  <c r="O678" i="19"/>
  <c r="Q1192" i="19"/>
  <c r="S971" i="19"/>
  <c r="P1025" i="19"/>
  <c r="Q883" i="19"/>
  <c r="T1019" i="19"/>
  <c r="P879" i="19"/>
  <c r="S786" i="19"/>
  <c r="S1125" i="19"/>
  <c r="Q1303" i="19"/>
  <c r="T967" i="19"/>
  <c r="R1399" i="19"/>
  <c r="Q1189" i="19"/>
  <c r="S1391" i="19"/>
  <c r="O1152" i="19"/>
  <c r="O872" i="19"/>
  <c r="T1095" i="19"/>
  <c r="Q994" i="19"/>
  <c r="O1151" i="19"/>
  <c r="Q1419" i="19"/>
  <c r="O763" i="19"/>
  <c r="T873" i="19"/>
  <c r="R1297" i="19"/>
  <c r="Q1248" i="19"/>
  <c r="O1014" i="19"/>
  <c r="S1268" i="19"/>
  <c r="O997" i="19"/>
  <c r="O1085" i="19"/>
  <c r="Q1233" i="19"/>
  <c r="P1182" i="19"/>
  <c r="O1206" i="19"/>
  <c r="O1107" i="19"/>
  <c r="S617" i="19"/>
  <c r="P1058" i="19"/>
  <c r="S1008" i="19"/>
  <c r="S1317" i="19"/>
  <c r="T887" i="19"/>
  <c r="R920" i="19"/>
  <c r="S1098" i="19"/>
  <c r="Q1102" i="19"/>
  <c r="Q1250" i="19"/>
  <c r="O1278" i="19"/>
  <c r="Q1132" i="19"/>
  <c r="P911" i="19"/>
  <c r="R1272" i="19"/>
  <c r="R944" i="19"/>
  <c r="Q1304" i="19"/>
  <c r="S1369" i="19"/>
  <c r="S1129" i="19"/>
  <c r="R1244" i="19"/>
  <c r="Q1252" i="19"/>
  <c r="S1279" i="19"/>
  <c r="O1207" i="19"/>
  <c r="T764" i="19"/>
  <c r="P915" i="19"/>
  <c r="S1140" i="19"/>
  <c r="P869" i="19"/>
  <c r="S1069" i="19"/>
  <c r="T861" i="19"/>
  <c r="S1168" i="19"/>
  <c r="T1143" i="19"/>
  <c r="S1527" i="19"/>
  <c r="R942" i="19"/>
  <c r="Q1176" i="19"/>
  <c r="S932" i="19"/>
  <c r="R1198" i="19"/>
  <c r="P1138" i="19"/>
  <c r="S757" i="19"/>
  <c r="R1298" i="19"/>
  <c r="T849" i="19"/>
  <c r="S884" i="19"/>
  <c r="P1085" i="19"/>
  <c r="S1310" i="19"/>
  <c r="R1241" i="19"/>
  <c r="O937" i="19"/>
  <c r="O885" i="19"/>
  <c r="T663" i="19"/>
  <c r="S1158" i="19"/>
  <c r="S1048" i="19"/>
  <c r="P1271" i="19"/>
  <c r="P1105" i="19"/>
  <c r="S1258" i="19"/>
  <c r="O1097" i="19"/>
  <c r="S1056" i="19"/>
  <c r="Q1243" i="19"/>
  <c r="R1191" i="19"/>
  <c r="R1278" i="19"/>
  <c r="R962" i="19"/>
  <c r="T1007" i="19"/>
  <c r="Q1389" i="19"/>
  <c r="Q1329" i="19"/>
  <c r="S895" i="19"/>
  <c r="T970" i="19"/>
  <c r="T811" i="19"/>
  <c r="T882" i="19"/>
  <c r="O1388" i="19"/>
  <c r="P1284" i="19"/>
  <c r="T1259" i="19"/>
  <c r="S1115" i="19"/>
  <c r="S1212" i="19"/>
  <c r="T830" i="19"/>
  <c r="P1216" i="19"/>
  <c r="S873" i="19"/>
  <c r="T1077" i="19"/>
  <c r="R1184" i="19"/>
  <c r="R1387" i="19"/>
  <c r="P1520" i="19"/>
  <c r="R1605" i="19"/>
  <c r="P1375" i="19"/>
  <c r="T1420" i="19"/>
  <c r="Q1168" i="19"/>
  <c r="T1037" i="19"/>
  <c r="T964" i="19"/>
  <c r="O1089" i="19"/>
  <c r="T944" i="19"/>
  <c r="T976" i="19"/>
  <c r="Q1311" i="19"/>
  <c r="R1307" i="19"/>
  <c r="P1153" i="19"/>
  <c r="P1011" i="19"/>
  <c r="Q1330" i="19"/>
  <c r="Q1379" i="19"/>
  <c r="S1066" i="19"/>
  <c r="S1190" i="19"/>
  <c r="O957" i="19"/>
  <c r="P1314" i="19"/>
  <c r="Q1127" i="19"/>
  <c r="O1156" i="19"/>
  <c r="P1491" i="19"/>
  <c r="O1208" i="19"/>
  <c r="R1282" i="19"/>
  <c r="P1132" i="19"/>
  <c r="T899" i="19"/>
  <c r="T821" i="19"/>
  <c r="T1016" i="19"/>
  <c r="O828" i="19"/>
  <c r="O16" i="19"/>
  <c r="R692" i="19"/>
  <c r="O452" i="19"/>
  <c r="O649" i="19"/>
  <c r="P450" i="19"/>
  <c r="P671" i="19"/>
  <c r="R719" i="19"/>
  <c r="S798" i="19"/>
  <c r="P932" i="19"/>
  <c r="T691" i="19"/>
  <c r="P728" i="19"/>
  <c r="R739" i="19"/>
  <c r="Q512" i="19"/>
  <c r="T727" i="19"/>
  <c r="Q1133" i="19"/>
  <c r="S613" i="19"/>
  <c r="R883" i="19"/>
  <c r="O1075" i="19"/>
  <c r="R1175" i="19"/>
  <c r="T588" i="19"/>
  <c r="Q830" i="19"/>
  <c r="R1243" i="19"/>
  <c r="P784" i="19"/>
  <c r="Q636" i="19"/>
  <c r="P996" i="19"/>
  <c r="T918" i="19"/>
  <c r="Q990" i="19"/>
  <c r="P644" i="19"/>
  <c r="Q455" i="19"/>
  <c r="O942" i="19"/>
  <c r="T798" i="19"/>
  <c r="P1209" i="19"/>
  <c r="O1182" i="19"/>
  <c r="P1165" i="19"/>
  <c r="S808" i="19"/>
  <c r="T697" i="19"/>
  <c r="Q839" i="19"/>
  <c r="S871" i="19"/>
  <c r="R1264" i="19"/>
  <c r="Q1344" i="19"/>
  <c r="T638" i="19"/>
  <c r="O1051" i="19"/>
  <c r="Q1097" i="19"/>
  <c r="S1146" i="19"/>
  <c r="O853" i="19"/>
  <c r="R1155" i="19"/>
  <c r="R1301" i="19"/>
  <c r="S1229" i="19"/>
  <c r="S1327" i="19"/>
  <c r="S825" i="19"/>
  <c r="Q789" i="19"/>
  <c r="S1266" i="19"/>
  <c r="R1393" i="19"/>
  <c r="T1030" i="19"/>
  <c r="R1325" i="19"/>
  <c r="S970" i="19"/>
  <c r="O992" i="19"/>
  <c r="S725" i="19"/>
  <c r="T1110" i="19"/>
  <c r="O703" i="19"/>
  <c r="R1020" i="19"/>
  <c r="S777" i="19"/>
  <c r="Q1270" i="19"/>
  <c r="S1273" i="19"/>
  <c r="S711" i="19"/>
  <c r="S1132" i="19"/>
  <c r="P981" i="19"/>
  <c r="R789" i="19"/>
  <c r="Q732" i="19"/>
  <c r="S930" i="19"/>
  <c r="O1205" i="19"/>
  <c r="S1058" i="19"/>
  <c r="S1128" i="19"/>
  <c r="T963" i="19"/>
  <c r="S1202" i="19"/>
  <c r="T791" i="19"/>
  <c r="S860" i="19"/>
  <c r="P1005" i="19"/>
  <c r="S1230" i="19"/>
  <c r="S1231" i="19"/>
  <c r="P1295" i="19"/>
  <c r="T987" i="19"/>
  <c r="S1022" i="19"/>
  <c r="T723" i="19"/>
  <c r="T1235" i="19"/>
  <c r="O1134" i="19"/>
  <c r="P1173" i="19"/>
  <c r="R1200" i="19"/>
  <c r="P1033" i="19"/>
  <c r="P1297" i="19"/>
  <c r="S1235" i="19"/>
  <c r="Q1195" i="19"/>
  <c r="S1189" i="19"/>
  <c r="Q1149" i="19"/>
  <c r="T863" i="19"/>
  <c r="Q1223" i="19"/>
  <c r="Q1454" i="19"/>
  <c r="T710" i="19"/>
  <c r="T877" i="19"/>
  <c r="O857" i="19"/>
  <c r="O945" i="19"/>
  <c r="Q1165" i="19"/>
  <c r="S1160" i="19"/>
  <c r="R1211" i="19"/>
  <c r="Q1289" i="19"/>
  <c r="T851" i="19"/>
  <c r="O1253" i="19"/>
  <c r="T994" i="19"/>
  <c r="O1115" i="19"/>
  <c r="P1242" i="19"/>
  <c r="R1110" i="19"/>
  <c r="P1254" i="19"/>
  <c r="R1327" i="19"/>
  <c r="Q1213" i="19"/>
  <c r="S1044" i="19"/>
  <c r="O1146" i="19"/>
  <c r="T1054" i="19"/>
  <c r="Q1313" i="19"/>
  <c r="R1237" i="19"/>
  <c r="R1324" i="19"/>
  <c r="Q1042" i="19"/>
  <c r="T1066" i="19"/>
  <c r="Q1108" i="19"/>
  <c r="P991" i="19"/>
  <c r="O684" i="19"/>
  <c r="P1106" i="19"/>
  <c r="P1003" i="19"/>
  <c r="Q1371" i="19"/>
  <c r="R1246" i="19"/>
  <c r="R1209" i="19"/>
  <c r="T950" i="19"/>
  <c r="P865" i="19"/>
  <c r="S913" i="19"/>
  <c r="O895" i="19"/>
  <c r="P1262" i="19"/>
  <c r="S1011" i="19"/>
  <c r="T855" i="19"/>
  <c r="T1109" i="19"/>
  <c r="T1271" i="19"/>
  <c r="S1335" i="19"/>
  <c r="S806" i="19"/>
  <c r="P1378" i="19"/>
  <c r="O1359" i="19"/>
  <c r="S899" i="19"/>
  <c r="T1158" i="19"/>
  <c r="S1605" i="19"/>
  <c r="R914" i="19"/>
  <c r="O1223" i="19"/>
  <c r="S1107" i="19"/>
  <c r="T905" i="19"/>
  <c r="O861" i="19"/>
  <c r="T954" i="19"/>
  <c r="T1159" i="19"/>
  <c r="P1308" i="19"/>
  <c r="P1325" i="19"/>
  <c r="S1139" i="19"/>
  <c r="S1236" i="19"/>
  <c r="O869" i="19"/>
  <c r="P1240" i="19"/>
  <c r="S945" i="19"/>
  <c r="R1121" i="19"/>
  <c r="R1208" i="19"/>
  <c r="R1411" i="19"/>
  <c r="P1544" i="19"/>
  <c r="R1629" i="19"/>
  <c r="T1344" i="19"/>
  <c r="O584" i="19"/>
  <c r="Q1369" i="19"/>
  <c r="S1180" i="19"/>
  <c r="T1111" i="19"/>
  <c r="O891" i="19"/>
  <c r="T1098" i="19"/>
  <c r="S1096" i="19"/>
  <c r="Q1417" i="19"/>
  <c r="S1228" i="19"/>
  <c r="P1160" i="19"/>
  <c r="O977" i="19"/>
  <c r="R1152" i="19"/>
  <c r="O498" i="19"/>
  <c r="O646" i="19"/>
  <c r="T471" i="19"/>
  <c r="S768" i="19"/>
  <c r="T807" i="19"/>
  <c r="Q1413" i="19"/>
  <c r="R889" i="19"/>
  <c r="R784" i="19"/>
  <c r="T678" i="19"/>
  <c r="Q1194" i="19"/>
  <c r="P1038" i="19"/>
  <c r="T634" i="19"/>
  <c r="S1198" i="19"/>
  <c r="Q859" i="19"/>
  <c r="S1200" i="19"/>
  <c r="T914" i="19"/>
  <c r="T1025" i="19"/>
  <c r="T776" i="19"/>
  <c r="R1163" i="19"/>
  <c r="T1097" i="19"/>
  <c r="Q1178" i="19"/>
  <c r="Q1275" i="19"/>
  <c r="R865" i="19"/>
  <c r="S920" i="19"/>
  <c r="R1268" i="19"/>
  <c r="Q933" i="19"/>
  <c r="O1254" i="19"/>
  <c r="O602" i="19"/>
  <c r="T1086" i="19"/>
  <c r="T716" i="19"/>
  <c r="P985" i="19"/>
  <c r="Q1128" i="19"/>
  <c r="R1064" i="19"/>
  <c r="T884" i="19"/>
  <c r="R1143" i="19"/>
  <c r="P1218" i="19"/>
  <c r="S1699" i="19"/>
  <c r="S915" i="19"/>
  <c r="S1016" i="19"/>
  <c r="S1259" i="19"/>
  <c r="T1040" i="19"/>
  <c r="S1321" i="19"/>
  <c r="P1245" i="19"/>
  <c r="R1235" i="19"/>
  <c r="S1060" i="19"/>
  <c r="S1237" i="19"/>
  <c r="P1266" i="19"/>
  <c r="R1277" i="19"/>
  <c r="P1055" i="19"/>
  <c r="Q1184" i="19"/>
  <c r="Q1114" i="19"/>
  <c r="Q1260" i="19"/>
  <c r="S931" i="19"/>
  <c r="O1439" i="19"/>
  <c r="R1631" i="19"/>
  <c r="S764" i="19"/>
  <c r="S826" i="19"/>
  <c r="T917" i="19"/>
  <c r="R1180" i="19"/>
  <c r="S1062" i="19"/>
  <c r="O816" i="19"/>
  <c r="R1418" i="19"/>
  <c r="R1312" i="19"/>
  <c r="S1157" i="19"/>
  <c r="O818" i="19"/>
  <c r="S1033" i="19"/>
  <c r="R1375" i="19"/>
  <c r="R938" i="19"/>
  <c r="O1241" i="19"/>
  <c r="P1140" i="19"/>
  <c r="Q942" i="19"/>
  <c r="O830" i="19"/>
  <c r="Q1171" i="19"/>
  <c r="R1119" i="19"/>
  <c r="R1206" i="19"/>
  <c r="Q1054" i="19"/>
  <c r="T1072" i="19"/>
  <c r="S1110" i="19"/>
  <c r="T1334" i="19"/>
  <c r="T1480" i="19"/>
  <c r="S1375" i="19"/>
  <c r="R1462" i="19"/>
  <c r="S1701" i="19"/>
  <c r="T1231" i="19"/>
  <c r="S1260" i="19"/>
  <c r="R1145" i="19"/>
  <c r="O1202" i="19"/>
  <c r="O1188" i="19"/>
  <c r="T1388" i="19"/>
  <c r="R1694" i="19"/>
  <c r="T991" i="19"/>
  <c r="R1633" i="19"/>
  <c r="O1220" i="19"/>
  <c r="T1438" i="19"/>
  <c r="O1580" i="19"/>
  <c r="P1319" i="19"/>
  <c r="O1406" i="19"/>
  <c r="Q1554" i="19"/>
  <c r="O1191" i="19"/>
  <c r="R1639" i="19"/>
  <c r="O1380" i="19"/>
  <c r="P1422" i="19"/>
  <c r="T1613" i="19"/>
  <c r="Q1444" i="19"/>
  <c r="R1715" i="19"/>
  <c r="S1361" i="19"/>
  <c r="R1452" i="19"/>
  <c r="S1181" i="19"/>
  <c r="R1405" i="19"/>
  <c r="P1288" i="19"/>
  <c r="T1046" i="19"/>
  <c r="T1456" i="19"/>
  <c r="Q1504" i="19"/>
  <c r="O1576" i="19"/>
  <c r="T1331" i="19"/>
  <c r="O1491" i="19"/>
  <c r="T1551" i="19"/>
  <c r="T1401" i="19"/>
  <c r="T1449" i="19"/>
  <c r="S1347" i="19"/>
  <c r="R1444" i="19"/>
  <c r="S1683" i="19"/>
  <c r="T1341" i="19"/>
  <c r="O1497" i="19"/>
  <c r="P1558" i="19"/>
  <c r="O1412" i="19"/>
  <c r="O1179" i="19"/>
  <c r="T1185" i="19"/>
  <c r="Q1393" i="19"/>
  <c r="Q1256" i="19"/>
  <c r="Q704" i="19"/>
  <c r="R1136" i="19"/>
  <c r="P1472" i="19"/>
  <c r="O1310" i="19"/>
  <c r="S1581" i="19"/>
  <c r="O1398" i="19"/>
  <c r="S1438" i="19"/>
  <c r="T1629" i="19"/>
  <c r="T1107" i="19"/>
  <c r="Q1431" i="19"/>
  <c r="Q1576" i="19"/>
  <c r="P1456" i="19"/>
  <c r="O1539" i="19"/>
  <c r="S911" i="19"/>
  <c r="S1444" i="19"/>
  <c r="T1635" i="19"/>
  <c r="R1106" i="19"/>
  <c r="S1354" i="19"/>
  <c r="S1334" i="19"/>
  <c r="S1520" i="19"/>
  <c r="T1711" i="19"/>
  <c r="S1025" i="19"/>
  <c r="S1402" i="19"/>
  <c r="O1686" i="19"/>
  <c r="P1367" i="19"/>
  <c r="P1411" i="19"/>
  <c r="Q1684" i="19"/>
  <c r="Q1498" i="19"/>
  <c r="Q1551" i="19"/>
  <c r="O1222" i="19"/>
  <c r="Q1180" i="19"/>
  <c r="S793" i="19"/>
  <c r="Q1140" i="19"/>
  <c r="P1183" i="19"/>
  <c r="O1413" i="19"/>
  <c r="T1375" i="19"/>
  <c r="O1624" i="19"/>
  <c r="S995" i="19"/>
  <c r="T1311" i="19"/>
  <c r="P1600" i="19"/>
  <c r="P1454" i="19"/>
  <c r="R1536" i="19"/>
  <c r="T979" i="19"/>
  <c r="R1492" i="19"/>
  <c r="T1483" i="19"/>
  <c r="T1090" i="19"/>
  <c r="S1348" i="19"/>
  <c r="P1606" i="19"/>
  <c r="O1462" i="19"/>
  <c r="O1414" i="19"/>
  <c r="T767" i="19"/>
  <c r="Q1367" i="19"/>
  <c r="S1257" i="19"/>
  <c r="R1407" i="19"/>
  <c r="Q1190" i="19"/>
  <c r="T1335" i="19"/>
  <c r="R1358" i="19"/>
  <c r="R1607" i="19"/>
  <c r="S1377" i="19"/>
  <c r="R1464" i="19"/>
  <c r="S1703" i="19"/>
  <c r="T1233" i="19"/>
  <c r="T1424" i="19"/>
  <c r="P1650" i="19"/>
  <c r="O1506" i="19"/>
  <c r="S1459" i="19"/>
  <c r="S1387" i="19"/>
  <c r="R1470" i="19"/>
  <c r="S1709" i="19"/>
  <c r="S953" i="19"/>
  <c r="O1397" i="19"/>
  <c r="T1302" i="19"/>
  <c r="S1328" i="19"/>
  <c r="T1567" i="19"/>
  <c r="S1103" i="19"/>
  <c r="P1394" i="19"/>
  <c r="S803" i="19"/>
  <c r="Q702" i="19"/>
  <c r="Q1332" i="19"/>
  <c r="P1279" i="19"/>
  <c r="P675" i="19"/>
  <c r="S348" i="19"/>
  <c r="Q750" i="19"/>
  <c r="P1016" i="19"/>
  <c r="Q984" i="19"/>
  <c r="Q929" i="19"/>
  <c r="S1265" i="19"/>
  <c r="P838" i="19"/>
  <c r="O612" i="19"/>
  <c r="S1292" i="19"/>
  <c r="Q804" i="19"/>
  <c r="Q1144" i="19"/>
  <c r="Q1086" i="19"/>
  <c r="O848" i="19"/>
  <c r="T1106" i="19"/>
  <c r="T737" i="19"/>
  <c r="R1166" i="19"/>
  <c r="Q1014" i="19"/>
  <c r="T982" i="19"/>
  <c r="Q1301" i="19"/>
  <c r="Q540" i="19"/>
  <c r="P1152" i="19"/>
  <c r="O1016" i="19"/>
  <c r="P953" i="19"/>
  <c r="T1082" i="19"/>
  <c r="P898" i="19"/>
  <c r="Q1316" i="19"/>
  <c r="R1251" i="19"/>
  <c r="R1292" i="19"/>
  <c r="P1103" i="19"/>
  <c r="R1259" i="19"/>
  <c r="Q1209" i="19"/>
  <c r="P1114" i="19"/>
  <c r="Q1401" i="19"/>
  <c r="R1335" i="19"/>
  <c r="P1135" i="19"/>
  <c r="T1297" i="19"/>
  <c r="O1301" i="19"/>
  <c r="S816" i="19"/>
  <c r="P1214" i="19"/>
  <c r="Q1173" i="19"/>
  <c r="P979" i="19"/>
  <c r="P426" i="19"/>
  <c r="S1161" i="19"/>
  <c r="Q1282" i="19"/>
  <c r="P1192" i="19"/>
  <c r="Q1118" i="19"/>
  <c r="S1076" i="19"/>
  <c r="Q1111" i="19"/>
  <c r="S1104" i="19"/>
  <c r="S1028" i="19"/>
  <c r="R1302" i="19"/>
  <c r="S1240" i="19"/>
  <c r="S1579" i="19"/>
  <c r="T1579" i="19"/>
  <c r="T942" i="19"/>
  <c r="P1234" i="19"/>
  <c r="Q1232" i="19"/>
  <c r="S919" i="19"/>
  <c r="S962" i="19"/>
  <c r="S1003" i="19"/>
  <c r="P1386" i="19"/>
  <c r="R1218" i="19"/>
  <c r="Q1156" i="19"/>
  <c r="Q957" i="19"/>
  <c r="Q1137" i="19"/>
  <c r="P885" i="19"/>
  <c r="P935" i="19"/>
  <c r="R1355" i="19"/>
  <c r="S978" i="19"/>
  <c r="O1011" i="19"/>
  <c r="Q1210" i="19"/>
  <c r="O1108" i="19"/>
  <c r="R1311" i="19"/>
  <c r="S997" i="19"/>
  <c r="S753" i="19"/>
  <c r="P1194" i="19"/>
  <c r="S737" i="19"/>
  <c r="S923" i="19"/>
  <c r="T1242" i="19"/>
  <c r="T1213" i="19"/>
  <c r="S1484" i="19"/>
  <c r="S891" i="19"/>
  <c r="T1059" i="19"/>
  <c r="Q1315" i="19"/>
  <c r="P1146" i="19"/>
  <c r="O1228" i="19"/>
  <c r="O1280" i="19"/>
  <c r="T1445" i="19"/>
  <c r="T1096" i="19"/>
  <c r="T1194" i="19"/>
  <c r="S1607" i="19"/>
  <c r="O1335" i="19"/>
  <c r="O1493" i="19"/>
  <c r="P1554" i="19"/>
  <c r="S1406" i="19"/>
  <c r="R1105" i="19"/>
  <c r="T1211" i="19"/>
  <c r="O1302" i="19"/>
  <c r="S1613" i="19"/>
  <c r="O1238" i="19"/>
  <c r="T1444" i="19"/>
  <c r="S1357" i="19"/>
  <c r="R1450" i="19"/>
  <c r="S1689" i="19"/>
  <c r="T1177" i="19"/>
  <c r="S1474" i="19"/>
  <c r="R866" i="19"/>
  <c r="P867" i="19"/>
  <c r="S925" i="19"/>
  <c r="Q1175" i="19"/>
  <c r="S1394" i="19"/>
  <c r="Q1410" i="19"/>
  <c r="S1549" i="19"/>
  <c r="O1240" i="19"/>
  <c r="T1348" i="19"/>
  <c r="T1513" i="19"/>
  <c r="O1410" i="19"/>
  <c r="R1683" i="19"/>
  <c r="T1147" i="19"/>
  <c r="S1466" i="19"/>
  <c r="T1657" i="19"/>
  <c r="O1258" i="19"/>
  <c r="T1366" i="19"/>
  <c r="S1525" i="19"/>
  <c r="T1409" i="19"/>
  <c r="T1455" i="19"/>
  <c r="T1204" i="19"/>
  <c r="S1204" i="19"/>
  <c r="P1201" i="19"/>
  <c r="S1117" i="19"/>
  <c r="S1192" i="19"/>
  <c r="R1484" i="19"/>
  <c r="P1474" i="19"/>
  <c r="T1627" i="19"/>
  <c r="O1286" i="19"/>
  <c r="T1460" i="19"/>
  <c r="O1602" i="19"/>
  <c r="O1432" i="19"/>
  <c r="T1361" i="19"/>
  <c r="R1578" i="19"/>
  <c r="Q1462" i="19"/>
  <c r="T1489" i="19"/>
  <c r="P1303" i="19"/>
  <c r="T1466" i="19"/>
  <c r="O1608" i="19"/>
  <c r="T1126" i="19"/>
  <c r="Q1437" i="19"/>
  <c r="S989" i="19"/>
  <c r="P1400" i="19"/>
  <c r="O1684" i="19"/>
  <c r="T1263" i="19"/>
  <c r="P1435" i="19"/>
  <c r="P1660" i="19"/>
  <c r="O1540" i="19"/>
  <c r="R1374" i="19"/>
  <c r="O1129" i="19"/>
  <c r="R1504" i="19"/>
  <c r="Q1513" i="19"/>
  <c r="P1323" i="19"/>
  <c r="P887" i="19"/>
  <c r="P1059" i="19"/>
  <c r="S1238" i="19"/>
  <c r="Q1271" i="19"/>
  <c r="T1248" i="19"/>
  <c r="S1460" i="19"/>
  <c r="P1598" i="19"/>
  <c r="T1093" i="19"/>
  <c r="Q1429" i="19"/>
  <c r="Q1574" i="19"/>
  <c r="Q1460" i="19"/>
  <c r="S1483" i="19"/>
  <c r="P1317" i="19"/>
  <c r="S1514" i="19"/>
  <c r="T1705" i="19"/>
  <c r="T1120" i="19"/>
  <c r="Q1435" i="19"/>
  <c r="Q1580" i="19"/>
  <c r="P1460" i="19"/>
  <c r="R1544" i="19"/>
  <c r="R1336" i="19"/>
  <c r="O638" i="19"/>
  <c r="R1178" i="19"/>
  <c r="P989" i="19"/>
  <c r="R1232" i="19"/>
  <c r="T1351" i="19"/>
  <c r="S1398" i="19"/>
  <c r="S1653" i="19"/>
  <c r="T1219" i="19"/>
  <c r="S1486" i="19"/>
  <c r="T1677" i="19"/>
  <c r="T1252" i="19"/>
  <c r="Q1479" i="19"/>
  <c r="Q1624" i="19"/>
  <c r="P1504" i="19"/>
  <c r="R1589" i="19"/>
  <c r="T1243" i="19"/>
  <c r="S1492" i="19"/>
  <c r="T1683" i="19"/>
  <c r="T1251" i="19"/>
  <c r="P1431" i="19"/>
  <c r="T1057" i="19"/>
  <c r="T1390" i="19"/>
  <c r="O1537" i="19"/>
  <c r="T1232" i="19"/>
  <c r="O1455" i="19"/>
  <c r="R1305" i="19"/>
  <c r="R1141" i="19"/>
  <c r="T788" i="19"/>
  <c r="O1121" i="19"/>
  <c r="R1467" i="19"/>
  <c r="S1049" i="19"/>
  <c r="P1646" i="19"/>
  <c r="T1246" i="19"/>
  <c r="Q1477" i="19"/>
  <c r="Q1273" i="19"/>
  <c r="Q1508" i="19"/>
  <c r="S1561" i="19"/>
  <c r="S1367" i="19"/>
  <c r="S991" i="19"/>
  <c r="P1063" i="19"/>
  <c r="T1291" i="19"/>
  <c r="Q1249" i="19"/>
  <c r="Q1475" i="19"/>
  <c r="R1646" i="19"/>
  <c r="P1500" i="19"/>
  <c r="R1585" i="19"/>
  <c r="T913" i="19"/>
  <c r="S1376" i="19"/>
  <c r="Q1525" i="19"/>
  <c r="O1180" i="19"/>
  <c r="T883" i="19"/>
  <c r="P1724" i="19"/>
  <c r="P1506" i="19"/>
  <c r="R1591" i="19"/>
  <c r="O1297" i="19"/>
  <c r="O1304" i="19"/>
  <c r="T1565" i="19"/>
  <c r="T1386" i="19"/>
  <c r="R1667" i="19"/>
  <c r="T1045" i="19"/>
  <c r="P1399" i="19"/>
  <c r="S1643" i="19"/>
  <c r="Q1356" i="19"/>
  <c r="S847" i="19"/>
  <c r="O1640" i="19"/>
  <c r="T1389" i="19"/>
  <c r="R1463" i="19"/>
  <c r="T1285" i="19"/>
  <c r="O981" i="19"/>
  <c r="P1696" i="19"/>
  <c r="O1529" i="19"/>
  <c r="P1508" i="19"/>
  <c r="P1505" i="19"/>
  <c r="R1476" i="19"/>
  <c r="Q1658" i="19"/>
  <c r="S1524" i="19"/>
  <c r="Q1564" i="19"/>
  <c r="O1347" i="19"/>
  <c r="O1249" i="19"/>
  <c r="S1410" i="19"/>
  <c r="O1692" i="19"/>
  <c r="Q1631" i="19"/>
  <c r="Q1764" i="19"/>
  <c r="P1951" i="19"/>
  <c r="T1434" i="19"/>
  <c r="O1226" i="19"/>
  <c r="S1400" i="19"/>
  <c r="Q1414" i="19"/>
  <c r="O1225" i="19"/>
  <c r="P1509" i="19"/>
  <c r="T1216" i="19"/>
  <c r="R1671" i="19"/>
  <c r="T1222" i="19"/>
  <c r="R643" i="19"/>
  <c r="T567" i="19"/>
  <c r="Q527" i="19"/>
  <c r="P630" i="19"/>
  <c r="Q837" i="19"/>
  <c r="S769" i="19"/>
  <c r="S1403" i="19"/>
  <c r="T681" i="19"/>
  <c r="T640" i="19"/>
  <c r="R1118" i="19"/>
  <c r="Q717" i="19"/>
  <c r="T820" i="19"/>
  <c r="Q1246" i="19"/>
  <c r="R843" i="19"/>
  <c r="P1300" i="19"/>
  <c r="R1076" i="19"/>
  <c r="P951" i="19"/>
  <c r="O1033" i="19"/>
  <c r="O1213" i="19"/>
  <c r="P975" i="19"/>
  <c r="R1207" i="19"/>
  <c r="P1298" i="19"/>
  <c r="R1210" i="19"/>
  <c r="R1227" i="19"/>
  <c r="R926" i="19"/>
  <c r="T693" i="19"/>
  <c r="S877" i="19"/>
  <c r="R1146" i="19"/>
  <c r="P1123" i="19"/>
  <c r="R1185" i="19"/>
  <c r="R1154" i="19"/>
  <c r="P666" i="19"/>
  <c r="Q1278" i="19"/>
  <c r="P1107" i="19"/>
  <c r="P1144" i="19"/>
  <c r="S879" i="19"/>
  <c r="P849" i="19"/>
  <c r="P1029" i="19"/>
  <c r="T765" i="19"/>
  <c r="P1131" i="19"/>
  <c r="T1127" i="19"/>
  <c r="S1299" i="19"/>
  <c r="S811" i="19"/>
  <c r="P1236" i="19"/>
  <c r="R1132" i="19"/>
  <c r="S1142" i="19"/>
  <c r="R819" i="19"/>
  <c r="S1059" i="19"/>
  <c r="R1296" i="19"/>
  <c r="S1282" i="19"/>
  <c r="P1179" i="19"/>
  <c r="Q1221" i="19"/>
  <c r="P1207" i="19"/>
  <c r="S1553" i="19"/>
  <c r="R1308" i="19"/>
  <c r="T1010" i="19"/>
  <c r="Q1158" i="19"/>
  <c r="Q1121" i="19"/>
  <c r="T770" i="19"/>
  <c r="P1157" i="19"/>
  <c r="Q1319" i="19"/>
  <c r="S1603" i="19"/>
  <c r="P1241" i="19"/>
  <c r="S921" i="19"/>
  <c r="Q1066" i="19"/>
  <c r="R994" i="19"/>
  <c r="R1159" i="19"/>
  <c r="R1329" i="19"/>
  <c r="O1135" i="19"/>
  <c r="Q1328" i="19"/>
  <c r="P1083" i="19"/>
  <c r="T966" i="19"/>
  <c r="T1121" i="19"/>
  <c r="S1165" i="19"/>
  <c r="S1262" i="19"/>
  <c r="O1045" i="19"/>
  <c r="S924" i="19"/>
  <c r="Q1199" i="19"/>
  <c r="S1037" i="19"/>
  <c r="O1425" i="19"/>
  <c r="Q1364" i="19"/>
  <c r="O1203" i="19"/>
  <c r="S889" i="19"/>
  <c r="P1332" i="19"/>
  <c r="O897" i="19"/>
  <c r="T906" i="19"/>
  <c r="T1323" i="19"/>
  <c r="O1305" i="19"/>
  <c r="T1527" i="19"/>
  <c r="O1341" i="19"/>
  <c r="R1376" i="19"/>
  <c r="T1581" i="19"/>
  <c r="O1246" i="19"/>
  <c r="T1354" i="19"/>
  <c r="T1517" i="19"/>
  <c r="Q1404" i="19"/>
  <c r="T1451" i="19"/>
  <c r="O1348" i="19"/>
  <c r="P1387" i="19"/>
  <c r="T1587" i="19"/>
  <c r="R1344" i="19"/>
  <c r="O1499" i="19"/>
  <c r="T1171" i="19"/>
  <c r="S1472" i="19"/>
  <c r="T1663" i="19"/>
  <c r="Q1354" i="19"/>
  <c r="T1496" i="19"/>
  <c r="Q1206" i="19"/>
  <c r="S1187" i="19"/>
  <c r="S1089" i="19"/>
  <c r="T1133" i="19"/>
  <c r="T1443" i="19"/>
  <c r="T1482" i="19"/>
  <c r="T1509" i="19"/>
  <c r="T1350" i="19"/>
  <c r="R1447" i="19"/>
  <c r="O1212" i="19"/>
  <c r="P1417" i="19"/>
  <c r="S1657" i="19"/>
  <c r="Q1346" i="19"/>
  <c r="T1488" i="19"/>
  <c r="O1630" i="19"/>
  <c r="T1368" i="19"/>
  <c r="R1453" i="19"/>
  <c r="R1529" i="19"/>
  <c r="O1417" i="19"/>
  <c r="R1689" i="19"/>
  <c r="O1464" i="19"/>
  <c r="P1136" i="19"/>
  <c r="O1141" i="19"/>
  <c r="Q1116" i="19"/>
  <c r="P1159" i="19"/>
  <c r="T1376" i="19"/>
  <c r="Q1528" i="19"/>
  <c r="O1600" i="19"/>
  <c r="R1360" i="19"/>
  <c r="O1515" i="19"/>
  <c r="P1576" i="19"/>
  <c r="P1430" i="19"/>
  <c r="S1489" i="19"/>
  <c r="S1385" i="19"/>
  <c r="R1468" i="19"/>
  <c r="S1707" i="19"/>
  <c r="R1366" i="19"/>
  <c r="O1521" i="19"/>
  <c r="P1582" i="19"/>
  <c r="O1438" i="19"/>
  <c r="S1378" i="19"/>
  <c r="T1257" i="19"/>
  <c r="P1433" i="19"/>
  <c r="P1658" i="19"/>
  <c r="T1282" i="19"/>
  <c r="T1099" i="19"/>
  <c r="Q1634" i="19"/>
  <c r="P1538" i="19"/>
  <c r="R1623" i="19"/>
  <c r="O1344" i="19"/>
  <c r="S1526" i="19"/>
  <c r="T1717" i="19"/>
  <c r="T1296" i="19"/>
  <c r="S979" i="19"/>
  <c r="T916" i="19"/>
  <c r="Q1293" i="19"/>
  <c r="R1363" i="19"/>
  <c r="R1581" i="19"/>
  <c r="S1415" i="19"/>
  <c r="Q1572" i="19"/>
  <c r="O1430" i="19"/>
  <c r="T1355" i="19"/>
  <c r="S1381" i="19"/>
  <c r="R1466" i="19"/>
  <c r="S1705" i="19"/>
  <c r="S881" i="19"/>
  <c r="O1391" i="19"/>
  <c r="O1678" i="19"/>
  <c r="O1436" i="19"/>
  <c r="T1373" i="19"/>
  <c r="R1582" i="19"/>
  <c r="Q1466" i="19"/>
  <c r="P1501" i="19"/>
  <c r="O1512" i="19"/>
  <c r="Q1259" i="19"/>
  <c r="Q1145" i="19"/>
  <c r="S1309" i="19"/>
  <c r="S1288" i="19"/>
  <c r="T1407" i="19"/>
  <c r="P1522" i="19"/>
  <c r="T1675" i="19"/>
  <c r="Q1366" i="19"/>
  <c r="O1239" i="19"/>
  <c r="O1650" i="19"/>
  <c r="O1480" i="19"/>
  <c r="S1433" i="19"/>
  <c r="Q1285" i="19"/>
  <c r="Q1510" i="19"/>
  <c r="S1563" i="19"/>
  <c r="Q1372" i="19"/>
  <c r="S1330" i="19"/>
  <c r="O1656" i="19"/>
  <c r="T1270" i="19"/>
  <c r="Q1485" i="19"/>
  <c r="T1226" i="19"/>
  <c r="O1453" i="19"/>
  <c r="S1485" i="19"/>
  <c r="O1132" i="19"/>
  <c r="P1483" i="19"/>
  <c r="S1304" i="19"/>
  <c r="P1142" i="19"/>
  <c r="Q1381" i="19"/>
  <c r="O1170" i="19"/>
  <c r="R1677" i="19"/>
  <c r="O1489" i="19"/>
  <c r="Q1620" i="19"/>
  <c r="O1478" i="19"/>
  <c r="S1431" i="19"/>
  <c r="O1177" i="19"/>
  <c r="R1514" i="19"/>
  <c r="P852" i="19"/>
  <c r="P937" i="19"/>
  <c r="Q1123" i="19"/>
  <c r="T928" i="19"/>
  <c r="T1215" i="19"/>
  <c r="P1352" i="19"/>
  <c r="T1290" i="19"/>
  <c r="Q1261" i="19"/>
  <c r="Q1506" i="19"/>
  <c r="S1559" i="19"/>
  <c r="T1202" i="19"/>
  <c r="O1445" i="19"/>
  <c r="O1724" i="19"/>
  <c r="T955" i="19"/>
  <c r="R1427" i="19"/>
  <c r="Q1297" i="19"/>
  <c r="Q1512" i="19"/>
  <c r="S1565" i="19"/>
  <c r="T1021" i="19"/>
  <c r="T1387" i="19"/>
  <c r="T901" i="19"/>
  <c r="R1396" i="19"/>
  <c r="S1641" i="19"/>
  <c r="O1384" i="19"/>
  <c r="R1426" i="19"/>
  <c r="T1617" i="19"/>
  <c r="T1125" i="19"/>
  <c r="S1372" i="19"/>
  <c r="P1614" i="19"/>
  <c r="S1386" i="19"/>
  <c r="T1439" i="19"/>
  <c r="Q1384" i="19"/>
  <c r="R1182" i="19"/>
  <c r="O1119" i="19"/>
  <c r="T1015" i="19"/>
  <c r="T1426" i="19"/>
  <c r="T1687" i="19"/>
  <c r="T1353" i="19"/>
  <c r="O1284" i="19"/>
  <c r="O1481" i="19"/>
  <c r="S1365" i="19"/>
  <c r="O1483" i="19"/>
  <c r="O1268" i="19"/>
  <c r="P1441" i="19"/>
  <c r="P1666" i="19"/>
  <c r="P1865" i="19"/>
  <c r="R1770" i="19"/>
  <c r="R1556" i="19"/>
  <c r="P1694" i="19"/>
  <c r="O1357" i="19"/>
  <c r="T1563" i="19"/>
  <c r="S1448" i="19"/>
  <c r="T1160" i="19"/>
  <c r="T1569" i="19"/>
  <c r="O1516" i="19"/>
  <c r="S1717" i="19"/>
  <c r="O1542" i="19"/>
  <c r="S1719" i="19"/>
  <c r="Q1500" i="19"/>
  <c r="S1577" i="19"/>
  <c r="T1471" i="19"/>
  <c r="Q958" i="19"/>
  <c r="S1380" i="19"/>
  <c r="O1322" i="19"/>
  <c r="P1455" i="19"/>
  <c r="O1564" i="19"/>
  <c r="O1479" i="19"/>
  <c r="O1123" i="19"/>
  <c r="T1134" i="19"/>
  <c r="O1237" i="19"/>
  <c r="O1377" i="19"/>
  <c r="Q1360" i="19"/>
  <c r="P1489" i="19"/>
  <c r="P1714" i="19"/>
  <c r="O1677" i="19"/>
  <c r="R1670" i="19"/>
  <c r="O1375" i="19"/>
  <c r="R1531" i="19"/>
  <c r="T1470" i="19"/>
  <c r="R1372" i="19"/>
  <c r="T1641" i="19"/>
  <c r="O1383" i="19"/>
  <c r="P1547" i="19"/>
  <c r="P1419" i="19"/>
  <c r="T1573" i="19"/>
  <c r="S1013" i="19"/>
  <c r="S1625" i="19"/>
  <c r="T1558" i="19"/>
  <c r="T1867" i="19"/>
  <c r="R1920" i="19"/>
  <c r="Q1659" i="19"/>
  <c r="Q1790" i="19"/>
  <c r="P1953" i="19"/>
  <c r="R1739" i="19"/>
  <c r="O1701" i="19"/>
  <c r="T1588" i="19"/>
  <c r="T1287" i="19"/>
  <c r="T1727" i="19"/>
  <c r="P1482" i="19"/>
  <c r="Q1539" i="19"/>
  <c r="Q1608" i="19"/>
  <c r="T1385" i="19"/>
  <c r="T1322" i="19"/>
  <c r="R1437" i="19"/>
  <c r="Q1358" i="19"/>
  <c r="R1439" i="19"/>
  <c r="O1294" i="19"/>
  <c r="R1465" i="19"/>
  <c r="R1545" i="19"/>
  <c r="R1735" i="19"/>
  <c r="Q1691" i="19"/>
  <c r="T1532" i="19"/>
  <c r="O1267" i="19"/>
  <c r="O1387" i="19"/>
  <c r="S1467" i="19"/>
  <c r="O1429" i="19"/>
  <c r="T853" i="19"/>
  <c r="Q1432" i="19"/>
  <c r="O1374" i="19"/>
  <c r="P1477" i="19"/>
  <c r="S857" i="19"/>
  <c r="O1272" i="19"/>
  <c r="R1693" i="19"/>
  <c r="O1282" i="19"/>
  <c r="R667" i="19"/>
  <c r="Q985" i="19"/>
  <c r="Q823" i="19"/>
  <c r="R729" i="19"/>
  <c r="R764" i="19"/>
  <c r="P490" i="19"/>
  <c r="Q982" i="19"/>
  <c r="R876" i="19"/>
  <c r="P474" i="19"/>
  <c r="S914" i="19"/>
  <c r="P765" i="19"/>
  <c r="Q970" i="19"/>
  <c r="P1119" i="19"/>
  <c r="O1113" i="19"/>
  <c r="P1217" i="19"/>
  <c r="Q901" i="19"/>
  <c r="O999" i="19"/>
  <c r="T1042" i="19"/>
  <c r="O958" i="19"/>
  <c r="P704" i="19"/>
  <c r="T813" i="19"/>
  <c r="P1167" i="19"/>
  <c r="P1235" i="19"/>
  <c r="S1026" i="19"/>
  <c r="P654" i="19"/>
  <c r="O1047" i="19"/>
  <c r="Q1365" i="19"/>
  <c r="S767" i="19"/>
  <c r="O917" i="19"/>
  <c r="T1048" i="19"/>
  <c r="S832" i="19"/>
  <c r="S1300" i="19"/>
  <c r="R1112" i="19"/>
  <c r="S916" i="19"/>
  <c r="S1286" i="19"/>
  <c r="T1277" i="19"/>
  <c r="R1221" i="19"/>
  <c r="S938" i="19"/>
  <c r="S1137" i="19"/>
  <c r="S867" i="19"/>
  <c r="S1072" i="19"/>
  <c r="Q1298" i="19"/>
  <c r="P1162" i="19"/>
  <c r="T1100" i="19"/>
  <c r="S1188" i="19"/>
  <c r="S770" i="19"/>
  <c r="T930" i="19"/>
  <c r="Q918" i="19"/>
  <c r="S1208" i="19"/>
  <c r="S1393" i="19"/>
  <c r="Q1267" i="19"/>
  <c r="O1259" i="19"/>
  <c r="O1163" i="19"/>
  <c r="R1334" i="19"/>
  <c r="R1295" i="19"/>
  <c r="T903" i="19"/>
  <c r="R1320" i="19"/>
  <c r="O1175" i="19"/>
  <c r="R1383" i="19"/>
  <c r="Q1245" i="19"/>
  <c r="Q1407" i="19"/>
  <c r="T1327" i="19"/>
  <c r="R850" i="19"/>
  <c r="O596" i="19"/>
  <c r="O1277" i="19"/>
  <c r="T1041" i="19"/>
  <c r="S1205" i="19"/>
  <c r="T983" i="19"/>
  <c r="P1372" i="19"/>
  <c r="S1162" i="19"/>
  <c r="R1165" i="19"/>
  <c r="R1252" i="19"/>
  <c r="O1158" i="19"/>
  <c r="T850" i="19"/>
  <c r="T896" i="19"/>
  <c r="P919" i="19"/>
  <c r="Q1238" i="19"/>
  <c r="O1193" i="19"/>
  <c r="T1425" i="19"/>
  <c r="S1343" i="19"/>
  <c r="T1149" i="19"/>
  <c r="R1388" i="19"/>
  <c r="R1104" i="19"/>
  <c r="S878" i="19"/>
  <c r="R1263" i="19"/>
  <c r="S1075" i="19"/>
  <c r="S1370" i="19"/>
  <c r="P1396" i="19"/>
  <c r="T1555" i="19"/>
  <c r="O1142" i="19"/>
  <c r="R1410" i="19"/>
  <c r="T1553" i="19"/>
  <c r="T1356" i="19"/>
  <c r="R1449" i="19"/>
  <c r="T1522" i="19"/>
  <c r="Q1412" i="19"/>
  <c r="R1685" i="19"/>
  <c r="O1160" i="19"/>
  <c r="T1417" i="19"/>
  <c r="O1560" i="19"/>
  <c r="O1264" i="19"/>
  <c r="T1372" i="19"/>
  <c r="Q1352" i="19"/>
  <c r="T1494" i="19"/>
  <c r="O1636" i="19"/>
  <c r="T1119" i="19"/>
  <c r="S1366" i="19"/>
  <c r="Q1119" i="19"/>
  <c r="Q1186" i="19"/>
  <c r="T619" i="19"/>
  <c r="O1176" i="19"/>
  <c r="S1651" i="19"/>
  <c r="P1445" i="19"/>
  <c r="T1514" i="19"/>
  <c r="O1345" i="19"/>
  <c r="R1423" i="19"/>
  <c r="T827" i="19"/>
  <c r="S1440" i="19"/>
  <c r="T1631" i="19"/>
  <c r="S1067" i="19"/>
  <c r="O1342" i="19"/>
  <c r="P1604" i="19"/>
  <c r="O1363" i="19"/>
  <c r="T1429" i="19"/>
  <c r="O1248" i="19"/>
  <c r="P1424" i="19"/>
  <c r="S1663" i="19"/>
  <c r="P1462" i="19"/>
  <c r="O949" i="19"/>
  <c r="P1035" i="19"/>
  <c r="S1214" i="19"/>
  <c r="Q1247" i="19"/>
  <c r="Q1473" i="19"/>
  <c r="S1436" i="19"/>
  <c r="P1574" i="19"/>
  <c r="T1309" i="19"/>
  <c r="R1400" i="19"/>
  <c r="T1549" i="19"/>
  <c r="Q1436" i="19"/>
  <c r="R1707" i="19"/>
  <c r="T1237" i="19"/>
  <c r="S1490" i="19"/>
  <c r="T1681" i="19"/>
  <c r="O1324" i="19"/>
  <c r="R1408" i="19"/>
  <c r="Q1556" i="19"/>
  <c r="P1436" i="19"/>
  <c r="T1504" i="19"/>
  <c r="T1276" i="19"/>
  <c r="S905" i="19"/>
  <c r="Q1632" i="19"/>
  <c r="O1490" i="19"/>
  <c r="S1443" i="19"/>
  <c r="Q1385" i="19"/>
  <c r="Q1544" i="19"/>
  <c r="S1597" i="19"/>
  <c r="T1087" i="19"/>
  <c r="P1408" i="19"/>
  <c r="O1690" i="19"/>
  <c r="T1345" i="19"/>
  <c r="T1075" i="19"/>
  <c r="T894" i="19"/>
  <c r="O1015" i="19"/>
  <c r="O1153" i="19"/>
  <c r="Q1521" i="19"/>
  <c r="R1342" i="19"/>
  <c r="R1574" i="19"/>
  <c r="P1428" i="19"/>
  <c r="R1483" i="19"/>
  <c r="T1225" i="19"/>
  <c r="S1488" i="19"/>
  <c r="T1679" i="19"/>
  <c r="T1239" i="19"/>
  <c r="O1427" i="19"/>
  <c r="P1652" i="19"/>
  <c r="P1434" i="19"/>
  <c r="T1500" i="19"/>
  <c r="S1389" i="19"/>
  <c r="R1472" i="19"/>
  <c r="S1711" i="19"/>
  <c r="P1510" i="19"/>
  <c r="T1092" i="19"/>
  <c r="R1070" i="19"/>
  <c r="Q1308" i="19"/>
  <c r="P1255" i="19"/>
  <c r="O1487" i="19"/>
  <c r="R1412" i="19"/>
  <c r="O1648" i="19"/>
  <c r="T1155" i="19"/>
  <c r="P1391" i="19"/>
  <c r="P1624" i="19"/>
  <c r="P1478" i="19"/>
  <c r="R1563" i="19"/>
  <c r="O1189" i="19"/>
  <c r="R1516" i="19"/>
  <c r="T1533" i="19"/>
  <c r="T1173" i="19"/>
  <c r="Q1400" i="19"/>
  <c r="P1630" i="19"/>
  <c r="O1486" i="19"/>
  <c r="S1439" i="19"/>
  <c r="O1126" i="19"/>
  <c r="P1481" i="19"/>
  <c r="P1706" i="19"/>
  <c r="P1365" i="19"/>
  <c r="S1408" i="19"/>
  <c r="T1320" i="19"/>
  <c r="R1228" i="19"/>
  <c r="P895" i="19"/>
  <c r="O1394" i="19"/>
  <c r="T1625" i="19"/>
  <c r="P1427" i="19"/>
  <c r="R1622" i="19"/>
  <c r="P1476" i="19"/>
  <c r="R1561" i="19"/>
  <c r="P1356" i="19"/>
  <c r="T1164" i="19"/>
  <c r="R1275" i="19"/>
  <c r="T1061" i="19"/>
  <c r="R950" i="19"/>
  <c r="Q1286" i="19"/>
  <c r="O1474" i="19"/>
  <c r="T1293" i="19"/>
  <c r="R1679" i="19"/>
  <c r="O1165" i="19"/>
  <c r="R1512" i="19"/>
  <c r="T1528" i="19"/>
  <c r="S1091" i="19"/>
  <c r="P1473" i="19"/>
  <c r="P1698" i="19"/>
  <c r="O1554" i="19"/>
  <c r="R1398" i="19"/>
  <c r="O1195" i="19"/>
  <c r="R1518" i="19"/>
  <c r="T1536" i="19"/>
  <c r="T1220" i="19"/>
  <c r="O1451" i="19"/>
  <c r="O1382" i="19"/>
  <c r="Q1424" i="19"/>
  <c r="T1615" i="19"/>
  <c r="O1250" i="19"/>
  <c r="T1448" i="19"/>
  <c r="O1590" i="19"/>
  <c r="T1144" i="19"/>
  <c r="Q1443" i="19"/>
  <c r="Q1588" i="19"/>
  <c r="Q1396" i="19"/>
  <c r="R1673" i="19"/>
  <c r="T1209" i="19"/>
  <c r="S1023" i="19"/>
  <c r="R1635" i="19"/>
  <c r="T1264" i="19"/>
  <c r="R1593" i="19"/>
  <c r="P1634" i="19"/>
  <c r="Q1465" i="19"/>
  <c r="P1341" i="19"/>
  <c r="Q1418" i="19"/>
  <c r="P1374" i="19"/>
  <c r="Q1445" i="19"/>
  <c r="T1137" i="19"/>
  <c r="T1212" i="19"/>
  <c r="Q1640" i="19"/>
  <c r="Q1847" i="19"/>
  <c r="P560" i="19"/>
  <c r="Q1096" i="19"/>
  <c r="P764" i="19"/>
  <c r="R995" i="19"/>
  <c r="P808" i="19"/>
  <c r="R1094" i="19"/>
  <c r="P942" i="19"/>
  <c r="T745" i="19"/>
  <c r="P604" i="19"/>
  <c r="P993" i="19"/>
  <c r="T667" i="19"/>
  <c r="R961" i="19"/>
  <c r="O1243" i="19"/>
  <c r="Q973" i="19"/>
  <c r="R1042" i="19"/>
  <c r="S714" i="19"/>
  <c r="S830" i="19"/>
  <c r="O1128" i="19"/>
  <c r="R1176" i="19"/>
  <c r="P1196" i="19"/>
  <c r="P859" i="19"/>
  <c r="T489" i="19"/>
  <c r="S1154" i="19"/>
  <c r="P1071" i="19"/>
  <c r="O1029" i="19"/>
  <c r="T730" i="19"/>
  <c r="R1284" i="19"/>
  <c r="S992" i="19"/>
  <c r="P931" i="19"/>
  <c r="Q1324" i="19"/>
  <c r="O1169" i="19"/>
  <c r="Q862" i="19"/>
  <c r="S1045" i="19"/>
  <c r="R1187" i="19"/>
  <c r="S1105" i="19"/>
  <c r="R1217" i="19"/>
  <c r="R1460" i="19"/>
  <c r="R1373" i="19"/>
  <c r="S972" i="19"/>
  <c r="O1296" i="19"/>
  <c r="S1213" i="19"/>
  <c r="Q1318" i="19"/>
  <c r="T898" i="19"/>
  <c r="Q1399" i="19"/>
  <c r="P963" i="19"/>
  <c r="S747" i="19"/>
  <c r="T711" i="19"/>
  <c r="T803" i="19"/>
  <c r="S1182" i="19"/>
  <c r="O921" i="19"/>
  <c r="S1307" i="19"/>
  <c r="R1215" i="19"/>
  <c r="S1143" i="19"/>
  <c r="Q1526" i="19"/>
  <c r="T1370" i="19"/>
  <c r="P1193" i="19"/>
  <c r="S849" i="19"/>
  <c r="R872" i="19"/>
  <c r="R1285" i="19"/>
  <c r="S1285" i="19"/>
  <c r="R1313" i="19"/>
  <c r="O1546" i="19"/>
  <c r="S908" i="19"/>
  <c r="P1147" i="19"/>
  <c r="P1258" i="19"/>
  <c r="O969" i="19"/>
  <c r="R1172" i="19"/>
  <c r="P1149" i="19"/>
  <c r="S1051" i="19"/>
  <c r="S982" i="19"/>
  <c r="Q1377" i="19"/>
  <c r="T988" i="19"/>
  <c r="T1034" i="19"/>
  <c r="T840" i="19"/>
  <c r="Q1164" i="19"/>
  <c r="Q1317" i="19"/>
  <c r="S928" i="19"/>
  <c r="S1144" i="19"/>
  <c r="O1316" i="19"/>
  <c r="R1436" i="19"/>
  <c r="S1675" i="19"/>
  <c r="P1450" i="19"/>
  <c r="O1531" i="19"/>
  <c r="P1306" i="19"/>
  <c r="S1163" i="19"/>
  <c r="S1017" i="19"/>
  <c r="S863" i="19"/>
  <c r="T1418" i="19"/>
  <c r="T1458" i="19"/>
  <c r="P1718" i="19"/>
  <c r="P1377" i="19"/>
  <c r="O1423" i="19"/>
  <c r="R1389" i="19"/>
  <c r="T1383" i="19"/>
  <c r="S1633" i="19"/>
  <c r="O1298" i="19"/>
  <c r="T1464" i="19"/>
  <c r="O1606" i="19"/>
  <c r="T1112" i="19"/>
  <c r="R1429" i="19"/>
  <c r="T1469" i="19"/>
  <c r="P1383" i="19"/>
  <c r="R1665" i="19"/>
  <c r="O1440" i="19"/>
  <c r="R1382" i="19"/>
  <c r="R1586" i="19"/>
  <c r="P1440" i="19"/>
  <c r="S1053" i="19"/>
  <c r="S906" i="19"/>
  <c r="O927" i="19"/>
  <c r="T978" i="19"/>
  <c r="T1392" i="19"/>
  <c r="S1073" i="19"/>
  <c r="S1557" i="19"/>
  <c r="O1370" i="19"/>
  <c r="S1412" i="19"/>
  <c r="T1605" i="19"/>
  <c r="T1314" i="19"/>
  <c r="O1403" i="19"/>
  <c r="P1552" i="19"/>
  <c r="P1432" i="19"/>
  <c r="S1495" i="19"/>
  <c r="O1378" i="19"/>
  <c r="O1420" i="19"/>
  <c r="T1611" i="19"/>
  <c r="R1368" i="19"/>
  <c r="O1523" i="19"/>
  <c r="T1255" i="19"/>
  <c r="S1496" i="19"/>
  <c r="R1010" i="19"/>
  <c r="T890" i="19"/>
  <c r="R1337" i="19"/>
  <c r="Q1386" i="19"/>
  <c r="O1159" i="19"/>
  <c r="R1469" i="19"/>
  <c r="P1543" i="19"/>
  <c r="O1407" i="19"/>
  <c r="R1681" i="19"/>
  <c r="P1344" i="19"/>
  <c r="T1486" i="19"/>
  <c r="O1628" i="19"/>
  <c r="T1186" i="19"/>
  <c r="Q1457" i="19"/>
  <c r="Q1602" i="19"/>
  <c r="S1414" i="19"/>
  <c r="R1687" i="19"/>
  <c r="T1165" i="19"/>
  <c r="S1470" i="19"/>
  <c r="T1661" i="19"/>
  <c r="Q1492" i="19"/>
  <c r="S1544" i="19"/>
  <c r="O1117" i="19"/>
  <c r="R1500" i="19"/>
  <c r="Q1505" i="19"/>
  <c r="T1238" i="19"/>
  <c r="O1457" i="19"/>
  <c r="S1497" i="19"/>
  <c r="O1494" i="19"/>
  <c r="S1447" i="19"/>
  <c r="O1196" i="19"/>
  <c r="R922" i="19"/>
  <c r="Q1280" i="19"/>
  <c r="T777" i="19"/>
  <c r="R1160" i="19"/>
  <c r="P1496" i="19"/>
  <c r="P1351" i="19"/>
  <c r="S1629" i="19"/>
  <c r="T1135" i="19"/>
  <c r="S1462" i="19"/>
  <c r="T1653" i="19"/>
  <c r="T1180" i="19"/>
  <c r="Q1455" i="19"/>
  <c r="Q1600" i="19"/>
  <c r="P1480" i="19"/>
  <c r="R1565" i="19"/>
  <c r="T1153" i="19"/>
  <c r="S1468" i="19"/>
  <c r="T1659" i="19"/>
  <c r="T1179" i="19"/>
  <c r="T1402" i="19"/>
  <c r="P1366" i="19"/>
  <c r="O1307" i="19"/>
  <c r="T1253" i="19"/>
  <c r="R1204" i="19"/>
  <c r="P871" i="19"/>
  <c r="O1366" i="19"/>
  <c r="T1601" i="19"/>
  <c r="T1397" i="19"/>
  <c r="R1598" i="19"/>
  <c r="P1452" i="19"/>
  <c r="R1533" i="19"/>
  <c r="T1312" i="19"/>
  <c r="S1512" i="19"/>
  <c r="T1703" i="19"/>
  <c r="P1309" i="19"/>
  <c r="P1451" i="19"/>
  <c r="P1676" i="19"/>
  <c r="P1458" i="19"/>
  <c r="R1541" i="19"/>
  <c r="T1051" i="19"/>
  <c r="R1496" i="19"/>
  <c r="Q1497" i="19"/>
  <c r="P1534" i="19"/>
  <c r="R1619" i="19"/>
  <c r="Q1373" i="19"/>
  <c r="Q1542" i="19"/>
  <c r="T969" i="19"/>
  <c r="R1202" i="19"/>
  <c r="P1013" i="19"/>
  <c r="R1256" i="19"/>
  <c r="O1402" i="19"/>
  <c r="O1428" i="19"/>
  <c r="S1677" i="19"/>
  <c r="T1307" i="19"/>
  <c r="S1510" i="19"/>
  <c r="T1701" i="19"/>
  <c r="T1319" i="19"/>
  <c r="S1332" i="19"/>
  <c r="S1278" i="19"/>
  <c r="O953" i="19"/>
  <c r="R1158" i="19"/>
  <c r="S951" i="19"/>
  <c r="P1418" i="19"/>
  <c r="R1486" i="19"/>
  <c r="O1696" i="19"/>
  <c r="T1299" i="19"/>
  <c r="P1447" i="19"/>
  <c r="P1672" i="19"/>
  <c r="P1526" i="19"/>
  <c r="R1611" i="19"/>
  <c r="O1346" i="19"/>
  <c r="P1384" i="19"/>
  <c r="T1585" i="19"/>
  <c r="O1314" i="19"/>
  <c r="P1453" i="19"/>
  <c r="P1678" i="19"/>
  <c r="O1534" i="19"/>
  <c r="S1356" i="19"/>
  <c r="O1270" i="19"/>
  <c r="T1377" i="19"/>
  <c r="T1531" i="19"/>
  <c r="T1382" i="19"/>
  <c r="R1459" i="19"/>
  <c r="R1537" i="19"/>
  <c r="Q1448" i="19"/>
  <c r="R1719" i="19"/>
  <c r="O1262" i="19"/>
  <c r="T1452" i="19"/>
  <c r="O1594" i="19"/>
  <c r="P1470" i="19"/>
  <c r="O1720" i="19"/>
  <c r="O1530" i="19"/>
  <c r="Q1491" i="19"/>
  <c r="T1393" i="19"/>
  <c r="Q1378" i="19"/>
  <c r="T1544" i="19"/>
  <c r="O1492" i="19"/>
  <c r="S1669" i="19"/>
  <c r="O1518" i="19"/>
  <c r="S1695" i="19"/>
  <c r="Q1452" i="19"/>
  <c r="R1553" i="19"/>
  <c r="S1660" i="19"/>
  <c r="T1795" i="19"/>
  <c r="Q1958" i="19"/>
  <c r="P1205" i="19"/>
  <c r="T1230" i="19"/>
  <c r="O1291" i="19"/>
  <c r="O1475" i="19"/>
  <c r="R1491" i="19"/>
  <c r="O1431" i="19"/>
  <c r="S1399" i="19"/>
  <c r="O1505" i="19"/>
  <c r="S1401" i="19"/>
  <c r="T1170" i="19"/>
  <c r="P1331" i="19"/>
  <c r="P1465" i="19"/>
  <c r="P1690" i="19"/>
  <c r="P1889" i="19"/>
  <c r="Q1668" i="19"/>
  <c r="P1528" i="19"/>
  <c r="T1707" i="19"/>
  <c r="Q1422" i="19"/>
  <c r="T1303" i="19"/>
  <c r="T1593" i="19"/>
  <c r="T1224" i="19"/>
  <c r="Q1509" i="19"/>
  <c r="T1260" i="19"/>
  <c r="Q1549" i="19"/>
  <c r="Q1524" i="19"/>
  <c r="S1601" i="19"/>
  <c r="T1529" i="19"/>
  <c r="P1087" i="19"/>
  <c r="T1412" i="19"/>
  <c r="T985" i="19"/>
  <c r="O1137" i="19"/>
  <c r="O1612" i="19"/>
  <c r="T1081" i="19"/>
  <c r="O1231" i="19"/>
  <c r="T1410" i="19"/>
  <c r="T1321" i="19"/>
  <c r="P1413" i="19"/>
  <c r="O1105" i="19"/>
  <c r="T1313" i="19"/>
  <c r="T1501" i="19"/>
  <c r="T1726" i="19"/>
  <c r="R1842" i="19"/>
  <c r="R1664" i="19"/>
  <c r="S1839" i="19"/>
  <c r="T1898" i="19"/>
  <c r="O1609" i="19"/>
  <c r="O1878" i="19"/>
  <c r="R1880" i="19"/>
  <c r="T980" i="19"/>
  <c r="Q1530" i="19"/>
  <c r="P1475" i="19"/>
  <c r="O1201" i="19"/>
  <c r="Q1463" i="19"/>
  <c r="O1466" i="19"/>
  <c r="O1710" i="19"/>
  <c r="Q1496" i="19"/>
  <c r="O1616" i="19"/>
  <c r="Q1522" i="19"/>
  <c r="O1642" i="19"/>
  <c r="S1432" i="19"/>
  <c r="T1623" i="19"/>
  <c r="O1605" i="19"/>
  <c r="O1874" i="19"/>
  <c r="O1865" i="19"/>
  <c r="Q1310" i="19"/>
  <c r="P1497" i="19"/>
  <c r="T1214" i="19"/>
  <c r="R1431" i="19"/>
  <c r="O1708" i="19"/>
  <c r="P1315" i="19"/>
  <c r="O1722" i="19"/>
  <c r="T1609" i="19"/>
  <c r="T1116" i="19"/>
  <c r="R1691" i="19"/>
  <c r="R1428" i="19"/>
  <c r="Q1610" i="19"/>
  <c r="Q1022" i="19"/>
  <c r="Q695" i="19"/>
  <c r="P767" i="19"/>
  <c r="R937" i="19"/>
  <c r="S1124" i="19"/>
  <c r="T1101" i="19"/>
  <c r="S746" i="19"/>
  <c r="P905" i="19"/>
  <c r="P759" i="19"/>
  <c r="Q467" i="19"/>
  <c r="P1169" i="19"/>
  <c r="O893" i="19"/>
  <c r="S735" i="19"/>
  <c r="T1162" i="19"/>
  <c r="R1224" i="19"/>
  <c r="S1068" i="19"/>
  <c r="S933" i="19"/>
  <c r="T1005" i="19"/>
  <c r="T690" i="19"/>
  <c r="R1022" i="19"/>
  <c r="P1389" i="19"/>
  <c r="R1343" i="19"/>
  <c r="T845" i="19"/>
  <c r="T722" i="19"/>
  <c r="S1224" i="19"/>
  <c r="P1330" i="19"/>
  <c r="T973" i="19"/>
  <c r="O955" i="19"/>
  <c r="P1111" i="19"/>
  <c r="T1117" i="19"/>
  <c r="O1452" i="19"/>
  <c r="R1381" i="19"/>
  <c r="R1365" i="19"/>
  <c r="S1513" i="19"/>
  <c r="S1517" i="19"/>
  <c r="T1607" i="19"/>
  <c r="T1633" i="19"/>
  <c r="P1529" i="19"/>
  <c r="S1639" i="19"/>
  <c r="Q1584" i="19"/>
  <c r="O1303" i="19"/>
  <c r="S1120" i="19"/>
  <c r="R1475" i="19"/>
  <c r="R1657" i="19"/>
  <c r="T919" i="19"/>
  <c r="T1367" i="19"/>
  <c r="R1663" i="19"/>
  <c r="O1411" i="19"/>
  <c r="Q1335" i="19"/>
  <c r="T1336" i="19"/>
  <c r="R1559" i="19"/>
  <c r="T1447" i="19"/>
  <c r="S1681" i="19"/>
  <c r="T1408" i="19"/>
  <c r="T1453" i="19"/>
  <c r="R1713" i="19"/>
  <c r="Q1501" i="19"/>
  <c r="O1547" i="19"/>
  <c r="T1571" i="19"/>
  <c r="R1577" i="19"/>
  <c r="S910" i="19"/>
  <c r="S1112" i="19"/>
  <c r="T1651" i="19"/>
  <c r="S1679" i="19"/>
  <c r="O1652" i="19"/>
  <c r="S1536" i="19"/>
  <c r="S1685" i="19"/>
  <c r="Q1321" i="19"/>
  <c r="O979" i="19"/>
  <c r="S1079" i="19"/>
  <c r="P1622" i="19"/>
  <c r="S1475" i="19"/>
  <c r="T1475" i="19"/>
  <c r="S1465" i="19"/>
  <c r="T1495" i="19"/>
  <c r="S1541" i="19"/>
  <c r="Q1680" i="19"/>
  <c r="R1351" i="19"/>
  <c r="Q1214" i="19"/>
  <c r="T1357" i="19"/>
  <c r="S743" i="19"/>
  <c r="O1674" i="19"/>
  <c r="S1457" i="19"/>
  <c r="R1309" i="19"/>
  <c r="P1329" i="19"/>
  <c r="O1365" i="19"/>
  <c r="O1315" i="19"/>
  <c r="O1271" i="19"/>
  <c r="S1585" i="19"/>
  <c r="P1415" i="19"/>
  <c r="O1329" i="19"/>
  <c r="Q1652" i="19"/>
  <c r="R1617" i="19"/>
  <c r="R1457" i="19"/>
  <c r="T1379" i="19"/>
  <c r="S1363" i="19"/>
  <c r="S1693" i="19"/>
  <c r="O1507" i="19"/>
  <c r="Q1476" i="19"/>
  <c r="T1380" i="19"/>
  <c r="T1405" i="19"/>
  <c r="O1566" i="19"/>
  <c r="T1715" i="19"/>
  <c r="R1505" i="19"/>
  <c r="Q1517" i="19"/>
  <c r="O1778" i="19"/>
  <c r="T911" i="19"/>
  <c r="P1722" i="19"/>
  <c r="O1227" i="19"/>
  <c r="T1339" i="19"/>
  <c r="P1370" i="19"/>
  <c r="P1566" i="19"/>
  <c r="T1378" i="19"/>
  <c r="T749" i="19"/>
  <c r="O1716" i="19"/>
  <c r="P1151" i="19"/>
  <c r="Q1531" i="19"/>
  <c r="S1437" i="19"/>
  <c r="R1406" i="19"/>
  <c r="R1435" i="19"/>
  <c r="T1288" i="19"/>
  <c r="P1590" i="19"/>
  <c r="R1378" i="19"/>
  <c r="P1446" i="19"/>
  <c r="Q1547" i="19"/>
  <c r="Q1895" i="19"/>
  <c r="O1148" i="19"/>
  <c r="R1384" i="19"/>
  <c r="S1413" i="19"/>
  <c r="S1450" i="19"/>
  <c r="T1197" i="19"/>
  <c r="O1592" i="19"/>
  <c r="T1476" i="19"/>
  <c r="S1423" i="19"/>
  <c r="T1599" i="19"/>
  <c r="P1745" i="19"/>
  <c r="T1722" i="19"/>
  <c r="P1891" i="19"/>
  <c r="T1830" i="19"/>
  <c r="P1773" i="19"/>
  <c r="O1753" i="19"/>
  <c r="P1775" i="19"/>
  <c r="T1274" i="19"/>
  <c r="Q1394" i="19"/>
  <c r="T1347" i="19"/>
  <c r="S1498" i="19"/>
  <c r="T1269" i="19"/>
  <c r="T1595" i="19"/>
  <c r="T1063" i="19"/>
  <c r="O1448" i="19"/>
  <c r="S1649" i="19"/>
  <c r="P1769" i="19"/>
  <c r="O1749" i="19"/>
  <c r="R1018" i="19"/>
  <c r="R1401" i="19"/>
  <c r="O1350" i="19"/>
  <c r="T1541" i="19"/>
  <c r="S1040" i="19"/>
  <c r="T1362" i="19"/>
  <c r="O1166" i="19"/>
  <c r="P1586" i="19"/>
  <c r="S1715" i="19"/>
  <c r="P1402" i="19"/>
  <c r="O1712" i="19"/>
  <c r="R1432" i="19"/>
  <c r="S1501" i="19"/>
  <c r="S1504" i="19"/>
  <c r="T1695" i="19"/>
  <c r="S1543" i="19"/>
  <c r="P1760" i="19"/>
  <c r="T1960" i="19"/>
  <c r="Q1777" i="19"/>
  <c r="T1700" i="19"/>
  <c r="R1638" i="19"/>
  <c r="S1817" i="19"/>
  <c r="O1849" i="19"/>
  <c r="T1283" i="19"/>
  <c r="T1102" i="19"/>
  <c r="Q1568" i="19"/>
  <c r="S1952" i="19"/>
  <c r="T1797" i="19"/>
  <c r="O1993" i="19"/>
  <c r="T1751" i="19"/>
  <c r="O1947" i="19"/>
  <c r="Q1661" i="19"/>
  <c r="O1731" i="19"/>
  <c r="T1493" i="19"/>
  <c r="O1786" i="19"/>
  <c r="S1912" i="19"/>
  <c r="P1827" i="19"/>
  <c r="R1732" i="19"/>
  <c r="P1704" i="19"/>
  <c r="R1891" i="19"/>
  <c r="P1701" i="19"/>
  <c r="R1507" i="19"/>
  <c r="O1792" i="19"/>
  <c r="S1942" i="19"/>
  <c r="P1833" i="19"/>
  <c r="R1738" i="19"/>
  <c r="R1540" i="19"/>
  <c r="S1759" i="19"/>
  <c r="O1791" i="19"/>
  <c r="O1625" i="19"/>
  <c r="S1690" i="19"/>
  <c r="T1908" i="19"/>
  <c r="P1693" i="19"/>
  <c r="S1852" i="19"/>
  <c r="S1967" i="19"/>
  <c r="O1984" i="19"/>
  <c r="R1993" i="19"/>
  <c r="R1497" i="19"/>
  <c r="T1669" i="19"/>
  <c r="S1861" i="19"/>
  <c r="O1607" i="19"/>
  <c r="R1820" i="19"/>
  <c r="O1561" i="19"/>
  <c r="R1750" i="19"/>
  <c r="R1535" i="19"/>
  <c r="O1880" i="19"/>
  <c r="S1982" i="19"/>
  <c r="P1897" i="19"/>
  <c r="R1802" i="19"/>
  <c r="R1616" i="19"/>
  <c r="S1799" i="19"/>
  <c r="O1831" i="19"/>
  <c r="O1593" i="19"/>
  <c r="O1862" i="19"/>
  <c r="R1896" i="19"/>
  <c r="P1903" i="19"/>
  <c r="R1808" i="19"/>
  <c r="R1624" i="19"/>
  <c r="S1805" i="19"/>
  <c r="O1837" i="19"/>
  <c r="S1535" i="19"/>
  <c r="P1754" i="19"/>
  <c r="T1954" i="19"/>
  <c r="Q1795" i="19"/>
  <c r="S1730" i="19"/>
  <c r="T1580" i="19"/>
  <c r="T1889" i="19"/>
  <c r="R1942" i="19"/>
  <c r="P1357" i="19"/>
  <c r="R1461" i="19"/>
  <c r="O1334" i="19"/>
  <c r="T1732" i="19"/>
  <c r="R1785" i="19"/>
  <c r="O1892" i="19"/>
  <c r="S1706" i="19"/>
  <c r="Q1962" i="19"/>
  <c r="Q1781" i="19"/>
  <c r="S1708" i="19"/>
  <c r="R1700" i="19"/>
  <c r="S1869" i="19"/>
  <c r="P1932" i="19"/>
  <c r="P1579" i="19"/>
  <c r="P1794" i="19"/>
  <c r="T1994" i="19"/>
  <c r="Q1763" i="19"/>
  <c r="Q1657" i="19"/>
  <c r="S1471" i="19"/>
  <c r="S1875" i="19"/>
  <c r="P1938" i="19"/>
  <c r="P1585" i="19"/>
  <c r="P1800" i="19"/>
  <c r="T2000" i="19"/>
  <c r="Q1841" i="19"/>
  <c r="S1776" i="19"/>
  <c r="S1632" i="19"/>
  <c r="T1767" i="19"/>
  <c r="Q1930" i="19"/>
  <c r="P1791" i="19"/>
  <c r="O1647" i="19"/>
  <c r="P1983" i="19"/>
  <c r="Q1894" i="19"/>
  <c r="O1940" i="19"/>
  <c r="O1898" i="19"/>
  <c r="R725" i="19"/>
  <c r="O657" i="19"/>
  <c r="S1126" i="19"/>
  <c r="P875" i="19"/>
  <c r="T1058" i="19"/>
  <c r="T627" i="19"/>
  <c r="S1108" i="19"/>
  <c r="P1180" i="19"/>
  <c r="R1415" i="19"/>
  <c r="O890" i="19"/>
  <c r="S801" i="19"/>
  <c r="P1177" i="19"/>
  <c r="S1186" i="19"/>
  <c r="P1448" i="19"/>
  <c r="T956" i="19"/>
  <c r="P1263" i="19"/>
  <c r="T1187" i="19"/>
  <c r="S903" i="19"/>
  <c r="T837" i="19"/>
  <c r="R1289" i="19"/>
  <c r="R1240" i="19"/>
  <c r="S1233" i="19"/>
  <c r="P1039" i="19"/>
  <c r="S1032" i="19"/>
  <c r="P1324" i="19"/>
  <c r="Q1254" i="19"/>
  <c r="T839" i="19"/>
  <c r="P1037" i="19"/>
  <c r="R1193" i="19"/>
  <c r="T1423" i="19"/>
  <c r="Q1456" i="19"/>
  <c r="O836" i="19"/>
  <c r="T1432" i="19"/>
  <c r="Q1692" i="19"/>
  <c r="P1720" i="19"/>
  <c r="O1230" i="19"/>
  <c r="P1580" i="19"/>
  <c r="P1726" i="19"/>
  <c r="T1113" i="19"/>
  <c r="S1580" i="19"/>
  <c r="R1115" i="19"/>
  <c r="O1274" i="19"/>
  <c r="T1603" i="19"/>
  <c r="S1631" i="19"/>
  <c r="O1604" i="19"/>
  <c r="R1709" i="19"/>
  <c r="S1637" i="19"/>
  <c r="T1637" i="19"/>
  <c r="R1331" i="19"/>
  <c r="S1409" i="19"/>
  <c r="S1547" i="19"/>
  <c r="S1655" i="19"/>
  <c r="T1655" i="19"/>
  <c r="O1654" i="19"/>
  <c r="S1661" i="19"/>
  <c r="S1687" i="19"/>
  <c r="R1634" i="19"/>
  <c r="T1713" i="19"/>
  <c r="R1542" i="19"/>
  <c r="R1361" i="19"/>
  <c r="P1225" i="19"/>
  <c r="P1305" i="19"/>
  <c r="S1568" i="19"/>
  <c r="O1626" i="19"/>
  <c r="P1626" i="19"/>
  <c r="Q1626" i="19"/>
  <c r="O1632" i="19"/>
  <c r="O1219" i="19"/>
  <c r="R1117" i="19"/>
  <c r="O1323" i="19"/>
  <c r="Q1596" i="19"/>
  <c r="Q1598" i="19"/>
  <c r="O1676" i="19"/>
  <c r="O1702" i="19"/>
  <c r="Q1604" i="19"/>
  <c r="Q1361" i="19"/>
  <c r="R1682" i="19"/>
  <c r="O1037" i="19"/>
  <c r="S1312" i="19"/>
  <c r="R1438" i="19"/>
  <c r="T1227" i="19"/>
  <c r="P1648" i="19"/>
  <c r="R1587" i="19"/>
  <c r="P1310" i="19"/>
  <c r="S1351" i="19"/>
  <c r="O1513" i="19"/>
  <c r="O1502" i="19"/>
  <c r="O1273" i="19"/>
  <c r="T1559" i="19"/>
  <c r="O1471" i="19"/>
  <c r="O1508" i="19"/>
  <c r="Q1349" i="19"/>
  <c r="S1591" i="19"/>
  <c r="T1433" i="19"/>
  <c r="Q1390" i="19"/>
  <c r="T1183" i="19"/>
  <c r="T1667" i="19"/>
  <c r="S1388" i="19"/>
  <c r="P1125" i="19"/>
  <c r="S1344" i="19"/>
  <c r="Q1416" i="19"/>
  <c r="P1612" i="19"/>
  <c r="S1539" i="19"/>
  <c r="S1542" i="19"/>
  <c r="T1719" i="19"/>
  <c r="P1784" i="19"/>
  <c r="R1333" i="19"/>
  <c r="T1440" i="19"/>
  <c r="R1641" i="19"/>
  <c r="P1512" i="19"/>
  <c r="R1350" i="19"/>
  <c r="Q1612" i="19"/>
  <c r="R1697" i="19"/>
  <c r="O1353" i="19"/>
  <c r="Q1664" i="19"/>
  <c r="P1334" i="19"/>
  <c r="Q1648" i="19"/>
  <c r="Q1309" i="19"/>
  <c r="S1617" i="19"/>
  <c r="T1512" i="19"/>
  <c r="O1424" i="19"/>
  <c r="Q1636" i="19"/>
  <c r="P1414" i="19"/>
  <c r="T1358" i="19"/>
  <c r="S1505" i="19"/>
  <c r="T871" i="19"/>
  <c r="T1583" i="19"/>
  <c r="S1350" i="19"/>
  <c r="T1457" i="19"/>
  <c r="O1251" i="19"/>
  <c r="T1342" i="19"/>
  <c r="P1638" i="19"/>
  <c r="T1413" i="19"/>
  <c r="P1494" i="19"/>
  <c r="O1572" i="19"/>
  <c r="S1698" i="19"/>
  <c r="P1948" i="19"/>
  <c r="Q1873" i="19"/>
  <c r="Q1960" i="19"/>
  <c r="Q1755" i="19"/>
  <c r="P1976" i="19"/>
  <c r="P961" i="19"/>
  <c r="O1469" i="19"/>
  <c r="R1567" i="19"/>
  <c r="T1546" i="19"/>
  <c r="Q1408" i="19"/>
  <c r="O1257" i="19"/>
  <c r="P1662" i="19"/>
  <c r="P1463" i="19"/>
  <c r="P1518" i="19"/>
  <c r="O1596" i="19"/>
  <c r="Q1751" i="19"/>
  <c r="P1972" i="19"/>
  <c r="O1498" i="19"/>
  <c r="O1252" i="19"/>
  <c r="O1149" i="19"/>
  <c r="Q1656" i="19"/>
  <c r="S813" i="19"/>
  <c r="S1417" i="19"/>
  <c r="P1420" i="19"/>
  <c r="R1562" i="19"/>
  <c r="R1539" i="19"/>
  <c r="S1500" i="19"/>
  <c r="Q1537" i="19"/>
  <c r="S1502" i="19"/>
  <c r="O1147" i="19"/>
  <c r="T1371" i="19"/>
  <c r="O1668" i="19"/>
  <c r="Q1607" i="19"/>
  <c r="Q1740" i="19"/>
  <c r="P1927" i="19"/>
  <c r="R1761" i="19"/>
  <c r="T1734" i="19"/>
  <c r="S1664" i="19"/>
  <c r="T1799" i="19"/>
  <c r="Q1938" i="19"/>
  <c r="Q1487" i="19"/>
  <c r="P1468" i="19"/>
  <c r="T1606" i="19"/>
  <c r="T1697" i="19"/>
  <c r="O1852" i="19"/>
  <c r="Q1545" i="19"/>
  <c r="O1806" i="19"/>
  <c r="R1566" i="19"/>
  <c r="S1891" i="19"/>
  <c r="P1954" i="19"/>
  <c r="P1577" i="19"/>
  <c r="P1792" i="19"/>
  <c r="T1992" i="19"/>
  <c r="Q1809" i="19"/>
  <c r="S1744" i="19"/>
  <c r="R1704" i="19"/>
  <c r="S1873" i="19"/>
  <c r="P1936" i="19"/>
  <c r="P1583" i="19"/>
  <c r="P1798" i="19"/>
  <c r="O1909" i="19"/>
  <c r="Q1815" i="19"/>
  <c r="S1750" i="19"/>
  <c r="S1600" i="19"/>
  <c r="T1741" i="19"/>
  <c r="O1903" i="19"/>
  <c r="Q1555" i="19"/>
  <c r="P1900" i="19"/>
  <c r="T1505" i="19"/>
  <c r="R1901" i="19"/>
  <c r="P1719" i="19"/>
  <c r="O1932" i="19"/>
  <c r="R1917" i="19"/>
  <c r="T1935" i="19"/>
  <c r="T1084" i="19"/>
  <c r="R1354" i="19"/>
  <c r="O1826" i="19"/>
  <c r="Q1609" i="19"/>
  <c r="T1696" i="19"/>
  <c r="Q1563" i="19"/>
  <c r="S1834" i="19"/>
  <c r="P1623" i="19"/>
  <c r="P1886" i="19"/>
  <c r="O1949" i="19"/>
  <c r="Q1879" i="19"/>
  <c r="S1814" i="19"/>
  <c r="S1646" i="19"/>
  <c r="T1781" i="19"/>
  <c r="Q1944" i="19"/>
  <c r="T1507" i="19"/>
  <c r="P1868" i="19"/>
  <c r="O1979" i="19"/>
  <c r="Q1885" i="19"/>
  <c r="S1820" i="19"/>
  <c r="S1652" i="19"/>
  <c r="T1787" i="19"/>
  <c r="Q1950" i="19"/>
  <c r="Q1601" i="19"/>
  <c r="Q1734" i="19"/>
  <c r="T1888" i="19"/>
  <c r="R1779" i="19"/>
  <c r="T1752" i="19"/>
  <c r="O1603" i="19"/>
  <c r="O1872" i="19"/>
  <c r="T1850" i="19"/>
  <c r="P1539" i="19"/>
  <c r="O1664" i="19"/>
  <c r="T1647" i="19"/>
  <c r="P1996" i="19"/>
  <c r="S1815" i="19"/>
  <c r="T1914" i="19"/>
  <c r="S1769" i="19"/>
  <c r="S1980" i="19"/>
  <c r="R1765" i="19"/>
  <c r="T1738" i="19"/>
  <c r="T1540" i="19"/>
  <c r="T1851" i="19"/>
  <c r="O1904" i="19"/>
  <c r="Q1641" i="19"/>
  <c r="Q1774" i="19"/>
  <c r="P1937" i="19"/>
  <c r="R1747" i="19"/>
  <c r="Q1715" i="19"/>
  <c r="Q1548" i="19"/>
  <c r="T1857" i="19"/>
  <c r="R1910" i="19"/>
  <c r="Q1647" i="19"/>
  <c r="Q1780" i="19"/>
  <c r="O1574" i="19"/>
  <c r="R1825" i="19"/>
  <c r="T1798" i="19"/>
  <c r="T1650" i="19"/>
  <c r="O1750" i="19"/>
  <c r="R1988" i="19"/>
  <c r="Q1773" i="19"/>
  <c r="P1691" i="19"/>
  <c r="R1935" i="19"/>
  <c r="T1977" i="19"/>
  <c r="Q1961" i="19"/>
  <c r="Q987" i="19"/>
  <c r="O716" i="19"/>
  <c r="T926" i="19"/>
  <c r="O1025" i="19"/>
  <c r="S731" i="19"/>
  <c r="R537" i="19"/>
  <c r="T1053" i="19"/>
  <c r="P1051" i="19"/>
  <c r="S1245" i="19"/>
  <c r="T862" i="19"/>
  <c r="R1205" i="19"/>
  <c r="P922" i="19"/>
  <c r="T1060" i="19"/>
  <c r="R1725" i="19"/>
  <c r="S861" i="19"/>
  <c r="O975" i="19"/>
  <c r="T921" i="19"/>
  <c r="P1049" i="19"/>
  <c r="R946" i="19"/>
  <c r="T1079" i="19"/>
  <c r="R1170" i="19"/>
  <c r="T907" i="19"/>
  <c r="Q1166" i="19"/>
  <c r="R1124" i="19"/>
  <c r="T1043" i="19"/>
  <c r="P1175" i="19"/>
  <c r="S1211" i="19"/>
  <c r="P1120" i="19"/>
  <c r="S1239" i="19"/>
  <c r="Q1430" i="19"/>
  <c r="Q1451" i="19"/>
  <c r="Q1162" i="19"/>
  <c r="R1332" i="19"/>
  <c r="T1268" i="19"/>
  <c r="O1372" i="19"/>
  <c r="S875" i="19"/>
  <c r="T1286" i="19"/>
  <c r="R1413" i="19"/>
  <c r="T1132" i="19"/>
  <c r="T1138" i="19"/>
  <c r="S950" i="19"/>
  <c r="O1300" i="19"/>
  <c r="P1503" i="19"/>
  <c r="O1578" i="19"/>
  <c r="P1578" i="19"/>
  <c r="Q1578" i="19"/>
  <c r="O1584" i="19"/>
  <c r="S1395" i="19"/>
  <c r="O840" i="19"/>
  <c r="T1234" i="19"/>
  <c r="P1550" i="19"/>
  <c r="S1340" i="19"/>
  <c r="P1602" i="19"/>
  <c r="P1628" i="19"/>
  <c r="R1558" i="19"/>
  <c r="S1100" i="19"/>
  <c r="S1628" i="19"/>
  <c r="O1317" i="19"/>
  <c r="P1710" i="19"/>
  <c r="O1362" i="19"/>
  <c r="T962" i="19"/>
  <c r="R1508" i="19"/>
  <c r="T1333" i="19"/>
  <c r="Q1368" i="19"/>
  <c r="R1602" i="19"/>
  <c r="S1349" i="19"/>
  <c r="T1249" i="19"/>
  <c r="T1154" i="19"/>
  <c r="P1118" i="19"/>
  <c r="R1443" i="19"/>
  <c r="S1592" i="19"/>
  <c r="T943" i="19"/>
  <c r="P1358" i="19"/>
  <c r="Q1650" i="19"/>
  <c r="R1606" i="19"/>
  <c r="P1363" i="19"/>
  <c r="P1307" i="19"/>
  <c r="S1281" i="19"/>
  <c r="R1356" i="19"/>
  <c r="S1453" i="19"/>
  <c r="Q1482" i="19"/>
  <c r="T1130" i="19"/>
  <c r="Q1106" i="19"/>
  <c r="T999" i="19"/>
  <c r="Q1478" i="19"/>
  <c r="S1725" i="19"/>
  <c r="T1128" i="19"/>
  <c r="P1355" i="19"/>
  <c r="Q1672" i="19"/>
  <c r="R1637" i="19"/>
  <c r="T1236" i="19"/>
  <c r="O1120" i="19"/>
  <c r="O1244" i="19"/>
  <c r="O1588" i="19"/>
  <c r="O1503" i="19"/>
  <c r="O1444" i="19"/>
  <c r="O1140" i="19"/>
  <c r="S1647" i="19"/>
  <c r="P1443" i="19"/>
  <c r="R1494" i="19"/>
  <c r="R1610" i="19"/>
  <c r="T1308" i="19"/>
  <c r="P1313" i="19"/>
  <c r="P1347" i="19"/>
  <c r="O1610" i="19"/>
  <c r="S1782" i="19"/>
  <c r="Q1359" i="19"/>
  <c r="T1427" i="19"/>
  <c r="S983" i="19"/>
  <c r="R1524" i="19"/>
  <c r="O1393" i="19"/>
  <c r="O1118" i="19"/>
  <c r="O1545" i="19"/>
  <c r="O1437" i="19"/>
  <c r="S1531" i="19"/>
  <c r="Q1237" i="19"/>
  <c r="T1208" i="19"/>
  <c r="O1319" i="19"/>
  <c r="T1477" i="19"/>
  <c r="S1571" i="19"/>
  <c r="R1502" i="19"/>
  <c r="O1190" i="19"/>
  <c r="R1721" i="19"/>
  <c r="R1402" i="19"/>
  <c r="Q1688" i="19"/>
  <c r="S1063" i="19"/>
  <c r="Q1696" i="19"/>
  <c r="T1247" i="19"/>
  <c r="S1665" i="19"/>
  <c r="O1549" i="19"/>
  <c r="Q1472" i="19"/>
  <c r="Q1660" i="19"/>
  <c r="T1463" i="19"/>
  <c r="T1404" i="19"/>
  <c r="P1545" i="19"/>
  <c r="R1903" i="19"/>
  <c r="S2000" i="19"/>
  <c r="R1857" i="19"/>
  <c r="S1930" i="19"/>
  <c r="O1717" i="19"/>
  <c r="R1924" i="19"/>
  <c r="Q1147" i="19"/>
  <c r="T1305" i="19"/>
  <c r="O1680" i="19"/>
  <c r="S1713" i="19"/>
  <c r="R1597" i="19"/>
  <c r="T1416" i="19"/>
  <c r="T1039" i="19"/>
  <c r="T1520" i="19"/>
  <c r="P1407" i="19"/>
  <c r="P1570" i="19"/>
  <c r="R1710" i="19"/>
  <c r="R1944" i="19"/>
  <c r="T1033" i="19"/>
  <c r="T1360" i="19"/>
  <c r="S1390" i="19"/>
  <c r="Q1333" i="19"/>
  <c r="R1517" i="19"/>
  <c r="R1451" i="19"/>
  <c r="O1404" i="19"/>
  <c r="T1317" i="19"/>
  <c r="P1588" i="19"/>
  <c r="O1433" i="19"/>
  <c r="T1301" i="19"/>
  <c r="O1459" i="19"/>
  <c r="O1124" i="19"/>
  <c r="T1415" i="19"/>
  <c r="P1642" i="19"/>
  <c r="P1841" i="19"/>
  <c r="R1746" i="19"/>
  <c r="Q1698" i="19"/>
  <c r="S1743" i="19"/>
  <c r="O1775" i="19"/>
  <c r="R1481" i="19"/>
  <c r="O1782" i="19"/>
  <c r="S1908" i="19"/>
  <c r="P1459" i="19"/>
  <c r="P1487" i="19"/>
  <c r="Q1775" i="19"/>
  <c r="S1638" i="19"/>
  <c r="P1711" i="19"/>
  <c r="S1612" i="19"/>
  <c r="P1860" i="19"/>
  <c r="S1642" i="19"/>
  <c r="T1873" i="19"/>
  <c r="O1900" i="19"/>
  <c r="Q1639" i="19"/>
  <c r="Q1772" i="19"/>
  <c r="P1935" i="19"/>
  <c r="R1793" i="19"/>
  <c r="T1766" i="19"/>
  <c r="T1545" i="19"/>
  <c r="T1855" i="19"/>
  <c r="R1908" i="19"/>
  <c r="Q1645" i="19"/>
  <c r="Q1778" i="19"/>
  <c r="P1989" i="19"/>
  <c r="R1799" i="19"/>
  <c r="T1772" i="19"/>
  <c r="T1624" i="19"/>
  <c r="O1721" i="19"/>
  <c r="R1962" i="19"/>
  <c r="P1789" i="19"/>
  <c r="Q1880" i="19"/>
  <c r="P1499" i="19"/>
  <c r="S1883" i="19"/>
  <c r="P1946" i="19"/>
  <c r="Q1953" i="19"/>
  <c r="S1997" i="19"/>
  <c r="O1524" i="19"/>
  <c r="P1490" i="19"/>
  <c r="R1458" i="19"/>
  <c r="Q1812" i="19"/>
  <c r="P1683" i="19"/>
  <c r="O1823" i="19"/>
  <c r="P1845" i="19"/>
  <c r="O1777" i="19"/>
  <c r="P1751" i="19"/>
  <c r="Q1866" i="19"/>
  <c r="P1584" i="19"/>
  <c r="R1863" i="19"/>
  <c r="T1836" i="19"/>
  <c r="T1664" i="19"/>
  <c r="O1764" i="19"/>
  <c r="T1872" i="19"/>
  <c r="P1757" i="19"/>
  <c r="Q1848" i="19"/>
  <c r="P1616" i="19"/>
  <c r="R1869" i="19"/>
  <c r="T1842" i="19"/>
  <c r="T1670" i="19"/>
  <c r="O1770" i="19"/>
  <c r="Q1888" i="19"/>
  <c r="P1835" i="19"/>
  <c r="R1740" i="19"/>
  <c r="O1543" i="19"/>
  <c r="S1761" i="19"/>
  <c r="O1793" i="19"/>
  <c r="R1527" i="19"/>
  <c r="P1878" i="19"/>
  <c r="O1965" i="19"/>
  <c r="T1338" i="19"/>
  <c r="Q1382" i="19"/>
  <c r="R1570" i="19"/>
  <c r="T1912" i="19"/>
  <c r="T1869" i="19"/>
  <c r="P1929" i="19"/>
  <c r="T1823" i="19"/>
  <c r="P1907" i="19"/>
  <c r="S1747" i="19"/>
  <c r="O1779" i="19"/>
  <c r="O1565" i="19"/>
  <c r="O1834" i="19"/>
  <c r="S1960" i="19"/>
  <c r="P1875" i="19"/>
  <c r="R1780" i="19"/>
  <c r="Q1662" i="19"/>
  <c r="S1729" i="19"/>
  <c r="O1761" i="19"/>
  <c r="O1571" i="19"/>
  <c r="O1840" i="19"/>
  <c r="S1990" i="19"/>
  <c r="P1881" i="19"/>
  <c r="R1786" i="19"/>
  <c r="R1626" i="19"/>
  <c r="S1807" i="19"/>
  <c r="O1839" i="19"/>
  <c r="S1538" i="19"/>
  <c r="P1756" i="19"/>
  <c r="T1956" i="19"/>
  <c r="R1757" i="19"/>
  <c r="T1730" i="19"/>
  <c r="R1898" i="19"/>
  <c r="P1993" i="19"/>
  <c r="S1929" i="19"/>
  <c r="O1946" i="19"/>
  <c r="R1907" i="19"/>
  <c r="P1654" i="19"/>
  <c r="O1688" i="19"/>
  <c r="T1671" i="19"/>
  <c r="Q1910" i="19"/>
  <c r="S1863" i="19"/>
  <c r="T1938" i="19"/>
  <c r="S1793" i="19"/>
  <c r="T1916" i="19"/>
  <c r="R1789" i="19"/>
  <c r="T1762" i="19"/>
  <c r="T1566" i="19"/>
  <c r="T1875" i="19"/>
  <c r="R1928" i="19"/>
  <c r="Q1687" i="19"/>
  <c r="Q1798" i="19"/>
  <c r="P1961" i="19"/>
  <c r="R1771" i="19"/>
  <c r="T1744" i="19"/>
  <c r="T1572" i="19"/>
  <c r="T1881" i="19"/>
  <c r="R1934" i="19"/>
  <c r="Q1701" i="19"/>
  <c r="Q1804" i="19"/>
  <c r="O1718" i="19"/>
  <c r="R1849" i="19"/>
  <c r="T1822" i="19"/>
  <c r="T1674" i="19"/>
  <c r="O1774" i="19"/>
  <c r="Q1896" i="19"/>
  <c r="Q1797" i="19"/>
  <c r="S1732" i="19"/>
  <c r="R1959" i="19"/>
  <c r="T1188" i="19"/>
  <c r="S1454" i="19"/>
  <c r="Q1559" i="19"/>
  <c r="R1604" i="19"/>
  <c r="P1786" i="19"/>
  <c r="R1666" i="19"/>
  <c r="P1740" i="19"/>
  <c r="R1698" i="19"/>
  <c r="T1777" i="19"/>
  <c r="Q1916" i="19"/>
  <c r="Q1541" i="19"/>
  <c r="P1888" i="19"/>
  <c r="O1975" i="19"/>
  <c r="O1653" i="19"/>
  <c r="S1840" i="19"/>
  <c r="S1622" i="19"/>
  <c r="T1759" i="19"/>
  <c r="Q1922" i="19"/>
  <c r="T1548" i="19"/>
  <c r="P1894" i="19"/>
  <c r="T1880" i="19"/>
  <c r="P1677" i="19"/>
  <c r="S1846" i="19"/>
  <c r="Q1519" i="19"/>
  <c r="T1837" i="19"/>
  <c r="Q2000" i="19"/>
  <c r="Q1651" i="19"/>
  <c r="Q1784" i="19"/>
  <c r="R1596" i="19"/>
  <c r="S1787" i="19"/>
  <c r="O1819" i="19"/>
  <c r="P1943" i="19"/>
  <c r="Q693" i="19"/>
  <c r="P1092" i="19"/>
  <c r="S685" i="19"/>
  <c r="T674" i="19"/>
  <c r="O1217" i="19"/>
  <c r="Q1266" i="19"/>
  <c r="R1281" i="19"/>
  <c r="P744" i="19"/>
  <c r="T952" i="19"/>
  <c r="R1234" i="19"/>
  <c r="T753" i="19"/>
  <c r="S949" i="19"/>
  <c r="S752" i="19"/>
  <c r="S1020" i="19"/>
  <c r="R1213" i="19"/>
  <c r="P1053" i="19"/>
  <c r="O1320" i="19"/>
  <c r="O915" i="19"/>
  <c r="P694" i="19"/>
  <c r="O1255" i="19"/>
  <c r="Q910" i="19"/>
  <c r="T1065" i="19"/>
  <c r="Q1421" i="19"/>
  <c r="O1111" i="19"/>
  <c r="Q1130" i="19"/>
  <c r="P680" i="19"/>
  <c r="P1166" i="19"/>
  <c r="P1312" i="19"/>
  <c r="T1050" i="19"/>
  <c r="S1458" i="19"/>
  <c r="T1400" i="19"/>
  <c r="P1264" i="19"/>
  <c r="S1627" i="19"/>
  <c r="O1168" i="19"/>
  <c r="O1351" i="19"/>
  <c r="R1364" i="19"/>
  <c r="O1186" i="19"/>
  <c r="S1374" i="19"/>
  <c r="P1438" i="19"/>
  <c r="O1442" i="19"/>
  <c r="S1284" i="19"/>
  <c r="P1410" i="19"/>
  <c r="R1385" i="19"/>
  <c r="O1292" i="19"/>
  <c r="R1554" i="19"/>
  <c r="R1409" i="19"/>
  <c r="S947" i="19"/>
  <c r="Q1376" i="19"/>
  <c r="T782" i="19"/>
  <c r="R1557" i="19"/>
  <c r="O1200" i="19"/>
  <c r="T1141" i="19"/>
  <c r="Q1370" i="19"/>
  <c r="O1236" i="19"/>
  <c r="S1353" i="19"/>
  <c r="O1488" i="19"/>
  <c r="O1338" i="19"/>
  <c r="S1111" i="19"/>
  <c r="T1275" i="19"/>
  <c r="O1318" i="19"/>
  <c r="Q1427" i="19"/>
  <c r="O1261" i="19"/>
  <c r="S1341" i="19"/>
  <c r="T1161" i="19"/>
  <c r="T1258" i="19"/>
  <c r="Q1348" i="19"/>
  <c r="Q1374" i="19"/>
  <c r="Q1516" i="19"/>
  <c r="P1227" i="19"/>
  <c r="R1653" i="19"/>
  <c r="T1174" i="19"/>
  <c r="O842" i="19"/>
  <c r="T1136" i="19"/>
  <c r="T1192" i="19"/>
  <c r="O1327" i="19"/>
  <c r="O1536" i="19"/>
  <c r="O1538" i="19"/>
  <c r="Q1193" i="19"/>
  <c r="T1395" i="19"/>
  <c r="R1655" i="19"/>
  <c r="R1488" i="19"/>
  <c r="T1304" i="19"/>
  <c r="T616" i="19"/>
  <c r="T1001" i="19"/>
  <c r="S1506" i="19"/>
  <c r="T1723" i="19"/>
  <c r="O1418" i="19"/>
  <c r="O1528" i="19"/>
  <c r="T1175" i="19"/>
  <c r="S1611" i="19"/>
  <c r="S1424" i="19"/>
  <c r="P1361" i="19"/>
  <c r="R1346" i="19"/>
  <c r="P1562" i="19"/>
  <c r="T1381" i="19"/>
  <c r="P1442" i="19"/>
  <c r="O1390" i="19"/>
  <c r="T1621" i="19"/>
  <c r="R1510" i="19"/>
  <c r="Q1483" i="19"/>
  <c r="S1397" i="19"/>
  <c r="S929" i="19"/>
  <c r="T1150" i="19"/>
  <c r="P1390" i="19"/>
  <c r="R1632" i="19"/>
  <c r="T1804" i="19"/>
  <c r="S1451" i="19"/>
  <c r="O1582" i="19"/>
  <c r="P1457" i="19"/>
  <c r="O1367" i="19"/>
  <c r="R1478" i="19"/>
  <c r="S851" i="19"/>
  <c r="P1592" i="19"/>
  <c r="P1382" i="19"/>
  <c r="R1662" i="19"/>
  <c r="S1555" i="19"/>
  <c r="O1447" i="19"/>
  <c r="Q1514" i="19"/>
  <c r="R1706" i="19"/>
  <c r="O1638" i="19"/>
  <c r="S1426" i="19"/>
  <c r="T1131" i="19"/>
  <c r="O1570" i="19"/>
  <c r="O1461" i="19"/>
  <c r="P1656" i="19"/>
  <c r="P1350" i="19"/>
  <c r="S1338" i="19"/>
  <c r="O1192" i="19"/>
  <c r="Q1560" i="19"/>
  <c r="S1595" i="19"/>
  <c r="R1526" i="19"/>
  <c r="P1327" i="19"/>
  <c r="P1517" i="19"/>
  <c r="T1430" i="19"/>
  <c r="T1506" i="19"/>
  <c r="S1885" i="19"/>
  <c r="O1943" i="19"/>
  <c r="T1821" i="19"/>
  <c r="T1986" i="19"/>
  <c r="O1679" i="19"/>
  <c r="O1971" i="19"/>
  <c r="T1000" i="19"/>
  <c r="S1106" i="19"/>
  <c r="T1332" i="19"/>
  <c r="O1660" i="19"/>
  <c r="S1619" i="19"/>
  <c r="T1399" i="19"/>
  <c r="O1360" i="19"/>
  <c r="S1575" i="19"/>
  <c r="T1454" i="19"/>
  <c r="T1542" i="19"/>
  <c r="O1663" i="19"/>
  <c r="O1967" i="19"/>
  <c r="R1703" i="19"/>
  <c r="S1635" i="19"/>
  <c r="T1589" i="19"/>
  <c r="P1368" i="19"/>
  <c r="T1196" i="19"/>
  <c r="O1333" i="19"/>
  <c r="O1260" i="19"/>
  <c r="S893" i="19"/>
  <c r="S1097" i="19"/>
  <c r="O1385" i="19"/>
  <c r="T1279" i="19"/>
  <c r="S1420" i="19"/>
  <c r="S887" i="19"/>
  <c r="Q1471" i="19"/>
  <c r="Q1616" i="19"/>
  <c r="Q1823" i="19"/>
  <c r="S1758" i="19"/>
  <c r="S1582" i="19"/>
  <c r="R1724" i="19"/>
  <c r="P1998" i="19"/>
  <c r="P1573" i="19"/>
  <c r="P1788" i="19"/>
  <c r="T1988" i="19"/>
  <c r="T1689" i="19"/>
  <c r="T1645" i="19"/>
  <c r="S1837" i="19"/>
  <c r="O1583" i="19"/>
  <c r="R1772" i="19"/>
  <c r="O1533" i="19"/>
  <c r="P1725" i="19"/>
  <c r="T1487" i="19"/>
  <c r="O1856" i="19"/>
  <c r="S1958" i="19"/>
  <c r="P1873" i="19"/>
  <c r="R1778" i="19"/>
  <c r="R1572" i="19"/>
  <c r="S1775" i="19"/>
  <c r="O1807" i="19"/>
  <c r="O1569" i="19"/>
  <c r="O1838" i="19"/>
  <c r="S1988" i="19"/>
  <c r="P1879" i="19"/>
  <c r="R1784" i="19"/>
  <c r="R1584" i="19"/>
  <c r="S1781" i="19"/>
  <c r="O1813" i="19"/>
  <c r="Q1489" i="19"/>
  <c r="P1730" i="19"/>
  <c r="T1930" i="19"/>
  <c r="Q1771" i="19"/>
  <c r="T1686" i="19"/>
  <c r="T1556" i="19"/>
  <c r="T1865" i="19"/>
  <c r="R1918" i="19"/>
  <c r="Q1890" i="19"/>
  <c r="O1938" i="19"/>
  <c r="O1285" i="19"/>
  <c r="O1245" i="19"/>
  <c r="Q1447" i="19"/>
  <c r="S1830" i="19"/>
  <c r="R1737" i="19"/>
  <c r="Q1984" i="19"/>
  <c r="Q1899" i="19"/>
  <c r="Q1914" i="19"/>
  <c r="Q1757" i="19"/>
  <c r="R1872" i="19"/>
  <c r="R1672" i="19"/>
  <c r="S1845" i="19"/>
  <c r="P1908" i="19"/>
  <c r="P1555" i="19"/>
  <c r="P1770" i="19"/>
  <c r="T1970" i="19"/>
  <c r="Q1739" i="19"/>
  <c r="R1854" i="19"/>
  <c r="R1678" i="19"/>
  <c r="S1851" i="19"/>
  <c r="P1914" i="19"/>
  <c r="P1561" i="19"/>
  <c r="P1776" i="19"/>
  <c r="T1976" i="19"/>
  <c r="Q1817" i="19"/>
  <c r="S1752" i="19"/>
  <c r="S1602" i="19"/>
  <c r="T1743" i="19"/>
  <c r="Q1906" i="19"/>
  <c r="P1767" i="19"/>
  <c r="Q1858" i="19"/>
  <c r="P1931" i="19"/>
  <c r="O1178" i="19"/>
  <c r="O687" i="19"/>
  <c r="O1629" i="19"/>
  <c r="T1539" i="19"/>
  <c r="P1738" i="19"/>
  <c r="R1560" i="19"/>
  <c r="O1854" i="19"/>
  <c r="R1640" i="19"/>
  <c r="T1729" i="19"/>
  <c r="P2002" i="19"/>
  <c r="P1625" i="19"/>
  <c r="P1840" i="19"/>
  <c r="O1927" i="19"/>
  <c r="Q1857" i="19"/>
  <c r="S1792" i="19"/>
  <c r="S1564" i="19"/>
  <c r="O1699" i="19"/>
  <c r="P1984" i="19"/>
  <c r="P1631" i="19"/>
  <c r="P1846" i="19"/>
  <c r="O1957" i="19"/>
  <c r="Q1863" i="19"/>
  <c r="S1798" i="19"/>
  <c r="S1654" i="19"/>
  <c r="Q431" i="19"/>
  <c r="O852" i="19"/>
  <c r="O762" i="19"/>
  <c r="P829" i="19"/>
  <c r="P874" i="19"/>
  <c r="Q1242" i="19"/>
  <c r="S771" i="19"/>
  <c r="S1169" i="19"/>
  <c r="R1347" i="19"/>
  <c r="S888" i="19"/>
  <c r="R1192" i="19"/>
  <c r="S713" i="19"/>
  <c r="S866" i="19"/>
  <c r="Q1341" i="19"/>
  <c r="P1221" i="19"/>
  <c r="S844" i="19"/>
  <c r="Q1239" i="19"/>
  <c r="S719" i="19"/>
  <c r="T668" i="19"/>
  <c r="P941" i="19"/>
  <c r="O1548" i="19"/>
  <c r="Q922" i="19"/>
  <c r="O1099" i="19"/>
  <c r="O1234" i="19"/>
  <c r="Q1182" i="19"/>
  <c r="S973" i="19"/>
  <c r="P1249" i="19"/>
  <c r="P1275" i="19"/>
  <c r="Q1125" i="19"/>
  <c r="T1205" i="19"/>
  <c r="T1649" i="19"/>
  <c r="S993" i="19"/>
  <c r="T974" i="19"/>
  <c r="R1420" i="19"/>
  <c r="P1495" i="19"/>
  <c r="S1425" i="19"/>
  <c r="O1519" i="19"/>
  <c r="S1088" i="19"/>
  <c r="R1455" i="19"/>
  <c r="T1508" i="19"/>
  <c r="P1296" i="19"/>
  <c r="R1169" i="19"/>
  <c r="O1426" i="19"/>
  <c r="R1380" i="19"/>
  <c r="T1462" i="19"/>
  <c r="Q1438" i="19"/>
  <c r="R1390" i="19"/>
  <c r="S1446" i="19"/>
  <c r="T957" i="19"/>
  <c r="O987" i="19"/>
  <c r="O1381" i="19"/>
  <c r="T1414" i="19"/>
  <c r="S1464" i="19"/>
  <c r="O1309" i="19"/>
  <c r="O1422" i="19"/>
  <c r="R1448" i="19"/>
  <c r="S1441" i="19"/>
  <c r="S1522" i="19"/>
  <c r="T1396" i="19"/>
  <c r="P1439" i="19"/>
  <c r="P1171" i="19"/>
  <c r="S852" i="19"/>
  <c r="T1349" i="19"/>
  <c r="T1484" i="19"/>
  <c r="R1394" i="19"/>
  <c r="Q1481" i="19"/>
  <c r="T1490" i="19"/>
  <c r="T1340" i="19"/>
  <c r="T909" i="19"/>
  <c r="S1191" i="19"/>
  <c r="O1441" i="19"/>
  <c r="Q1453" i="19"/>
  <c r="P1388" i="19"/>
  <c r="R1422" i="19"/>
  <c r="Q1459" i="19"/>
  <c r="S1518" i="19"/>
  <c r="S1362" i="19"/>
  <c r="P813" i="19"/>
  <c r="S1333" i="19"/>
  <c r="T1129" i="19"/>
  <c r="S1616" i="19"/>
  <c r="P1531" i="19"/>
  <c r="Q1420" i="19"/>
  <c r="S1057" i="19"/>
  <c r="R1328" i="19"/>
  <c r="O1500" i="19"/>
  <c r="P1354" i="19"/>
  <c r="T1725" i="19"/>
  <c r="T1394" i="19"/>
  <c r="O1155" i="19"/>
  <c r="P1362" i="19"/>
  <c r="R1477" i="19"/>
  <c r="P1479" i="19"/>
  <c r="T1446" i="19"/>
  <c r="R1348" i="19"/>
  <c r="P1564" i="19"/>
  <c r="O1389" i="19"/>
  <c r="S1404" i="19"/>
  <c r="T1228" i="19"/>
  <c r="P1674" i="19"/>
  <c r="O1354" i="19"/>
  <c r="O1409" i="19"/>
  <c r="S1445" i="19"/>
  <c r="T1182" i="19"/>
  <c r="S1449" i="19"/>
  <c r="R1831" i="19"/>
  <c r="T1984" i="19"/>
  <c r="T1139" i="19"/>
  <c r="Q1676" i="19"/>
  <c r="P1682" i="19"/>
  <c r="P1636" i="19"/>
  <c r="T1146" i="19"/>
  <c r="O1400" i="19"/>
  <c r="P1371" i="19"/>
  <c r="R1551" i="19"/>
  <c r="O1651" i="19"/>
  <c r="P1321" i="19"/>
  <c r="O1484" i="19"/>
  <c r="T1152" i="19"/>
  <c r="O1299" i="19"/>
  <c r="O1184" i="19"/>
  <c r="R1695" i="19"/>
  <c r="R1528" i="19"/>
  <c r="T961" i="19"/>
  <c r="R1627" i="19"/>
  <c r="P1617" i="19"/>
  <c r="P1524" i="19"/>
  <c r="P1556" i="19"/>
  <c r="O1313" i="19"/>
  <c r="S1416" i="19"/>
  <c r="R1564" i="19"/>
  <c r="T1437" i="19"/>
  <c r="Q1474" i="19"/>
  <c r="R1111" i="19"/>
  <c r="R1416" i="19"/>
  <c r="O1581" i="19"/>
  <c r="Q1836" i="19"/>
  <c r="R1530" i="19"/>
  <c r="R1796" i="19"/>
  <c r="T1586" i="19"/>
  <c r="Q1864" i="19"/>
  <c r="O1611" i="19"/>
  <c r="O1235" i="19"/>
  <c r="P1700" i="19"/>
  <c r="T1298" i="19"/>
  <c r="T1191" i="19"/>
  <c r="R1588" i="19"/>
  <c r="T1461" i="19"/>
  <c r="P1444" i="19"/>
  <c r="T1201" i="19"/>
  <c r="T1441" i="19"/>
  <c r="T1582" i="19"/>
  <c r="Q1860" i="19"/>
  <c r="P1276" i="19"/>
  <c r="O1174" i="19"/>
  <c r="O1449" i="19"/>
  <c r="O1361" i="19"/>
  <c r="P861" i="19"/>
  <c r="P1395" i="19"/>
  <c r="S1589" i="19"/>
  <c r="O1215" i="19"/>
  <c r="O1416" i="19"/>
  <c r="O1468" i="19"/>
  <c r="S1645" i="19"/>
  <c r="O1470" i="19"/>
  <c r="S1671" i="19"/>
  <c r="Q1428" i="19"/>
  <c r="P1521" i="19"/>
  <c r="S1636" i="19"/>
  <c r="T1771" i="19"/>
  <c r="Q1934" i="19"/>
  <c r="Q1561" i="19"/>
  <c r="P1906" i="19"/>
  <c r="O1969" i="19"/>
  <c r="Q1851" i="19"/>
  <c r="S1786" i="19"/>
  <c r="O1700" i="19"/>
  <c r="P1461" i="19"/>
  <c r="T1422" i="19"/>
  <c r="S1806" i="19"/>
  <c r="S1702" i="19"/>
  <c r="Q1936" i="19"/>
  <c r="Q1875" i="19"/>
  <c r="O1871" i="19"/>
  <c r="Q1733" i="19"/>
  <c r="R1848" i="19"/>
  <c r="R1642" i="19"/>
  <c r="S1821" i="19"/>
  <c r="O1853" i="19"/>
  <c r="S1523" i="19"/>
  <c r="P1746" i="19"/>
  <c r="T1946" i="19"/>
  <c r="Q1706" i="19"/>
  <c r="R1830" i="19"/>
  <c r="R1650" i="19"/>
  <c r="S1827" i="19"/>
  <c r="T1870" i="19"/>
  <c r="P1533" i="19"/>
  <c r="P1752" i="19"/>
  <c r="T1952" i="19"/>
  <c r="Q1793" i="19"/>
  <c r="S1728" i="19"/>
  <c r="S1574" i="19"/>
  <c r="Q1714" i="19"/>
  <c r="P1992" i="19"/>
  <c r="P1743" i="19"/>
  <c r="Q1834" i="19"/>
  <c r="O1987" i="19"/>
  <c r="R1963" i="19"/>
  <c r="O1877" i="19"/>
  <c r="T1315" i="19"/>
  <c r="P1516" i="19"/>
  <c r="T1630" i="19"/>
  <c r="O1622" i="19"/>
  <c r="O1876" i="19"/>
  <c r="R1479" i="19"/>
  <c r="O1830" i="19"/>
  <c r="R1612" i="19"/>
  <c r="T1684" i="19"/>
  <c r="P1978" i="19"/>
  <c r="P1601" i="19"/>
  <c r="P1816" i="19"/>
  <c r="S1900" i="19"/>
  <c r="Q1833" i="19"/>
  <c r="S1768" i="19"/>
  <c r="S1532" i="19"/>
  <c r="S1897" i="19"/>
  <c r="P1960" i="19"/>
  <c r="P1607" i="19"/>
  <c r="P1822" i="19"/>
  <c r="O1933" i="19"/>
  <c r="Q1839" i="19"/>
  <c r="S1774" i="19"/>
  <c r="S1630" i="19"/>
  <c r="T1765" i="19"/>
  <c r="Q1928" i="19"/>
  <c r="Q1579" i="19"/>
  <c r="Q1700" i="19"/>
  <c r="Q1618" i="19"/>
  <c r="T1706" i="19"/>
  <c r="O1747" i="19"/>
  <c r="O1956" i="19"/>
  <c r="Q1380" i="19"/>
  <c r="S1001" i="19"/>
  <c r="Q1699" i="19"/>
  <c r="Q1633" i="19"/>
  <c r="T1758" i="19"/>
  <c r="Q1587" i="19"/>
  <c r="S1858" i="19"/>
  <c r="R1495" i="19"/>
  <c r="O1657" i="19"/>
  <c r="O1973" i="19"/>
  <c r="Q1903" i="19"/>
  <c r="S1838" i="19"/>
  <c r="S1670" i="19"/>
  <c r="T1805" i="19"/>
  <c r="Q1968" i="19"/>
  <c r="S1546" i="19"/>
  <c r="P1892" i="19"/>
  <c r="T2" i="19"/>
  <c r="P1669" i="19"/>
  <c r="S1844" i="19"/>
  <c r="S1676" i="19"/>
  <c r="T1811" i="19"/>
  <c r="Q1974" i="19"/>
  <c r="Q1625" i="19"/>
  <c r="Q1758" i="19"/>
  <c r="P1921" i="19"/>
  <c r="R1803" i="19"/>
  <c r="T1776" i="19"/>
  <c r="O1627" i="19"/>
  <c r="O1695" i="19"/>
  <c r="T1910" i="19"/>
  <c r="O1910" i="19"/>
  <c r="O1886" i="19"/>
  <c r="T1913" i="19"/>
  <c r="Q1921" i="19"/>
  <c r="Q1882" i="19"/>
  <c r="P1537" i="19"/>
  <c r="O1714" i="19"/>
  <c r="T1747" i="19"/>
  <c r="R1546" i="19"/>
  <c r="R1868" i="19"/>
  <c r="O1633" i="19"/>
  <c r="R1822" i="19"/>
  <c r="O1587" i="19"/>
  <c r="P1742" i="19"/>
  <c r="T1918" i="19"/>
  <c r="Q1735" i="19"/>
  <c r="R1850" i="19"/>
  <c r="R1674" i="19"/>
  <c r="S1847" i="19"/>
  <c r="P1910" i="19"/>
  <c r="O1641" i="19"/>
  <c r="P1721" i="19"/>
  <c r="T1948" i="19"/>
  <c r="Q1741" i="19"/>
  <c r="R1856" i="19"/>
  <c r="R1680" i="19"/>
  <c r="S1853" i="19"/>
  <c r="P1916" i="19"/>
  <c r="P1587" i="19"/>
  <c r="P1802" i="19"/>
  <c r="T2002" i="19"/>
  <c r="Q1843" i="19"/>
  <c r="S1778" i="19"/>
  <c r="T1628" i="19"/>
  <c r="O1728" i="19"/>
  <c r="R1990" i="19"/>
  <c r="O1371" i="19"/>
  <c r="S1428" i="19"/>
  <c r="T1478" i="19"/>
  <c r="R1794" i="19"/>
  <c r="Q1801" i="19"/>
  <c r="P1950" i="19"/>
  <c r="Q1731" i="19"/>
  <c r="T1902" i="19"/>
  <c r="P1847" i="19"/>
  <c r="R1752" i="19"/>
  <c r="Q1646" i="19"/>
  <c r="Q1724" i="19"/>
  <c r="O1757" i="19"/>
  <c r="O1567" i="19"/>
  <c r="O1836" i="19"/>
  <c r="S1962" i="19"/>
  <c r="P1829" i="19"/>
  <c r="R1734" i="19"/>
  <c r="Q1666" i="19"/>
  <c r="S1731" i="19"/>
  <c r="O1763" i="19"/>
  <c r="O1573" i="19"/>
  <c r="O1842" i="19"/>
  <c r="S1968" i="19"/>
  <c r="P1651" i="19"/>
  <c r="R1812" i="19"/>
  <c r="R1656" i="19"/>
  <c r="S1833" i="19"/>
  <c r="T1886" i="19"/>
  <c r="Q1605" i="19"/>
  <c r="Q1738" i="19"/>
  <c r="P1925" i="19"/>
  <c r="R2" i="19"/>
  <c r="R650" i="19"/>
  <c r="P649" i="19"/>
  <c r="P881" i="19"/>
  <c r="Q1006" i="19"/>
  <c r="P1267" i="19"/>
  <c r="O1063" i="19"/>
  <c r="S922" i="19"/>
  <c r="T1184" i="19"/>
  <c r="T929" i="19"/>
  <c r="Q1204" i="19"/>
  <c r="T800" i="19"/>
  <c r="T1168" i="19"/>
  <c r="O1125" i="19"/>
  <c r="T1419" i="19"/>
  <c r="T1431" i="19"/>
  <c r="R1287" i="19"/>
  <c r="R1362" i="19"/>
  <c r="T1442" i="19"/>
  <c r="Q1269" i="19"/>
  <c r="S1031" i="19"/>
  <c r="O1143" i="19"/>
  <c r="Q1494" i="19"/>
  <c r="S1364" i="19"/>
  <c r="R1583" i="19"/>
  <c r="Q1486" i="19"/>
  <c r="R1522" i="19"/>
  <c r="S1429" i="19"/>
  <c r="T1200" i="19"/>
  <c r="Q1540" i="19"/>
  <c r="S1215" i="19"/>
  <c r="S1422" i="19"/>
  <c r="P1181" i="19"/>
  <c r="T1124" i="19"/>
  <c r="T1280" i="19"/>
  <c r="P1532" i="19"/>
  <c r="O1276" i="19"/>
  <c r="O1288" i="19"/>
  <c r="Q1628" i="19"/>
  <c r="R1647" i="19"/>
  <c r="P1569" i="19"/>
  <c r="P1359" i="19"/>
  <c r="Q1682" i="19"/>
  <c r="T1281" i="19"/>
  <c r="T1278" i="19"/>
  <c r="O1173" i="19"/>
  <c r="T1411" i="19"/>
  <c r="P1416" i="19"/>
  <c r="R1609" i="19"/>
  <c r="S1055" i="19"/>
  <c r="T1203" i="19"/>
  <c r="R1651" i="19"/>
  <c r="T1479" i="19"/>
  <c r="T1895" i="19"/>
  <c r="S1583" i="19"/>
  <c r="T1261" i="19"/>
  <c r="T925" i="19"/>
  <c r="R1675" i="19"/>
  <c r="R1692" i="19"/>
  <c r="R1370" i="19"/>
  <c r="S1521" i="19"/>
  <c r="T1472" i="19"/>
  <c r="T1244" i="19"/>
  <c r="R1482" i="19"/>
  <c r="S1789" i="19"/>
  <c r="Q1689" i="19"/>
  <c r="R1835" i="19"/>
  <c r="P1466" i="19"/>
  <c r="Q1585" i="19"/>
  <c r="P1653" i="19"/>
  <c r="Q1842" i="19"/>
  <c r="S1790" i="19"/>
  <c r="O1725" i="19"/>
  <c r="Q1824" i="19"/>
  <c r="S1796" i="19"/>
  <c r="Q1732" i="19"/>
  <c r="R1708" i="19"/>
  <c r="T1728" i="19"/>
  <c r="R1840" i="19"/>
  <c r="S1927" i="19"/>
  <c r="S1697" i="19"/>
  <c r="Q1742" i="19"/>
  <c r="O1995" i="19"/>
  <c r="Q1499" i="19"/>
  <c r="R1513" i="19"/>
  <c r="Q1582" i="19"/>
  <c r="Q1511" i="19"/>
  <c r="O1562" i="19"/>
  <c r="R1590" i="19"/>
  <c r="T1626" i="19"/>
  <c r="P1548" i="19"/>
  <c r="S1991" i="19"/>
  <c r="R1759" i="19"/>
  <c r="O1847" i="19"/>
  <c r="O1563" i="19"/>
  <c r="P1729" i="19"/>
  <c r="R1499" i="19"/>
  <c r="O1617" i="19"/>
  <c r="P1735" i="19"/>
  <c r="R1511" i="19"/>
  <c r="P1563" i="19"/>
  <c r="T1978" i="19"/>
  <c r="S1754" i="19"/>
  <c r="P1679" i="19"/>
  <c r="S1945" i="19"/>
  <c r="R1971" i="19"/>
  <c r="O1939" i="19"/>
  <c r="O1204" i="19"/>
  <c r="T1156" i="19"/>
  <c r="T1756" i="19"/>
  <c r="P1762" i="19"/>
  <c r="Q1611" i="19"/>
  <c r="Q1986" i="19"/>
  <c r="T1753" i="19"/>
  <c r="O1997" i="19"/>
  <c r="S1893" i="19"/>
  <c r="O1951" i="19"/>
  <c r="T1829" i="19"/>
  <c r="S1904" i="19"/>
  <c r="T1735" i="19"/>
  <c r="T1874" i="19"/>
  <c r="S1899" i="19"/>
  <c r="O1981" i="19"/>
  <c r="T1835" i="19"/>
  <c r="T1852" i="19"/>
  <c r="T1813" i="19"/>
  <c r="O1586" i="19"/>
  <c r="T1791" i="19"/>
  <c r="T1547" i="19"/>
  <c r="P1734" i="19"/>
  <c r="O1901" i="19"/>
  <c r="Q1562" i="19"/>
  <c r="T1465" i="19"/>
  <c r="S1884" i="19"/>
  <c r="S1736" i="19"/>
  <c r="R1787" i="19"/>
  <c r="P1572" i="19"/>
  <c r="P1766" i="19"/>
  <c r="S1560" i="19"/>
  <c r="O1645" i="19"/>
  <c r="R1702" i="19"/>
  <c r="P1842" i="19"/>
  <c r="R1576" i="19"/>
  <c r="P1748" i="19"/>
  <c r="S1566" i="19"/>
  <c r="Q1671" i="19"/>
  <c r="S1479" i="19"/>
  <c r="P1848" i="19"/>
  <c r="R1684" i="19"/>
  <c r="P1826" i="19"/>
  <c r="S1680" i="19"/>
  <c r="P1804" i="19"/>
  <c r="T1652" i="19"/>
  <c r="R1744" i="19"/>
  <c r="T1949" i="19"/>
  <c r="T1979" i="19"/>
  <c r="R1521" i="19"/>
  <c r="S1452" i="19"/>
  <c r="O1131" i="19"/>
  <c r="R1818" i="19"/>
  <c r="Q1825" i="19"/>
  <c r="P1974" i="19"/>
  <c r="Q1779" i="19"/>
  <c r="P1928" i="19"/>
  <c r="P1871" i="19"/>
  <c r="R1776" i="19"/>
  <c r="T1502" i="19"/>
  <c r="S1749" i="19"/>
  <c r="O1781" i="19"/>
  <c r="O1591" i="19"/>
  <c r="O1860" i="19"/>
  <c r="S1986" i="19"/>
  <c r="Q1674" i="19"/>
  <c r="S1573" i="19"/>
  <c r="R1699" i="19"/>
  <c r="O1773" i="19"/>
  <c r="P1641" i="19"/>
  <c r="S1906" i="19"/>
  <c r="R1859" i="19"/>
  <c r="R1972" i="19"/>
  <c r="Q1877" i="19"/>
  <c r="S1812" i="19"/>
  <c r="S1618" i="19"/>
  <c r="T1755" i="19"/>
  <c r="Q1918" i="19"/>
  <c r="T1543" i="19"/>
  <c r="P1890" i="19"/>
  <c r="O1977" i="19"/>
  <c r="Q1859" i="19"/>
  <c r="S1794" i="19"/>
  <c r="S1624" i="19"/>
  <c r="T1761" i="19"/>
  <c r="Q1924" i="19"/>
  <c r="O1551" i="19"/>
  <c r="P1896" i="19"/>
  <c r="O1959" i="19"/>
  <c r="R1729" i="19"/>
  <c r="O1675" i="19"/>
  <c r="T1554" i="19"/>
  <c r="T1863" i="19"/>
  <c r="T1878" i="19"/>
  <c r="P1887" i="19"/>
  <c r="R1792" i="19"/>
  <c r="Q1975" i="19"/>
  <c r="S1995" i="19"/>
  <c r="P1999" i="19"/>
  <c r="R1997" i="19"/>
  <c r="O1926" i="19"/>
  <c r="S1534" i="19"/>
  <c r="S1867" i="19"/>
  <c r="P1901" i="19"/>
  <c r="O1835" i="19"/>
  <c r="Q1769" i="19"/>
  <c r="P1968" i="19"/>
  <c r="T1951" i="19"/>
  <c r="R1923" i="19"/>
  <c r="S1937" i="19"/>
  <c r="Q1942" i="19"/>
  <c r="R1957" i="19"/>
  <c r="S1614" i="19"/>
  <c r="Q1507" i="19"/>
  <c r="S1700" i="19"/>
  <c r="O1575" i="19"/>
  <c r="R1814" i="19"/>
  <c r="Q1977" i="19"/>
  <c r="O1990" i="19"/>
  <c r="Q1969" i="19"/>
  <c r="R1723" i="19"/>
  <c r="O1917" i="19"/>
  <c r="S1765" i="19"/>
  <c r="P1849" i="19"/>
  <c r="S1818" i="19"/>
  <c r="Q1575" i="19"/>
  <c r="Q1726" i="19"/>
  <c r="O1669" i="19"/>
  <c r="Q1909" i="19"/>
  <c r="Q1965" i="19"/>
  <c r="R1979" i="19"/>
  <c r="Q1800" i="19"/>
  <c r="E10" i="19"/>
  <c r="P1621" i="19"/>
  <c r="T1733" i="19"/>
  <c r="Q1789" i="19"/>
  <c r="P1964" i="19"/>
  <c r="Q1891" i="19"/>
  <c r="S1926" i="19"/>
  <c r="P1959" i="19"/>
  <c r="S1911" i="19"/>
  <c r="R1894" i="19"/>
  <c r="T1702" i="19"/>
  <c r="Q1708" i="19"/>
  <c r="R1815" i="19"/>
  <c r="T1840" i="19"/>
  <c r="P1809" i="19"/>
  <c r="O1767" i="19"/>
  <c r="Q1893" i="19"/>
  <c r="O1882" i="19"/>
  <c r="R1925" i="19"/>
  <c r="S1915" i="19"/>
  <c r="T1523" i="19"/>
  <c r="S1734" i="19"/>
  <c r="S1797" i="19"/>
  <c r="O1833" i="19"/>
  <c r="Q1743" i="19"/>
  <c r="P1942" i="19"/>
  <c r="R1829" i="19"/>
  <c r="R1941" i="19"/>
  <c r="R1949" i="19"/>
  <c r="S1939" i="19"/>
  <c r="T1773" i="19"/>
  <c r="T1864" i="19"/>
  <c r="T1525" i="19"/>
  <c r="O1866" i="19"/>
  <c r="R1686" i="19"/>
  <c r="Q1762" i="19"/>
  <c r="T1856" i="19"/>
  <c r="O1922" i="19"/>
  <c r="P1923" i="19"/>
  <c r="Q1717" i="19"/>
  <c r="O1873" i="19"/>
  <c r="S1816" i="19"/>
  <c r="O1795" i="19"/>
  <c r="R1833" i="19"/>
  <c r="O1827" i="19"/>
  <c r="P1980" i="19"/>
  <c r="O1809" i="19"/>
  <c r="P1986" i="19"/>
  <c r="Q1889" i="19"/>
  <c r="T748" i="19"/>
  <c r="R841" i="19"/>
  <c r="Q934" i="19"/>
  <c r="T975" i="19"/>
  <c r="O859" i="19"/>
  <c r="T1265" i="19"/>
  <c r="O901" i="19"/>
  <c r="T1027" i="19"/>
  <c r="P1373" i="19"/>
  <c r="Q1117" i="19"/>
  <c r="P1229" i="19"/>
  <c r="R1727" i="19"/>
  <c r="S1551" i="19"/>
  <c r="S1442" i="19"/>
  <c r="S1360" i="19"/>
  <c r="P1170" i="19"/>
  <c r="P1404" i="19"/>
  <c r="O1308" i="19"/>
  <c r="P1338" i="19"/>
  <c r="R1442" i="19"/>
  <c r="Q1350" i="19"/>
  <c r="R1573" i="19"/>
  <c r="S1176" i="19"/>
  <c r="Q1434" i="19"/>
  <c r="S1435" i="19"/>
  <c r="R1073" i="19"/>
  <c r="O1454" i="19"/>
  <c r="S1342" i="19"/>
  <c r="P1406" i="19"/>
  <c r="S1434" i="19"/>
  <c r="S1727" i="19"/>
  <c r="Q850" i="19"/>
  <c r="T1316" i="19"/>
  <c r="T1266" i="19"/>
  <c r="Q1538" i="19"/>
  <c r="T1435" i="19"/>
  <c r="S1430" i="19"/>
  <c r="T1148" i="19"/>
  <c r="P1337" i="19"/>
  <c r="S1813" i="19"/>
  <c r="O1269" i="19"/>
  <c r="P1339" i="19"/>
  <c r="S1421" i="19"/>
  <c r="O1526" i="19"/>
  <c r="O1356" i="19"/>
  <c r="O1568" i="19"/>
  <c r="S1382" i="19"/>
  <c r="O1495" i="19"/>
  <c r="T1421" i="19"/>
  <c r="P1369" i="19"/>
  <c r="Q1529" i="19"/>
  <c r="P1595" i="19"/>
  <c r="P1884" i="19"/>
  <c r="Q1534" i="19"/>
  <c r="Q1470" i="19"/>
  <c r="O1293" i="19"/>
  <c r="Q1622" i="19"/>
  <c r="P1116" i="19"/>
  <c r="S1419" i="19"/>
  <c r="O1114" i="19"/>
  <c r="S1368" i="19"/>
  <c r="S965" i="19"/>
  <c r="R1425" i="19"/>
  <c r="O1754" i="19"/>
  <c r="Q1703" i="19"/>
  <c r="Q1768" i="19"/>
  <c r="T1619" i="19"/>
  <c r="P1867" i="19"/>
  <c r="S1810" i="19"/>
  <c r="S1860" i="19"/>
  <c r="T1812" i="19"/>
  <c r="Q1920" i="19"/>
  <c r="S1842" i="19"/>
  <c r="T1818" i="19"/>
  <c r="Q1926" i="19"/>
  <c r="T1750" i="19"/>
  <c r="O1769" i="19"/>
  <c r="S1998" i="19"/>
  <c r="Q1913" i="19"/>
  <c r="Q1592" i="19"/>
  <c r="S2002" i="19"/>
  <c r="S1666" i="19"/>
  <c r="R1538" i="19"/>
  <c r="Q1617" i="19"/>
  <c r="T1570" i="19"/>
  <c r="Q1546" i="19"/>
  <c r="Q1623" i="19"/>
  <c r="T1648" i="19"/>
  <c r="Q1495" i="19"/>
  <c r="Q1749" i="19"/>
  <c r="P1525" i="19"/>
  <c r="T1720" i="19"/>
  <c r="S1487" i="19"/>
  <c r="P1799" i="19"/>
  <c r="Q1697" i="19"/>
  <c r="R1841" i="19"/>
  <c r="P1781" i="19"/>
  <c r="Q1709" i="19"/>
  <c r="R1847" i="19"/>
  <c r="P1859" i="19"/>
  <c r="R1592" i="19"/>
  <c r="O1817" i="19"/>
  <c r="P1902" i="19"/>
  <c r="Q1955" i="19"/>
  <c r="O1992" i="19"/>
  <c r="S1963" i="19"/>
  <c r="Q1110" i="19"/>
  <c r="S1480" i="19"/>
  <c r="T1936" i="19"/>
  <c r="Q1814" i="19"/>
  <c r="S1688" i="19"/>
  <c r="T1721" i="19"/>
  <c r="O1736" i="19"/>
  <c r="Q1566" i="19"/>
  <c r="O1858" i="19"/>
  <c r="P1596" i="19"/>
  <c r="O1812" i="19"/>
  <c r="T1518" i="19"/>
  <c r="T1710" i="19"/>
  <c r="Q1590" i="19"/>
  <c r="O1864" i="19"/>
  <c r="P1620" i="19"/>
  <c r="O1818" i="19"/>
  <c r="R1654" i="19"/>
  <c r="O1796" i="19"/>
  <c r="R1628" i="19"/>
  <c r="P1780" i="19"/>
  <c r="S1606" i="19"/>
  <c r="Q1704" i="19"/>
  <c r="T1925" i="19"/>
  <c r="T889" i="19"/>
  <c r="O1620" i="19"/>
  <c r="T1632" i="19"/>
  <c r="T1806" i="19"/>
  <c r="S1841" i="19"/>
  <c r="T1564" i="19"/>
  <c r="Q1746" i="19"/>
  <c r="T1590" i="19"/>
  <c r="Q1868" i="19"/>
  <c r="Q1543" i="19"/>
  <c r="Q1822" i="19"/>
  <c r="T1642" i="19"/>
  <c r="Q1728" i="19"/>
  <c r="T1596" i="19"/>
  <c r="Q1874" i="19"/>
  <c r="R1550" i="19"/>
  <c r="Q1828" i="19"/>
  <c r="S1550" i="19"/>
  <c r="Q1806" i="19"/>
  <c r="R1519" i="19"/>
  <c r="R1790" i="19"/>
  <c r="P1541" i="19"/>
  <c r="S1756" i="19"/>
  <c r="R1913" i="19"/>
  <c r="P1995" i="19"/>
  <c r="T1561" i="19"/>
  <c r="R1575" i="19"/>
  <c r="T1524" i="19"/>
  <c r="P1667" i="19"/>
  <c r="R1881" i="19"/>
  <c r="R1994" i="19"/>
  <c r="R1811" i="19"/>
  <c r="R1948" i="19"/>
  <c r="Q1853" i="19"/>
  <c r="S1788" i="19"/>
  <c r="S1588" i="19"/>
  <c r="T1731" i="19"/>
  <c r="O1883" i="19"/>
  <c r="T1503" i="19"/>
  <c r="P1866" i="19"/>
  <c r="O1953" i="19"/>
  <c r="T1272" i="19"/>
  <c r="Q1397" i="19"/>
  <c r="P1594" i="19"/>
  <c r="R1968" i="19"/>
  <c r="T1749" i="19"/>
  <c r="O1921" i="19"/>
  <c r="S1889" i="19"/>
  <c r="S1892" i="19"/>
  <c r="R1861" i="19"/>
  <c r="T1834" i="19"/>
  <c r="T1638" i="19"/>
  <c r="O1738" i="19"/>
  <c r="R2000" i="19"/>
  <c r="P1779" i="19"/>
  <c r="Q1870" i="19"/>
  <c r="O1682" i="19"/>
  <c r="R1843" i="19"/>
  <c r="T1816" i="19"/>
  <c r="T1644" i="19"/>
  <c r="O1744" i="19"/>
  <c r="Q1884" i="19"/>
  <c r="P1785" i="19"/>
  <c r="Q1876" i="19"/>
  <c r="Q1606" i="19"/>
  <c r="T1698" i="19"/>
  <c r="O1743" i="19"/>
  <c r="O1577" i="19"/>
  <c r="O1846" i="19"/>
  <c r="S1972" i="19"/>
  <c r="Q1869" i="19"/>
  <c r="S1804" i="19"/>
  <c r="S1919" i="19"/>
  <c r="O1936" i="19"/>
  <c r="R1945" i="19"/>
  <c r="T1963" i="19"/>
  <c r="Q1923" i="19"/>
  <c r="O1446" i="19"/>
  <c r="P1930" i="19"/>
  <c r="T1831" i="19"/>
  <c r="P1965" i="19"/>
  <c r="P1663" i="19"/>
  <c r="R1688" i="19"/>
  <c r="R1939" i="19"/>
  <c r="T1937" i="19"/>
  <c r="O1974" i="19"/>
  <c r="R1549" i="19"/>
  <c r="R1424" i="19"/>
  <c r="T1849" i="19"/>
  <c r="Q1835" i="19"/>
  <c r="O1895" i="19"/>
  <c r="Q1683" i="19"/>
  <c r="Q2002" i="19"/>
  <c r="T1999" i="19"/>
  <c r="R1947" i="19"/>
  <c r="S1985" i="19"/>
  <c r="S1836" i="19"/>
  <c r="R1989" i="19"/>
  <c r="O1559" i="19"/>
  <c r="R1754" i="19"/>
  <c r="S1964" i="19"/>
  <c r="S1757" i="19"/>
  <c r="T1906" i="19"/>
  <c r="T1841" i="19"/>
  <c r="T1955" i="19"/>
  <c r="T1876" i="19"/>
  <c r="T1993" i="19"/>
  <c r="T1794" i="19"/>
  <c r="P1975" i="19"/>
  <c r="S1762" i="19"/>
  <c r="O1887" i="19"/>
  <c r="R1714" i="19"/>
  <c r="S1469" i="19"/>
  <c r="O1822" i="19"/>
  <c r="Q1886" i="19"/>
  <c r="S2001" i="19"/>
  <c r="O1948" i="19"/>
  <c r="T1245" i="19"/>
  <c r="P1659" i="19"/>
  <c r="P1843" i="19"/>
  <c r="T1788" i="19"/>
  <c r="O1931" i="19"/>
  <c r="T1739" i="19"/>
  <c r="O1961" i="19"/>
  <c r="O1824" i="19"/>
  <c r="O1914" i="19"/>
  <c r="T1939" i="19"/>
  <c r="O1952" i="19"/>
  <c r="R1877" i="19"/>
  <c r="Q1897" i="19"/>
  <c r="O1829" i="19"/>
  <c r="P1939" i="19"/>
  <c r="T1883" i="19"/>
  <c r="P1640" i="19"/>
  <c r="P1782" i="19"/>
  <c r="O1962" i="19"/>
  <c r="T1987" i="19"/>
  <c r="O1976" i="19"/>
  <c r="O1945" i="19"/>
  <c r="P1803" i="19"/>
  <c r="Q1573" i="19"/>
  <c r="O1667" i="19"/>
  <c r="P1709" i="19"/>
  <c r="O1843" i="19"/>
  <c r="T1933" i="19"/>
  <c r="R1927" i="19"/>
  <c r="R1981" i="19"/>
  <c r="S1710" i="19"/>
  <c r="R1975" i="19"/>
  <c r="P1817" i="19"/>
  <c r="S1848" i="19"/>
  <c r="P1947" i="19"/>
  <c r="P1912" i="19"/>
  <c r="T1658" i="19"/>
  <c r="O1789" i="19"/>
  <c r="O1884" i="19"/>
  <c r="S1965" i="19"/>
  <c r="R1340" i="19"/>
  <c r="R1982" i="19"/>
  <c r="S1907" i="19"/>
  <c r="S1644" i="19"/>
  <c r="P1707" i="19"/>
  <c r="R1731" i="19"/>
  <c r="O1867" i="19"/>
  <c r="Q1827" i="19"/>
  <c r="R1912" i="19"/>
  <c r="T1982" i="19"/>
  <c r="T1947" i="19"/>
  <c r="Q1685" i="19"/>
  <c r="Q1808" i="19"/>
  <c r="O1889" i="19"/>
  <c r="O1908" i="19"/>
  <c r="Q1217" i="19"/>
  <c r="R1445" i="19"/>
  <c r="O1458" i="19"/>
  <c r="O1456" i="19"/>
  <c r="Q1357" i="19"/>
  <c r="O1339" i="19"/>
  <c r="Q1532" i="19"/>
  <c r="R1454" i="19"/>
  <c r="R1506" i="19"/>
  <c r="S1569" i="19"/>
  <c r="O1726" i="19"/>
  <c r="O1328" i="19"/>
  <c r="O1850" i="19"/>
  <c r="R1520" i="19"/>
  <c r="T1891" i="19"/>
  <c r="Q1426" i="19"/>
  <c r="Q1904" i="19"/>
  <c r="O1799" i="19"/>
  <c r="T1640" i="19"/>
  <c r="T1646" i="19"/>
  <c r="P1639" i="19"/>
  <c r="S1976" i="19"/>
  <c r="O1810" i="19"/>
  <c r="T1879" i="19"/>
  <c r="O1748" i="19"/>
  <c r="S1507" i="19"/>
  <c r="R1826" i="19"/>
  <c r="R1832" i="19"/>
  <c r="Q1819" i="19"/>
  <c r="S1935" i="19"/>
  <c r="S1503" i="19"/>
  <c r="Q1565" i="19"/>
  <c r="S1862" i="19"/>
  <c r="T1511" i="19"/>
  <c r="Q1649" i="19"/>
  <c r="T1800" i="19"/>
  <c r="O1144" i="19"/>
  <c r="R1846" i="19"/>
  <c r="P1934" i="19"/>
  <c r="P1089" i="19"/>
  <c r="T477" i="19"/>
  <c r="T754" i="19"/>
  <c r="S820" i="19"/>
  <c r="S1085" i="19"/>
  <c r="S850" i="19"/>
  <c r="S782" i="19"/>
  <c r="P1546" i="19"/>
  <c r="T1122" i="19"/>
  <c r="P1009" i="19"/>
  <c r="Q1405" i="19"/>
  <c r="R1135" i="19"/>
  <c r="O1550" i="19"/>
  <c r="S1659" i="19"/>
  <c r="Q1439" i="19"/>
  <c r="T1325" i="19"/>
  <c r="O1517" i="19"/>
  <c r="S779" i="19"/>
  <c r="S1723" i="19"/>
  <c r="O1332" i="19"/>
  <c r="Q1442" i="19"/>
  <c r="O1138" i="19"/>
  <c r="R1066" i="19"/>
  <c r="R1440" i="19"/>
  <c r="Q1440" i="19"/>
  <c r="S1280" i="19"/>
  <c r="Q1458" i="19"/>
  <c r="O1460" i="19"/>
  <c r="S1593" i="19"/>
  <c r="O1511" i="19"/>
  <c r="O1504" i="19"/>
  <c r="S968" i="19"/>
  <c r="S1455" i="19"/>
  <c r="O1558" i="19"/>
  <c r="P1403" i="19"/>
  <c r="R1669" i="19"/>
  <c r="P1568" i="19"/>
  <c r="O1185" i="19"/>
  <c r="R1456" i="19"/>
  <c r="O1845" i="19"/>
  <c r="T1292" i="19"/>
  <c r="Q1467" i="19"/>
  <c r="T1218" i="19"/>
  <c r="T1343" i="19"/>
  <c r="O1221" i="19"/>
  <c r="P1345" i="19"/>
  <c r="T1575" i="19"/>
  <c r="R1661" i="19"/>
  <c r="O1662" i="19"/>
  <c r="T1352" i="19"/>
  <c r="P1507" i="19"/>
  <c r="O1804" i="19"/>
  <c r="R1870" i="19"/>
  <c r="S1587" i="19"/>
  <c r="T1665" i="19"/>
  <c r="Q1402" i="19"/>
  <c r="Q1550" i="19"/>
  <c r="O1161" i="19"/>
  <c r="R1595" i="19"/>
  <c r="Q1536" i="19"/>
  <c r="T1273" i="19"/>
  <c r="P1540" i="19"/>
  <c r="R1555" i="19"/>
  <c r="T1780" i="19"/>
  <c r="P1665" i="19"/>
  <c r="R1774" i="19"/>
  <c r="T1250" i="19"/>
  <c r="S1767" i="19"/>
  <c r="O1729" i="19"/>
  <c r="O1925" i="19"/>
  <c r="Q1966" i="19"/>
  <c r="R2002" i="19"/>
  <c r="O1955" i="19"/>
  <c r="Q1972" i="19"/>
  <c r="R1984" i="19"/>
  <c r="O1985" i="19"/>
  <c r="R1940" i="19"/>
  <c r="O1941" i="19"/>
  <c r="P1429" i="19"/>
  <c r="Q1799" i="19"/>
  <c r="T1904" i="19"/>
  <c r="R1741" i="19"/>
  <c r="O1683" i="19"/>
  <c r="P1851" i="19"/>
  <c r="R1720" i="19"/>
  <c r="P1697" i="19"/>
  <c r="P1857" i="19"/>
  <c r="R1801" i="19"/>
  <c r="P1813" i="19"/>
  <c r="R1733" i="19"/>
  <c r="S1418" i="19"/>
  <c r="P1657" i="19"/>
  <c r="O1585" i="19"/>
  <c r="P1699" i="19"/>
  <c r="R1887" i="19"/>
  <c r="S1823" i="19"/>
  <c r="T1903" i="19"/>
  <c r="R1893" i="19"/>
  <c r="S1829" i="19"/>
  <c r="T1789" i="19"/>
  <c r="Q1603" i="19"/>
  <c r="Q1690" i="19"/>
  <c r="O1771" i="19"/>
  <c r="R1965" i="19"/>
  <c r="S1981" i="19"/>
  <c r="O1928" i="19"/>
  <c r="S1061" i="19"/>
  <c r="O1395" i="19"/>
  <c r="Q1630" i="19"/>
  <c r="T1782" i="19"/>
  <c r="R1763" i="19"/>
  <c r="R1668" i="19"/>
  <c r="R1718" i="19"/>
  <c r="P1523" i="19"/>
  <c r="P1864" i="19"/>
  <c r="Q1503" i="19"/>
  <c r="P1818" i="19"/>
  <c r="S1594" i="19"/>
  <c r="T1680" i="19"/>
  <c r="P1535" i="19"/>
  <c r="P1870" i="19"/>
  <c r="Q1515" i="19"/>
  <c r="P1824" i="19"/>
  <c r="S1678" i="19"/>
  <c r="Q1782" i="19"/>
  <c r="S1656" i="19"/>
  <c r="Q1760" i="19"/>
  <c r="S1499" i="19"/>
  <c r="O1715" i="19"/>
  <c r="E13" i="19"/>
  <c r="P1551" i="19"/>
  <c r="Q1694" i="19"/>
  <c r="P1571" i="19"/>
  <c r="R1970" i="19"/>
  <c r="T1871" i="19"/>
  <c r="O1635" i="19"/>
  <c r="S1764" i="19"/>
  <c r="O1613" i="19"/>
  <c r="R1874" i="19"/>
  <c r="P1627" i="19"/>
  <c r="R1828" i="19"/>
  <c r="Q1527" i="19"/>
  <c r="S1746" i="19"/>
  <c r="O1619" i="19"/>
  <c r="Q1665" i="19"/>
  <c r="P1633" i="19"/>
  <c r="R1834" i="19"/>
  <c r="P1611" i="19"/>
  <c r="S1824" i="19"/>
  <c r="P1589" i="19"/>
  <c r="S1802" i="19"/>
  <c r="P1839" i="19"/>
  <c r="T1778" i="19"/>
  <c r="S1993" i="19"/>
  <c r="R1943" i="19"/>
  <c r="O1510" i="19"/>
  <c r="T1491" i="19"/>
  <c r="O1644" i="19"/>
  <c r="O1888" i="19"/>
  <c r="O1671" i="19"/>
  <c r="S1888" i="19"/>
  <c r="S1865" i="19"/>
  <c r="T1964" i="19"/>
  <c r="R1837" i="19"/>
  <c r="T1810" i="19"/>
  <c r="T1614" i="19"/>
  <c r="P1703" i="19"/>
  <c r="R1976" i="19"/>
  <c r="P1755" i="19"/>
  <c r="Q1846" i="19"/>
  <c r="R1534" i="19"/>
  <c r="T1591" i="19"/>
  <c r="R1421" i="19"/>
  <c r="S1578" i="19"/>
  <c r="O1991" i="19"/>
  <c r="O1780" i="19"/>
  <c r="P1560" i="19"/>
  <c r="O1734" i="19"/>
  <c r="Q1558" i="19"/>
  <c r="S1843" i="19"/>
  <c r="O1906" i="19"/>
  <c r="S1519" i="19"/>
  <c r="P1744" i="19"/>
  <c r="T1944" i="19"/>
  <c r="Q1761" i="19"/>
  <c r="P1647" i="19"/>
  <c r="R1648" i="19"/>
  <c r="S1825" i="19"/>
  <c r="O1861" i="19"/>
  <c r="S1530" i="19"/>
  <c r="P1750" i="19"/>
  <c r="T1974" i="19"/>
  <c r="Q1767" i="19"/>
  <c r="Q1673" i="19"/>
  <c r="S1540" i="19"/>
  <c r="S1903" i="19"/>
  <c r="P1966" i="19"/>
  <c r="P1637" i="19"/>
  <c r="P1852" i="19"/>
  <c r="S1509" i="19"/>
  <c r="R1853" i="19"/>
  <c r="T1826" i="19"/>
  <c r="T1997" i="19"/>
  <c r="Q1981" i="19"/>
  <c r="O1859" i="19"/>
  <c r="O1885" i="19"/>
  <c r="Q2" i="19"/>
  <c r="S1608" i="19"/>
  <c r="O1553" i="19"/>
  <c r="R1806" i="19"/>
  <c r="S1481" i="19"/>
  <c r="P1681" i="19"/>
  <c r="T1712" i="19"/>
  <c r="O1960" i="19"/>
  <c r="O1881" i="19"/>
  <c r="R1931" i="19"/>
  <c r="Q1791" i="19"/>
  <c r="O1435" i="19"/>
  <c r="Q1988" i="19"/>
  <c r="O1766" i="19"/>
  <c r="Q1594" i="19"/>
  <c r="O1844" i="19"/>
  <c r="S1658" i="19"/>
  <c r="R1987" i="19"/>
  <c r="T1961" i="19"/>
  <c r="O1998" i="19"/>
  <c r="O2001" i="19"/>
  <c r="Q1963" i="19"/>
  <c r="R1748" i="19"/>
  <c r="T1510" i="19"/>
  <c r="S1650" i="19"/>
  <c r="T1690" i="19"/>
  <c r="T1578" i="19"/>
  <c r="R1816" i="19"/>
  <c r="R1919" i="19"/>
  <c r="P1971" i="19"/>
  <c r="Q1949" i="19"/>
  <c r="Q1725" i="19"/>
  <c r="O2000" i="19"/>
  <c r="P1575" i="19"/>
  <c r="P1557" i="19"/>
  <c r="R1722" i="19"/>
  <c r="P1635" i="19"/>
  <c r="S1826" i="19"/>
  <c r="R1937" i="19"/>
  <c r="S2" i="19"/>
  <c r="R1929" i="19"/>
  <c r="R1883" i="19"/>
  <c r="P1955" i="19"/>
  <c r="O1751" i="19"/>
  <c r="T1616" i="19"/>
  <c r="T1668" i="19"/>
  <c r="S1704" i="19"/>
  <c r="O1601" i="19"/>
  <c r="S1828" i="19"/>
  <c r="Q1902" i="19"/>
  <c r="Q1943" i="19"/>
  <c r="Q1997" i="19"/>
  <c r="T2001" i="19"/>
  <c r="Q1912" i="19"/>
  <c r="O1639" i="19"/>
  <c r="S1473" i="19"/>
  <c r="R1858" i="19"/>
  <c r="P1613" i="19"/>
  <c r="T1802" i="19"/>
  <c r="S1951" i="19"/>
  <c r="Q1967" i="19"/>
  <c r="R1933" i="19"/>
  <c r="Q1727" i="19"/>
  <c r="O1691" i="19"/>
  <c r="S1755" i="19"/>
  <c r="S1992" i="19"/>
  <c r="S1857" i="19"/>
  <c r="P1949" i="19"/>
  <c r="R1921" i="19"/>
  <c r="T1941" i="19"/>
  <c r="T1905" i="19"/>
  <c r="O1745" i="19"/>
  <c r="P1858" i="19"/>
  <c r="Q1597" i="19"/>
  <c r="R1751" i="19"/>
  <c r="S1722" i="19"/>
  <c r="T1885" i="19"/>
  <c r="R1914" i="19"/>
  <c r="Q1832" i="19"/>
  <c r="R1660" i="19"/>
  <c r="T1890" i="19"/>
  <c r="O1905" i="19"/>
  <c r="O1966" i="19"/>
  <c r="T1945" i="19"/>
  <c r="P1768" i="19"/>
  <c r="Q1994" i="19"/>
  <c r="R1938" i="19"/>
  <c r="S1859" i="19"/>
  <c r="S1933" i="19"/>
  <c r="T1921" i="19"/>
  <c r="Q1615" i="19"/>
  <c r="S1770" i="19"/>
  <c r="P1863" i="19"/>
  <c r="Q1941" i="19"/>
  <c r="O1902" i="19"/>
  <c r="S1751" i="19"/>
  <c r="Q1747" i="19"/>
  <c r="O1964" i="19"/>
  <c r="Q1878" i="19"/>
  <c r="R1819" i="19"/>
  <c r="R1897" i="19"/>
  <c r="O1982" i="19"/>
  <c r="T1919" i="19"/>
  <c r="P1797" i="19"/>
  <c r="Q1837" i="19"/>
  <c r="S1974" i="19"/>
  <c r="S1959" i="19"/>
  <c r="P2" i="19"/>
  <c r="Q1718" i="19"/>
  <c r="R1875" i="19"/>
  <c r="S1983" i="19"/>
  <c r="O1923" i="19"/>
  <c r="S1552" i="19"/>
  <c r="P1987" i="19"/>
  <c r="S1621" i="19"/>
  <c r="P103" i="19"/>
  <c r="P713" i="19"/>
  <c r="Q864" i="19"/>
  <c r="S521" i="19"/>
  <c r="O883" i="19"/>
  <c r="P1253" i="19"/>
  <c r="S1010" i="19"/>
  <c r="S855" i="19"/>
  <c r="S1038" i="19"/>
  <c r="P863" i="19"/>
  <c r="S853" i="19"/>
  <c r="R1392" i="19"/>
  <c r="O1473" i="19"/>
  <c r="Q1446" i="19"/>
  <c r="O1434" i="19"/>
  <c r="P1469" i="19"/>
  <c r="P1486" i="19"/>
  <c r="P1485" i="19"/>
  <c r="R1711" i="19"/>
  <c r="S1411" i="19"/>
  <c r="T1699" i="19"/>
  <c r="O1525" i="19"/>
  <c r="T1142" i="19"/>
  <c r="O1472" i="19"/>
  <c r="S1610" i="19"/>
  <c r="R1509" i="19"/>
  <c r="P1684" i="19"/>
  <c r="O1557" i="19"/>
  <c r="Q1409" i="19"/>
  <c r="S1558" i="19"/>
  <c r="O1164" i="19"/>
  <c r="O1556" i="19"/>
  <c r="P1514" i="19"/>
  <c r="T1685" i="19"/>
  <c r="O1646" i="19"/>
  <c r="P1599" i="19"/>
  <c r="P1629" i="19"/>
  <c r="Q1577" i="19"/>
  <c r="T1975" i="19"/>
  <c r="S1745" i="19"/>
  <c r="Q1750" i="19"/>
  <c r="Q1756" i="19"/>
  <c r="P1732" i="19"/>
  <c r="Q1520" i="19"/>
  <c r="O1681" i="19"/>
  <c r="Q1872" i="19"/>
  <c r="T1820" i="19"/>
  <c r="T1604" i="19"/>
  <c r="O1986" i="19"/>
  <c r="O1287" i="19"/>
  <c r="Q1719" i="19"/>
  <c r="Q1707" i="19"/>
  <c r="T1499" i="19"/>
  <c r="P1603" i="19"/>
  <c r="T1718" i="19"/>
  <c r="O1659" i="19"/>
  <c r="S1822" i="19"/>
  <c r="Q1627" i="19"/>
  <c r="P1815" i="19"/>
  <c r="T1819" i="19"/>
  <c r="P2001" i="19"/>
  <c r="Q1759" i="19"/>
  <c r="Q1702" i="19"/>
  <c r="Q1765" i="19"/>
  <c r="O1713" i="19"/>
  <c r="Q1867" i="19"/>
  <c r="P1045" i="19"/>
  <c r="R754" i="19"/>
  <c r="P1222" i="19"/>
  <c r="S876" i="19"/>
  <c r="O1181" i="19"/>
  <c r="S1287" i="19"/>
  <c r="T728" i="19"/>
  <c r="S1042" i="19"/>
  <c r="O1336" i="19"/>
  <c r="S1329" i="19"/>
  <c r="R1280" i="19"/>
  <c r="S999" i="19"/>
  <c r="O1467" i="19"/>
  <c r="S977" i="19"/>
  <c r="P1610" i="19"/>
  <c r="R1338" i="19"/>
  <c r="T1114" i="19"/>
  <c r="T1468" i="19"/>
  <c r="T1118" i="19"/>
  <c r="T1167" i="19"/>
  <c r="T1492" i="19"/>
  <c r="T1346" i="19"/>
  <c r="S1141" i="19"/>
  <c r="R1705" i="19"/>
  <c r="R1446" i="19"/>
  <c r="S1034" i="19"/>
  <c r="T1403" i="19"/>
  <c r="Q1464" i="19"/>
  <c r="P1536" i="19"/>
  <c r="S959" i="19"/>
  <c r="P1502" i="19"/>
  <c r="S1427" i="19"/>
  <c r="O1698" i="19"/>
  <c r="R1525" i="19"/>
  <c r="O1379" i="19"/>
  <c r="T1534" i="19"/>
  <c r="S1405" i="19"/>
  <c r="T1210" i="19"/>
  <c r="R1649" i="19"/>
  <c r="S1928" i="19"/>
  <c r="S941" i="19"/>
  <c r="R1501" i="19"/>
  <c r="R1603" i="19"/>
  <c r="R1613" i="19"/>
  <c r="S1396" i="19"/>
  <c r="Q1450" i="19"/>
  <c r="R1690" i="19"/>
  <c r="O1532" i="19"/>
  <c r="P1708" i="19"/>
  <c r="O1618" i="19"/>
  <c r="T1473" i="19"/>
  <c r="P1810" i="19"/>
  <c r="Q1642" i="19"/>
  <c r="S917" i="19"/>
  <c r="T1485" i="19"/>
  <c r="T1597" i="19"/>
  <c r="T1530" i="19"/>
  <c r="T1557" i="19"/>
  <c r="O1514" i="19"/>
  <c r="P1702" i="19"/>
  <c r="T1166" i="19"/>
  <c r="P1423" i="19"/>
  <c r="S1721" i="19"/>
  <c r="O1821" i="19"/>
  <c r="R1946" i="19"/>
  <c r="T1808" i="19"/>
  <c r="R1434" i="19"/>
  <c r="S1856" i="19"/>
  <c r="S1932" i="19"/>
  <c r="O1658" i="19"/>
  <c r="S1620" i="19"/>
  <c r="T1866" i="19"/>
  <c r="O1694" i="19"/>
  <c r="S1626" i="19"/>
  <c r="T1884" i="19"/>
  <c r="Q1686" i="19"/>
  <c r="O1579" i="19"/>
  <c r="O1857" i="19"/>
  <c r="O1198" i="19"/>
  <c r="P1924" i="19"/>
  <c r="S1640" i="19"/>
  <c r="S1720" i="19"/>
  <c r="T1827" i="19"/>
  <c r="R1817" i="19"/>
  <c r="S1684" i="19"/>
  <c r="T1833" i="19"/>
  <c r="R1823" i="19"/>
  <c r="S1783" i="19"/>
  <c r="S1724" i="19"/>
  <c r="O1655" i="19"/>
  <c r="S1491" i="19"/>
  <c r="T1560" i="19"/>
  <c r="P1893" i="19"/>
  <c r="O1711" i="19"/>
  <c r="Q1820" i="19"/>
  <c r="O1788" i="19"/>
  <c r="Q1663" i="19"/>
  <c r="Q1826" i="19"/>
  <c r="O1794" i="19"/>
  <c r="O1772" i="19"/>
  <c r="P1837" i="19"/>
  <c r="S1576" i="19"/>
  <c r="P1994" i="19"/>
  <c r="T1931" i="19"/>
  <c r="Q1991" i="19"/>
  <c r="Q1925" i="19"/>
  <c r="S1352" i="19"/>
  <c r="R1594" i="19"/>
  <c r="T1584" i="19"/>
  <c r="P1926" i="19"/>
  <c r="T1847" i="19"/>
  <c r="T1537" i="19"/>
  <c r="R1728" i="19"/>
  <c r="O1589" i="19"/>
  <c r="Q1844" i="19"/>
  <c r="O1541" i="19"/>
  <c r="R1804" i="19"/>
  <c r="T1618" i="19"/>
  <c r="Q1695" i="19"/>
  <c r="O1595" i="19"/>
  <c r="Q1850" i="19"/>
  <c r="R1548" i="19"/>
  <c r="R1810" i="19"/>
  <c r="R1515" i="19"/>
  <c r="R1788" i="19"/>
  <c r="P1565" i="19"/>
  <c r="R1766" i="19"/>
  <c r="Q1581" i="19"/>
  <c r="T1754" i="19"/>
  <c r="T971" i="19"/>
  <c r="P1686" i="19"/>
  <c r="R1855" i="19"/>
  <c r="P1747" i="19"/>
  <c r="T1962" i="19"/>
  <c r="Q1792" i="19"/>
  <c r="Q1589" i="19"/>
  <c r="T1786" i="19"/>
  <c r="P1777" i="19"/>
  <c r="T1708" i="19"/>
  <c r="P1731" i="19"/>
  <c r="O1697" i="19"/>
  <c r="Q1595" i="19"/>
  <c r="T1768" i="19"/>
  <c r="P1783" i="19"/>
  <c r="O1719" i="19"/>
  <c r="P1737" i="19"/>
  <c r="O1709" i="19"/>
  <c r="Q1705" i="19"/>
  <c r="T1846" i="19"/>
  <c r="P1885" i="19"/>
  <c r="T1824" i="19"/>
  <c r="Q1821" i="19"/>
  <c r="Q1932" i="19"/>
  <c r="O1958" i="19"/>
  <c r="T1909" i="19"/>
  <c r="R1643" i="19"/>
  <c r="O1216" i="19"/>
  <c r="Q1552" i="19"/>
  <c r="O1919" i="19"/>
  <c r="O1756" i="19"/>
  <c r="T1709" i="19"/>
  <c r="T1694" i="19"/>
  <c r="P1680" i="19"/>
  <c r="S1819" i="19"/>
  <c r="O1851" i="19"/>
  <c r="O1637" i="19"/>
  <c r="S1714" i="19"/>
  <c r="T1920" i="19"/>
  <c r="Q1737" i="19"/>
  <c r="R1852" i="19"/>
  <c r="R1618" i="19"/>
  <c r="T1328" i="19"/>
  <c r="T1365" i="19"/>
  <c r="P1793" i="19"/>
  <c r="P1511" i="19"/>
  <c r="P1515" i="19"/>
  <c r="P1812" i="19"/>
  <c r="S1586" i="19"/>
  <c r="T1825" i="19"/>
  <c r="Q1964" i="19"/>
  <c r="Q1591" i="19"/>
  <c r="Q1721" i="19"/>
  <c r="T1854" i="19"/>
  <c r="R1745" i="19"/>
  <c r="R1712" i="19"/>
  <c r="S1672" i="19"/>
  <c r="T1807" i="19"/>
  <c r="Q1970" i="19"/>
  <c r="Q1730" i="19"/>
  <c r="P1941" i="19"/>
  <c r="T1576" i="19"/>
  <c r="P1741" i="19"/>
  <c r="S1835" i="19"/>
  <c r="S1949" i="19"/>
  <c r="T1900" i="19"/>
  <c r="R1775" i="19"/>
  <c r="S1973" i="19"/>
  <c r="P1990" i="19"/>
  <c r="T1515" i="19"/>
  <c r="R1955" i="19"/>
  <c r="P1855" i="19"/>
  <c r="T1858" i="19"/>
  <c r="P1838" i="19"/>
  <c r="S1948" i="19"/>
  <c r="R1973" i="19"/>
  <c r="O1899" i="19"/>
  <c r="T1923" i="19"/>
  <c r="R1773" i="19"/>
  <c r="Q1937" i="19"/>
  <c r="P1608" i="19"/>
  <c r="O1918" i="19"/>
  <c r="S788" i="19"/>
  <c r="Q1468" i="19"/>
  <c r="S856" i="19"/>
  <c r="Q1484" i="19"/>
  <c r="P1449" i="19"/>
  <c r="T1374" i="19"/>
  <c r="P1464" i="19"/>
  <c r="P1426" i="19"/>
  <c r="T1428" i="19"/>
  <c r="O1256" i="19"/>
  <c r="S1808" i="19"/>
  <c r="O1358" i="19"/>
  <c r="Q1518" i="19"/>
  <c r="R1625" i="19"/>
  <c r="S1673" i="19"/>
  <c r="S1668" i="19"/>
  <c r="S1674" i="19"/>
  <c r="T1602" i="19"/>
  <c r="O1209" i="19"/>
  <c r="T1897" i="19"/>
  <c r="O1816" i="19"/>
  <c r="R1864" i="19"/>
  <c r="T1714" i="19"/>
  <c r="T1814" i="19"/>
  <c r="P1778" i="19"/>
  <c r="R1966" i="19"/>
  <c r="T1971" i="19"/>
  <c r="R1922" i="19"/>
  <c r="S1740" i="19"/>
  <c r="Q1571" i="19"/>
  <c r="P1609" i="19"/>
  <c r="S1800" i="19"/>
  <c r="P1398" i="19"/>
  <c r="Q1829" i="19"/>
  <c r="Q1811" i="19"/>
  <c r="O522" i="19"/>
  <c r="S1194" i="19"/>
  <c r="P1088" i="19"/>
  <c r="T1080" i="19"/>
  <c r="S901" i="19"/>
  <c r="S1274" i="19"/>
  <c r="O1364" i="19"/>
  <c r="O1071" i="19"/>
  <c r="S1331" i="19"/>
  <c r="Q1340" i="19"/>
  <c r="S1308" i="19"/>
  <c r="T1467" i="19"/>
  <c r="Q1151" i="19"/>
  <c r="O1415" i="19"/>
  <c r="O1369" i="19"/>
  <c r="R1148" i="19"/>
  <c r="T1363" i="19"/>
  <c r="O1232" i="19"/>
  <c r="R1128" i="19"/>
  <c r="T1398" i="19"/>
  <c r="P1409" i="19"/>
  <c r="R1571" i="19"/>
  <c r="P1492" i="19"/>
  <c r="T1190" i="19"/>
  <c r="Q1406" i="19"/>
  <c r="S1494" i="19"/>
  <c r="O1396" i="19"/>
  <c r="S1533" i="19"/>
  <c r="Q1490" i="19"/>
  <c r="P1251" i="19"/>
  <c r="S818" i="19"/>
  <c r="P1127" i="19"/>
  <c r="P1670" i="19"/>
  <c r="P1335" i="19"/>
  <c r="S1461" i="19"/>
  <c r="O1535" i="19"/>
  <c r="T1516" i="19"/>
  <c r="P1471" i="19"/>
  <c r="O1326" i="19"/>
  <c r="R1579" i="19"/>
  <c r="P1392" i="19"/>
  <c r="T1459" i="19"/>
  <c r="Q1469" i="19"/>
  <c r="P1593" i="19"/>
  <c r="S1567" i="19"/>
  <c r="S761" i="19"/>
  <c r="O1392" i="19"/>
  <c r="O1199" i="19"/>
  <c r="P1412" i="19"/>
  <c r="O1373" i="19"/>
  <c r="O1485" i="19"/>
  <c r="S1854" i="19"/>
  <c r="S1554" i="19"/>
  <c r="T731" i="19"/>
  <c r="O1263" i="19"/>
  <c r="P1437" i="19"/>
  <c r="O1509" i="19"/>
  <c r="R1866" i="19"/>
  <c r="P1530" i="19"/>
  <c r="O1443" i="19"/>
  <c r="T1639" i="19"/>
  <c r="R1599" i="19"/>
  <c r="T1300" i="19"/>
  <c r="T1654" i="19"/>
  <c r="O1631" i="19"/>
  <c r="Q1635" i="19"/>
  <c r="Q1488" i="19"/>
  <c r="Q1788" i="19"/>
  <c r="R1489" i="19"/>
  <c r="Q1710" i="19"/>
  <c r="R1839" i="19"/>
  <c r="T1757" i="19"/>
  <c r="P1661" i="19"/>
  <c r="R1845" i="19"/>
  <c r="T1763" i="19"/>
  <c r="R1777" i="19"/>
  <c r="S1737" i="19"/>
  <c r="O1848" i="19"/>
  <c r="T1929" i="19"/>
  <c r="T1189" i="19"/>
  <c r="S1791" i="19"/>
  <c r="P1645" i="19"/>
  <c r="O1755" i="19"/>
  <c r="Q1990" i="19"/>
  <c r="T1790" i="19"/>
  <c r="O1737" i="19"/>
  <c r="Q1996" i="19"/>
  <c r="T1796" i="19"/>
  <c r="O1815" i="19"/>
  <c r="R1964" i="19"/>
  <c r="P1970" i="19"/>
  <c r="O1666" i="19"/>
  <c r="Q1766" i="19"/>
  <c r="O1801" i="19"/>
  <c r="R1884" i="19"/>
  <c r="O1670" i="19"/>
  <c r="S1914" i="19"/>
  <c r="T1924" i="19"/>
  <c r="O1706" i="19"/>
  <c r="S1920" i="19"/>
  <c r="Q1952" i="19"/>
  <c r="Q1736" i="19"/>
  <c r="S1739" i="19"/>
  <c r="O1980" i="19"/>
  <c r="T1983" i="19"/>
  <c r="R2001" i="19"/>
  <c r="O1233" i="19"/>
  <c r="S1358" i="19"/>
  <c r="P1736" i="19"/>
  <c r="R1809" i="19"/>
  <c r="R1608" i="19"/>
  <c r="T1736" i="19"/>
  <c r="Q1805" i="19"/>
  <c r="S1878" i="19"/>
  <c r="P1713" i="19"/>
  <c r="P1956" i="19"/>
  <c r="Q1881" i="19"/>
  <c r="Q1992" i="19"/>
  <c r="Q1787" i="19"/>
  <c r="O1891" i="19"/>
  <c r="Q1723" i="19"/>
  <c r="P1962" i="19"/>
  <c r="Q1887" i="19"/>
  <c r="Q1998" i="19"/>
  <c r="Q1865" i="19"/>
  <c r="Q1976" i="19"/>
  <c r="R1827" i="19"/>
  <c r="Q1954" i="19"/>
  <c r="S1763" i="19"/>
  <c r="T1934" i="19"/>
  <c r="R1433" i="19"/>
  <c r="T1306" i="19"/>
  <c r="T1828" i="19"/>
  <c r="O1732" i="19"/>
  <c r="S1511" i="19"/>
  <c r="O1896" i="19"/>
  <c r="S1795" i="19"/>
  <c r="T1942" i="19"/>
  <c r="P1689" i="19"/>
  <c r="R1888" i="19"/>
  <c r="S1871" i="19"/>
  <c r="O1929" i="19"/>
  <c r="S1777" i="19"/>
  <c r="T1972" i="19"/>
  <c r="O1703" i="19"/>
  <c r="T1926" i="19"/>
  <c r="S1877" i="19"/>
  <c r="O1911" i="19"/>
  <c r="S1855" i="19"/>
  <c r="S1866" i="19"/>
  <c r="T1815" i="19"/>
  <c r="S1874" i="19"/>
  <c r="O1752" i="19"/>
  <c r="Q1927" i="19"/>
  <c r="Q1933" i="19"/>
  <c r="S1977" i="19"/>
  <c r="Q1586" i="19"/>
  <c r="S1371" i="19"/>
  <c r="T1843" i="19"/>
  <c r="P1619" i="19"/>
  <c r="S1760" i="19"/>
  <c r="S1548" i="19"/>
  <c r="T1704" i="19"/>
  <c r="S1515" i="19"/>
  <c r="P1790" i="19"/>
  <c r="T1966" i="19"/>
  <c r="Q1783" i="19"/>
  <c r="Q1712" i="19"/>
  <c r="S1529" i="19"/>
  <c r="S1895" i="19"/>
  <c r="P1958" i="19"/>
  <c r="T1071" i="19"/>
  <c r="R1386" i="19"/>
  <c r="P1542" i="19"/>
  <c r="P1904" i="19"/>
  <c r="P1819" i="19"/>
  <c r="R1726" i="19"/>
  <c r="P1749" i="19"/>
  <c r="T1832" i="19"/>
  <c r="Q1637" i="19"/>
  <c r="Q1794" i="19"/>
  <c r="P1957" i="19"/>
  <c r="R1791" i="19"/>
  <c r="T1764" i="19"/>
  <c r="T1592" i="19"/>
  <c r="T1901" i="19"/>
  <c r="R1954" i="19"/>
  <c r="Q1643" i="19"/>
  <c r="Q1776" i="19"/>
  <c r="P1963" i="19"/>
  <c r="R1797" i="19"/>
  <c r="T1770" i="19"/>
  <c r="T1598" i="19"/>
  <c r="P1655" i="19"/>
  <c r="R1936" i="19"/>
  <c r="P1763" i="19"/>
  <c r="Q1854" i="19"/>
  <c r="T1497" i="19"/>
  <c r="R1899" i="19"/>
  <c r="Q1716" i="19"/>
  <c r="P1591" i="19"/>
  <c r="P1806" i="19"/>
  <c r="S1880" i="19"/>
  <c r="P1945" i="19"/>
  <c r="R1991" i="19"/>
  <c r="S1886" i="19"/>
  <c r="Q1905" i="19"/>
  <c r="S1989" i="19"/>
  <c r="O1758" i="19"/>
  <c r="P1715" i="19"/>
  <c r="S1803" i="19"/>
  <c r="T1928" i="19"/>
  <c r="O1643" i="19"/>
  <c r="P1997" i="19"/>
  <c r="R1969" i="19"/>
  <c r="T1965" i="19"/>
  <c r="O1930" i="19"/>
  <c r="S1882" i="19"/>
  <c r="S1584" i="19"/>
  <c r="R1769" i="19"/>
  <c r="P1807" i="19"/>
  <c r="O1741" i="19"/>
  <c r="O1661" i="19"/>
  <c r="Q1956" i="19"/>
  <c r="O1916" i="19"/>
  <c r="R1999" i="19"/>
  <c r="S1941" i="19"/>
  <c r="Q1614" i="19"/>
  <c r="S1691" i="19"/>
  <c r="O1832" i="19"/>
  <c r="Q1883" i="19"/>
  <c r="Q1948" i="19"/>
  <c r="R1753" i="19"/>
  <c r="R1916" i="19"/>
  <c r="O1934" i="19"/>
  <c r="R1995" i="19"/>
  <c r="R1886" i="19"/>
  <c r="Q1901" i="19"/>
  <c r="Q1979" i="19"/>
  <c r="Q1533" i="19"/>
  <c r="S1766" i="19"/>
  <c r="T1996" i="19"/>
  <c r="S1901" i="19"/>
  <c r="O1913" i="19"/>
  <c r="O1776" i="19"/>
  <c r="O2" i="19"/>
  <c r="T1915" i="19"/>
  <c r="S1902" i="19"/>
  <c r="T1622" i="19"/>
  <c r="O1419" i="19"/>
  <c r="Q1818" i="19"/>
  <c r="R1867" i="19"/>
  <c r="S1918" i="19"/>
  <c r="S1735" i="19"/>
  <c r="S1996" i="19"/>
  <c r="P1991" i="19"/>
  <c r="S1931" i="19"/>
  <c r="T1967" i="19"/>
  <c r="R1821" i="19"/>
  <c r="P1405" i="19"/>
  <c r="R1824" i="19"/>
  <c r="S1801" i="19"/>
  <c r="T1950" i="19"/>
  <c r="S1879" i="19"/>
  <c r="O1598" i="19"/>
  <c r="Q1931" i="19"/>
  <c r="S1979" i="19"/>
  <c r="T1991" i="19"/>
  <c r="P1618" i="19"/>
  <c r="T1662" i="19"/>
  <c r="R1758" i="19"/>
  <c r="O1597" i="19"/>
  <c r="R1836" i="19"/>
  <c r="Q1629" i="19"/>
  <c r="O1912" i="19"/>
  <c r="P1969" i="19"/>
  <c r="Q1995" i="19"/>
  <c r="S1849" i="19"/>
  <c r="S1987" i="19"/>
  <c r="R1086" i="19"/>
  <c r="Q1079" i="19"/>
  <c r="T799" i="19"/>
  <c r="O1295" i="19"/>
  <c r="T1094" i="19"/>
  <c r="P955" i="19"/>
  <c r="T1329" i="19"/>
  <c r="S990" i="19"/>
  <c r="R878" i="19"/>
  <c r="P1195" i="19"/>
  <c r="R1074" i="19"/>
  <c r="R1701" i="19"/>
  <c r="Q1480" i="19"/>
  <c r="R1659" i="19"/>
  <c r="P1393" i="19"/>
  <c r="Q1339" i="19"/>
  <c r="T1436" i="19"/>
  <c r="P1380" i="19"/>
  <c r="Q1403" i="19"/>
  <c r="R1471" i="19"/>
  <c r="T1406" i="19"/>
  <c r="P1488" i="19"/>
  <c r="T1176" i="19"/>
  <c r="P1498" i="19"/>
  <c r="O1482" i="19"/>
  <c r="Q1461" i="19"/>
  <c r="S1508" i="19"/>
  <c r="P1687" i="19"/>
  <c r="P1828" i="19"/>
  <c r="P1553" i="19"/>
  <c r="T1692" i="19"/>
  <c r="Q1713" i="19"/>
  <c r="O1983" i="19"/>
  <c r="P1872" i="19"/>
  <c r="P1981" i="19"/>
  <c r="S1955" i="19"/>
  <c r="S1682" i="19"/>
  <c r="O1907" i="19"/>
  <c r="Q1654" i="19"/>
  <c r="P1346" i="19"/>
  <c r="O1999" i="19"/>
  <c r="P1834" i="19"/>
  <c r="R1805" i="19"/>
  <c r="R1900" i="19"/>
  <c r="R1890" i="19"/>
  <c r="P1917" i="19"/>
  <c r="T1959" i="19"/>
  <c r="R1614" i="19"/>
  <c r="R1985" i="19"/>
  <c r="S1598" i="19"/>
  <c r="T1682" i="19"/>
  <c r="S1780" i="19"/>
  <c r="S1537" i="19"/>
  <c r="O1730" i="19"/>
  <c r="T1892" i="19"/>
  <c r="Q1999" i="19"/>
  <c r="R1760" i="19"/>
  <c r="S1623" i="19"/>
  <c r="T1969" i="19"/>
  <c r="R1768" i="19"/>
  <c r="T1737" i="19"/>
  <c r="R1552" i="19"/>
  <c r="R1951" i="19"/>
  <c r="Q1856" i="19"/>
  <c r="R1620" i="19"/>
  <c r="R1909" i="19"/>
  <c r="T1957" i="19"/>
  <c r="Q1980" i="19"/>
  <c r="S1850" i="19"/>
  <c r="R1860" i="19"/>
  <c r="O1765" i="19"/>
  <c r="S1748" i="19"/>
  <c r="R1782" i="19"/>
  <c r="O1759" i="19"/>
  <c r="S1742" i="19"/>
  <c r="R1800" i="19"/>
  <c r="Q1840" i="19"/>
  <c r="T1481" i="19"/>
  <c r="T1359" i="19"/>
  <c r="S1864" i="19"/>
  <c r="S1686" i="19"/>
  <c r="Q1770" i="19"/>
  <c r="P1764" i="19"/>
  <c r="T1656" i="19"/>
  <c r="O1210" i="19"/>
  <c r="S1947" i="19"/>
  <c r="S1924" i="19"/>
  <c r="R1873" i="19"/>
  <c r="P1643" i="19"/>
  <c r="T1853" i="19"/>
  <c r="O1760" i="19"/>
  <c r="Q1982" i="19"/>
  <c r="T1745" i="19"/>
  <c r="S1831" i="19"/>
  <c r="O1689" i="19"/>
  <c r="R1865" i="19"/>
  <c r="S1771" i="19"/>
  <c r="S1718" i="19"/>
  <c r="O1875" i="19"/>
  <c r="Q1892" i="19"/>
  <c r="T1594" i="19"/>
  <c r="R1844" i="19"/>
  <c r="R1986" i="19"/>
  <c r="P1913" i="19"/>
  <c r="T1845" i="19"/>
  <c r="P1671" i="19"/>
  <c r="P1844" i="19"/>
  <c r="P1821" i="19"/>
  <c r="P1795" i="19"/>
  <c r="R1414" i="19"/>
  <c r="T1391" i="19"/>
  <c r="T1535" i="19"/>
  <c r="S1556" i="19"/>
  <c r="O1172" i="19"/>
  <c r="S1609" i="19"/>
  <c r="R1352" i="19"/>
  <c r="Q1644" i="19"/>
  <c r="R1569" i="19"/>
  <c r="T1294" i="19"/>
  <c r="O1401" i="19"/>
  <c r="T746" i="19"/>
  <c r="S1925" i="19"/>
  <c r="R1960" i="19"/>
  <c r="Q1852" i="19"/>
  <c r="O1978" i="19"/>
  <c r="Q1754" i="19"/>
  <c r="R1904" i="19"/>
  <c r="Q1722" i="19"/>
  <c r="R1974" i="19"/>
  <c r="R1902" i="19"/>
  <c r="R1992" i="19"/>
  <c r="P1739" i="19"/>
  <c r="O1797" i="19"/>
  <c r="S1876" i="19"/>
  <c r="O1950" i="19"/>
  <c r="S1811" i="19"/>
  <c r="O1787" i="19"/>
  <c r="R1353" i="19"/>
  <c r="T1953" i="19"/>
  <c r="R1487" i="19"/>
  <c r="O1693" i="19"/>
  <c r="O1893" i="19"/>
  <c r="S1943" i="19"/>
  <c r="S1772" i="19"/>
  <c r="O1399" i="19"/>
  <c r="P1979" i="19"/>
  <c r="Q1845" i="19"/>
  <c r="T1620" i="19"/>
  <c r="P1376" i="19"/>
  <c r="Q1993" i="19"/>
  <c r="O1527" i="19"/>
  <c r="T1785" i="19"/>
  <c r="T1995" i="19"/>
  <c r="T1989" i="19"/>
  <c r="T1793" i="19"/>
  <c r="S1596" i="19"/>
  <c r="R1882" i="19"/>
  <c r="O1970" i="19"/>
  <c r="P1765" i="19"/>
  <c r="R1676" i="19"/>
  <c r="O1963" i="19"/>
  <c r="Q1911" i="19"/>
  <c r="Q1786" i="19"/>
  <c r="R1838" i="19"/>
  <c r="P1874" i="19"/>
  <c r="Q1679" i="19"/>
  <c r="R1736" i="19"/>
  <c r="P1796" i="19"/>
  <c r="Q1655" i="19"/>
  <c r="R1730" i="19"/>
  <c r="P1814" i="19"/>
  <c r="Q1803" i="19"/>
  <c r="R1473" i="19"/>
  <c r="T785" i="19"/>
  <c r="T1877" i="19"/>
  <c r="O1665" i="19"/>
  <c r="O1784" i="19"/>
  <c r="O1723" i="19"/>
  <c r="R1636" i="19"/>
  <c r="R1645" i="19"/>
  <c r="R1983" i="19"/>
  <c r="Q1978" i="19"/>
  <c r="P1632" i="19"/>
  <c r="R1749" i="19"/>
  <c r="R1889" i="19"/>
  <c r="R1813" i="19"/>
  <c r="P1808" i="19"/>
  <c r="R1781" i="19"/>
  <c r="P1883" i="19"/>
  <c r="P1759" i="19"/>
  <c r="P1899" i="19"/>
  <c r="P1823" i="19"/>
  <c r="R1783" i="19"/>
  <c r="S1975" i="19"/>
  <c r="R1764" i="19"/>
  <c r="O1855" i="19"/>
  <c r="Q1729" i="19"/>
  <c r="T1774" i="19"/>
  <c r="R1756" i="19"/>
  <c r="S1662" i="19"/>
  <c r="R1755" i="19"/>
  <c r="P1733" i="19"/>
  <c r="S1978" i="19"/>
  <c r="T1608" i="19"/>
  <c r="S869" i="19"/>
  <c r="T1178" i="19"/>
  <c r="Q1638" i="19"/>
  <c r="S1615" i="19"/>
  <c r="S1516" i="19"/>
  <c r="P1353" i="19"/>
  <c r="S1476" i="19"/>
  <c r="R1404" i="19"/>
  <c r="P1484" i="19"/>
  <c r="R1498" i="19"/>
  <c r="T1369" i="19"/>
  <c r="S1000" i="19"/>
  <c r="T1779" i="19"/>
  <c r="O1968" i="19"/>
  <c r="Q1619" i="19"/>
  <c r="R1485" i="19"/>
  <c r="Q1957" i="19"/>
  <c r="S1923" i="19"/>
  <c r="T1660" i="19"/>
  <c r="P1836" i="19"/>
  <c r="P1922" i="19"/>
  <c r="P1973" i="19"/>
  <c r="O1937" i="19"/>
  <c r="R1892" i="19"/>
  <c r="T1990" i="19"/>
  <c r="R1930" i="19"/>
  <c r="T1848" i="19"/>
  <c r="R1601" i="19"/>
  <c r="P1918" i="19"/>
  <c r="T1896" i="19"/>
  <c r="S1913" i="19"/>
  <c r="R1630" i="19"/>
  <c r="Q1946" i="19"/>
  <c r="S1463" i="19"/>
  <c r="S1921" i="19"/>
  <c r="T1574" i="19"/>
  <c r="P2000" i="19"/>
  <c r="R1953" i="19"/>
  <c r="O1555" i="19"/>
  <c r="O1768" i="19"/>
  <c r="S859" i="19"/>
  <c r="Q1919" i="19"/>
  <c r="T1676" i="19"/>
  <c r="T1792" i="19"/>
  <c r="Q1985" i="19"/>
  <c r="O1924" i="19"/>
  <c r="R1862" i="19"/>
  <c r="O1814" i="19"/>
  <c r="S1898" i="19"/>
  <c r="O1994" i="19"/>
  <c r="T1839" i="19"/>
  <c r="S1916" i="19"/>
  <c r="S1969" i="19"/>
  <c r="O1942" i="19"/>
  <c r="S1545" i="19"/>
  <c r="Q1785" i="19"/>
  <c r="S1961" i="19"/>
  <c r="S1870" i="19"/>
  <c r="O1800" i="19"/>
  <c r="S1881" i="19"/>
  <c r="O1868" i="19"/>
  <c r="O1707" i="19"/>
  <c r="S1779" i="19"/>
  <c r="O1790" i="19"/>
  <c r="S1694" i="19"/>
  <c r="S1773" i="19"/>
  <c r="O1808" i="19"/>
  <c r="P1597" i="19"/>
  <c r="S1696" i="19"/>
  <c r="S1667" i="19"/>
  <c r="Q1677" i="19"/>
  <c r="R1767" i="19"/>
  <c r="T1801" i="19"/>
  <c r="T1610" i="19"/>
  <c r="P1832" i="19"/>
  <c r="S1346" i="19"/>
  <c r="T1958" i="19"/>
  <c r="O1798" i="19"/>
  <c r="O1863" i="19"/>
  <c r="P1915" i="19"/>
  <c r="P1692" i="19"/>
  <c r="T1940" i="19"/>
  <c r="O1496" i="19"/>
  <c r="T1980" i="19"/>
  <c r="S1944" i="19"/>
  <c r="R1980" i="19"/>
  <c r="S1984" i="19"/>
  <c r="O1825" i="19"/>
  <c r="Q1392" i="19"/>
  <c r="Q2001" i="19"/>
  <c r="T1672" i="19"/>
  <c r="R1644" i="19"/>
  <c r="S1456" i="19"/>
  <c r="P1919" i="19"/>
  <c r="S1936" i="19"/>
  <c r="O1281" i="19"/>
  <c r="P1695" i="19"/>
  <c r="O1740" i="19"/>
  <c r="T1894" i="19"/>
  <c r="R1807" i="19"/>
  <c r="O1552" i="19"/>
  <c r="P1549" i="19"/>
  <c r="R1547" i="19"/>
  <c r="T1284" i="19"/>
  <c r="Q1871" i="19"/>
  <c r="T1678" i="19"/>
  <c r="T1526" i="19"/>
  <c r="O1247" i="19"/>
  <c r="T1324" i="19"/>
  <c r="P1397" i="19"/>
  <c r="R500" i="19"/>
  <c r="R1279" i="19"/>
  <c r="O90" i="19"/>
  <c r="P251" i="19"/>
  <c r="O265" i="19"/>
  <c r="T188" i="19"/>
  <c r="T46" i="19"/>
  <c r="Q208" i="19"/>
  <c r="O53" i="19"/>
  <c r="T218" i="19"/>
  <c r="S178" i="19"/>
  <c r="S92" i="19"/>
  <c r="R22" i="19"/>
  <c r="T141" i="19"/>
  <c r="S29" i="19"/>
  <c r="S256" i="19"/>
  <c r="P160" i="19"/>
  <c r="O59" i="19"/>
  <c r="T23" i="19"/>
  <c r="T67" i="19"/>
  <c r="S229" i="19"/>
  <c r="T61" i="19"/>
  <c r="T170" i="19"/>
  <c r="R133" i="19"/>
  <c r="S111" i="19"/>
  <c r="O21" i="19"/>
  <c r="T27" i="19"/>
  <c r="S100" i="19"/>
  <c r="T151" i="19"/>
  <c r="T47" i="19"/>
  <c r="R327" i="19"/>
  <c r="P68" i="19"/>
  <c r="R85" i="19"/>
  <c r="S63" i="19"/>
  <c r="S136" i="19"/>
  <c r="P120" i="19"/>
  <c r="T332" i="19"/>
  <c r="Q243" i="19"/>
  <c r="S61" i="19"/>
  <c r="T219" i="19"/>
  <c r="T138" i="19"/>
  <c r="T160" i="19"/>
  <c r="Q239" i="19"/>
  <c r="S318" i="19"/>
  <c r="S127" i="19"/>
  <c r="Q154" i="19"/>
  <c r="O279" i="19"/>
  <c r="P71" i="19"/>
  <c r="R339" i="19"/>
  <c r="O123" i="19"/>
  <c r="O323" i="19"/>
  <c r="R26" i="19"/>
  <c r="S73" i="19"/>
  <c r="P50" i="19"/>
  <c r="S182" i="19"/>
  <c r="O261" i="19"/>
  <c r="P47" i="19"/>
  <c r="P284" i="19"/>
  <c r="O75" i="19"/>
  <c r="O299" i="19"/>
  <c r="Q172" i="19"/>
  <c r="Q9" i="19"/>
  <c r="R184" i="19"/>
  <c r="Q97" i="19"/>
  <c r="T262" i="19"/>
  <c r="S283" i="19"/>
  <c r="P23" i="19"/>
  <c r="R331" i="19"/>
  <c r="T301" i="19"/>
  <c r="Q100" i="19"/>
  <c r="Q26" i="19"/>
  <c r="S243" i="19"/>
  <c r="T214" i="19"/>
  <c r="O334" i="19"/>
  <c r="P169" i="19"/>
  <c r="O258" i="19"/>
  <c r="T83" i="19"/>
  <c r="O247" i="19"/>
  <c r="R129" i="19"/>
  <c r="P4" i="19"/>
  <c r="T97" i="19"/>
  <c r="T227" i="19"/>
  <c r="S273" i="19"/>
  <c r="T255" i="19"/>
  <c r="Q266" i="19"/>
  <c r="R39" i="19"/>
  <c r="R118" i="19"/>
  <c r="O349" i="19"/>
  <c r="T181" i="19"/>
  <c r="S142" i="19"/>
  <c r="O24" i="19"/>
  <c r="O12" i="19"/>
  <c r="S17" i="19"/>
  <c r="T360" i="19"/>
  <c r="Q96" i="19"/>
  <c r="Q370" i="19"/>
  <c r="O211" i="19"/>
  <c r="Q50" i="19"/>
  <c r="S113" i="19"/>
  <c r="T108" i="19"/>
  <c r="T127" i="19"/>
  <c r="S295" i="19"/>
  <c r="T286" i="19"/>
  <c r="T458" i="19"/>
  <c r="S156" i="19"/>
  <c r="R28" i="19"/>
  <c r="Q76" i="19"/>
  <c r="O212" i="19"/>
  <c r="R31" i="19"/>
  <c r="R120" i="19"/>
  <c r="T73" i="19"/>
  <c r="S192" i="19"/>
  <c r="Q111" i="19"/>
  <c r="T390" i="19"/>
  <c r="T284" i="19"/>
  <c r="O223" i="19"/>
  <c r="T118" i="19"/>
  <c r="S275" i="19"/>
  <c r="S33" i="19"/>
  <c r="R223" i="19"/>
  <c r="S163" i="19"/>
  <c r="T140" i="19"/>
  <c r="O186" i="19"/>
  <c r="T186" i="19"/>
  <c r="S72" i="19"/>
  <c r="O324" i="19"/>
  <c r="Q94" i="19"/>
  <c r="Q55" i="19"/>
  <c r="S121" i="19"/>
  <c r="Q92" i="19"/>
  <c r="O317" i="19"/>
  <c r="S7" i="19"/>
  <c r="S200" i="19"/>
  <c r="O346" i="19"/>
  <c r="O320" i="19"/>
  <c r="T6" i="19"/>
  <c r="S309" i="19"/>
  <c r="S89" i="19"/>
  <c r="P184" i="19"/>
  <c r="S171" i="19"/>
  <c r="R6" i="19"/>
  <c r="S255" i="19"/>
  <c r="T24" i="19"/>
  <c r="R143" i="19"/>
  <c r="P122" i="19"/>
  <c r="Q98" i="19"/>
  <c r="T42" i="19"/>
  <c r="T64" i="19"/>
  <c r="P195" i="19"/>
  <c r="Q152" i="19"/>
  <c r="P223" i="19"/>
  <c r="S170" i="19"/>
  <c r="R95" i="19"/>
  <c r="T323" i="19"/>
  <c r="Q74" i="19"/>
  <c r="S140" i="19"/>
  <c r="T40" i="19"/>
  <c r="R128" i="19"/>
  <c r="O165" i="19"/>
  <c r="P100" i="19"/>
  <c r="S213" i="19"/>
  <c r="O216" i="19"/>
  <c r="Q234" i="19"/>
  <c r="R242" i="19"/>
  <c r="R69" i="19"/>
  <c r="S104" i="19"/>
  <c r="T368" i="19"/>
  <c r="Q82" i="19"/>
  <c r="Q163" i="19"/>
  <c r="S314" i="19"/>
  <c r="T105" i="19"/>
  <c r="T438" i="19"/>
  <c r="P159" i="19"/>
  <c r="O197" i="19"/>
  <c r="O49" i="19"/>
  <c r="R294" i="19"/>
  <c r="T185" i="19"/>
  <c r="O175" i="19"/>
  <c r="O67" i="19"/>
  <c r="O239" i="19"/>
  <c r="P141" i="19"/>
  <c r="S48" i="19"/>
  <c r="Q149" i="19"/>
  <c r="S157" i="19"/>
  <c r="O277" i="19"/>
  <c r="O167" i="19"/>
  <c r="S46" i="19"/>
  <c r="T240" i="19"/>
  <c r="R62" i="19"/>
  <c r="Q173" i="19"/>
  <c r="R135" i="19"/>
  <c r="Q186" i="19"/>
  <c r="T158" i="19"/>
  <c r="T149" i="19"/>
  <c r="T195" i="19"/>
  <c r="O191" i="19"/>
  <c r="P57" i="19"/>
  <c r="T85" i="19"/>
  <c r="P197" i="19"/>
  <c r="F13" i="19"/>
  <c r="Q220" i="19"/>
  <c r="T176" i="19"/>
  <c r="O55" i="19"/>
  <c r="T462" i="19"/>
  <c r="P17" i="19"/>
  <c r="R213" i="19"/>
  <c r="R187" i="19"/>
  <c r="R42" i="19"/>
  <c r="T398" i="19"/>
  <c r="O73" i="19"/>
  <c r="R104" i="19"/>
  <c r="O168" i="19"/>
  <c r="R19" i="19"/>
  <c r="T466" i="19"/>
  <c r="S189" i="19"/>
  <c r="R305" i="19"/>
  <c r="S96" i="19"/>
  <c r="T220" i="19"/>
  <c r="S20" i="19"/>
  <c r="S280" i="19"/>
  <c r="Q4" i="19"/>
  <c r="T101" i="19"/>
  <c r="R244" i="19"/>
  <c r="P155" i="19"/>
  <c r="T342" i="19"/>
  <c r="R393" i="19"/>
  <c r="R41" i="19"/>
  <c r="R146" i="19"/>
  <c r="T77" i="19"/>
  <c r="P54" i="19"/>
  <c r="R253" i="19"/>
  <c r="S98" i="19"/>
  <c r="P139" i="19"/>
  <c r="S209" i="19"/>
  <c r="T201" i="19"/>
  <c r="P157" i="19"/>
  <c r="S278" i="19"/>
  <c r="R283" i="19"/>
  <c r="R4" i="19"/>
  <c r="P67" i="19"/>
  <c r="S169" i="19"/>
  <c r="S207" i="19"/>
  <c r="S42" i="19"/>
  <c r="R295" i="19"/>
  <c r="S27" i="19"/>
  <c r="O182" i="19"/>
  <c r="O345" i="19"/>
  <c r="T388" i="19"/>
  <c r="T18" i="19"/>
  <c r="R9" i="19"/>
  <c r="P11" i="19"/>
  <c r="P60" i="19"/>
  <c r="O62" i="19"/>
  <c r="R249" i="19"/>
  <c r="S13" i="19"/>
  <c r="O164" i="19"/>
  <c r="R7" i="19"/>
  <c r="O93" i="19"/>
  <c r="O235" i="19"/>
  <c r="R131" i="19"/>
  <c r="S240" i="19"/>
  <c r="S297" i="19"/>
  <c r="S105" i="19"/>
  <c r="T34" i="19"/>
  <c r="Q66" i="19"/>
  <c r="P264" i="19"/>
  <c r="R277" i="19"/>
  <c r="T216" i="19"/>
  <c r="P216" i="19"/>
  <c r="O103" i="19"/>
  <c r="O188" i="19"/>
  <c r="P109" i="19"/>
  <c r="P153" i="19"/>
  <c r="S328" i="19"/>
  <c r="Q57" i="19"/>
  <c r="P31" i="19"/>
  <c r="T43" i="19"/>
  <c r="R138" i="19"/>
  <c r="O150" i="19"/>
  <c r="S191" i="19"/>
  <c r="T107" i="19"/>
  <c r="O250" i="19"/>
  <c r="R52" i="19"/>
  <c r="O5" i="19"/>
  <c r="O132" i="19"/>
  <c r="T412" i="19"/>
  <c r="T147" i="19"/>
  <c r="T145" i="19"/>
  <c r="T126" i="19"/>
  <c r="T283" i="19"/>
  <c r="O251" i="19"/>
  <c r="T420" i="19"/>
  <c r="O117" i="19"/>
  <c r="R126" i="19"/>
  <c r="T279" i="19"/>
  <c r="P21" i="19"/>
  <c r="O192" i="19"/>
  <c r="R276" i="19"/>
  <c r="P363" i="19"/>
  <c r="O86" i="19"/>
  <c r="T430" i="19"/>
  <c r="O321" i="19"/>
  <c r="Q248" i="19"/>
  <c r="P133" i="19"/>
  <c r="Q34" i="19"/>
  <c r="O225" i="19"/>
  <c r="O330" i="19"/>
  <c r="R222" i="19"/>
  <c r="S277" i="19"/>
  <c r="T225" i="19"/>
  <c r="R270" i="19"/>
  <c r="S190" i="19"/>
  <c r="O347" i="19"/>
  <c r="T55" i="19"/>
  <c r="R48" i="19"/>
  <c r="T51" i="19"/>
  <c r="R220" i="19"/>
  <c r="P72" i="19"/>
  <c r="S167" i="19"/>
  <c r="O275" i="19"/>
  <c r="S286" i="19"/>
  <c r="Q122" i="19"/>
  <c r="P150" i="19"/>
  <c r="R321" i="19"/>
  <c r="P32" i="19"/>
  <c r="R90" i="19"/>
  <c r="R50" i="19"/>
  <c r="O219" i="19"/>
  <c r="R208" i="19"/>
  <c r="O298" i="19"/>
  <c r="O78" i="19"/>
  <c r="S339" i="19"/>
  <c r="Q139" i="19"/>
  <c r="Q87" i="19"/>
  <c r="P56" i="19"/>
  <c r="S155" i="19"/>
  <c r="S162" i="19"/>
  <c r="S293" i="19"/>
  <c r="R114" i="19"/>
  <c r="R121" i="19"/>
  <c r="P358" i="19"/>
  <c r="O180" i="19"/>
  <c r="O151" i="19"/>
  <c r="P105" i="19"/>
  <c r="R29" i="19"/>
  <c r="P12" i="19"/>
  <c r="Q104" i="19"/>
  <c r="R307" i="19"/>
  <c r="S122" i="19"/>
  <c r="S187" i="19"/>
  <c r="P209" i="19"/>
  <c r="O348" i="19"/>
  <c r="O234" i="19"/>
  <c r="R198" i="19"/>
  <c r="S210" i="19"/>
  <c r="S107" i="19"/>
  <c r="R140" i="19"/>
  <c r="T13" i="19"/>
  <c r="P143" i="19"/>
  <c r="P226" i="19"/>
  <c r="T362" i="19"/>
  <c r="Q153" i="19"/>
  <c r="O193" i="19"/>
  <c r="R79" i="19"/>
  <c r="T183" i="19"/>
  <c r="T338" i="19"/>
  <c r="R210" i="19"/>
  <c r="T125" i="19"/>
  <c r="Q246" i="19"/>
  <c r="T354" i="19"/>
  <c r="O140" i="19"/>
  <c r="O171" i="19"/>
  <c r="R266" i="19"/>
  <c r="O110" i="19"/>
  <c r="Q330" i="19"/>
  <c r="T271" i="19"/>
  <c r="S203" i="19"/>
  <c r="Q29" i="19"/>
  <c r="R355" i="19"/>
  <c r="T7" i="19"/>
  <c r="T196" i="19"/>
  <c r="S231" i="19"/>
  <c r="S321" i="19"/>
  <c r="R297" i="19"/>
  <c r="Q238" i="19"/>
  <c r="O189" i="19"/>
  <c r="O335" i="19"/>
  <c r="O36" i="19"/>
  <c r="R73" i="19"/>
  <c r="Q254" i="19"/>
  <c r="T280" i="19"/>
  <c r="O443" i="19"/>
  <c r="T66" i="19"/>
  <c r="T330" i="19"/>
  <c r="P79" i="19"/>
  <c r="S109" i="19"/>
  <c r="R317" i="19"/>
  <c r="R136" i="19"/>
  <c r="O137" i="19"/>
  <c r="Q264" i="19"/>
  <c r="R248" i="19"/>
  <c r="S94" i="19"/>
  <c r="O111" i="19"/>
  <c r="T223" i="19"/>
  <c r="S204" i="19"/>
  <c r="S177" i="19"/>
  <c r="Q140" i="19"/>
  <c r="Q148" i="19"/>
  <c r="T44" i="19"/>
  <c r="T75" i="19"/>
  <c r="T221" i="19"/>
  <c r="S110" i="19"/>
  <c r="O289" i="19"/>
  <c r="Q199" i="19"/>
  <c r="Q35" i="19"/>
  <c r="T99" i="19"/>
  <c r="P189" i="19"/>
  <c r="Q162" i="19"/>
  <c r="P238" i="19"/>
  <c r="R191" i="19"/>
  <c r="T358" i="19"/>
  <c r="Q192" i="19"/>
  <c r="O208" i="19"/>
  <c r="S24" i="19"/>
  <c r="O115" i="19"/>
  <c r="T310" i="19"/>
  <c r="T356" i="19"/>
  <c r="T197" i="19"/>
  <c r="R372" i="19"/>
  <c r="O244" i="19"/>
  <c r="R78" i="19"/>
  <c r="O134" i="19"/>
  <c r="T144" i="19"/>
  <c r="S67" i="19"/>
  <c r="O350" i="19"/>
  <c r="R96" i="19"/>
  <c r="P39" i="19"/>
  <c r="P61" i="19"/>
  <c r="P126" i="19"/>
  <c r="O242" i="19"/>
  <c r="R76" i="19"/>
  <c r="O240" i="19"/>
  <c r="Q124" i="19"/>
  <c r="O214" i="19"/>
  <c r="T436" i="19"/>
  <c r="O9" i="19"/>
  <c r="O145" i="19"/>
  <c r="O74" i="19"/>
  <c r="S317" i="19"/>
  <c r="P81" i="19"/>
  <c r="Q65" i="19"/>
  <c r="S26" i="19"/>
  <c r="Q61" i="19"/>
  <c r="R122" i="19"/>
  <c r="Q105" i="19"/>
  <c r="T53" i="19"/>
  <c r="S117" i="19"/>
  <c r="R259" i="19"/>
  <c r="Q196" i="19"/>
  <c r="P191" i="19"/>
  <c r="T12" i="19"/>
  <c r="O38" i="19"/>
  <c r="O230" i="19"/>
  <c r="Q28" i="19"/>
  <c r="T336" i="19"/>
  <c r="T116" i="19"/>
  <c r="T273" i="19"/>
  <c r="P111" i="19"/>
  <c r="O108" i="19"/>
  <c r="S18" i="19"/>
  <c r="O184" i="19"/>
  <c r="O66" i="19"/>
  <c r="P127" i="19"/>
  <c r="S64" i="19"/>
  <c r="S95" i="19"/>
  <c r="T486" i="19"/>
  <c r="O163" i="19"/>
  <c r="S248" i="19"/>
  <c r="T386" i="19"/>
  <c r="T169" i="19"/>
  <c r="T86" i="19"/>
  <c r="R109" i="19"/>
  <c r="P107" i="19"/>
  <c r="R75" i="19"/>
  <c r="S44" i="19"/>
  <c r="R165" i="19"/>
  <c r="T110" i="19"/>
  <c r="R71" i="19"/>
  <c r="R182" i="19"/>
  <c r="S238" i="19"/>
  <c r="Q85" i="19"/>
  <c r="P252" i="19"/>
  <c r="P194" i="19"/>
  <c r="T193" i="19"/>
  <c r="T164" i="19"/>
  <c r="O159" i="19"/>
  <c r="O155" i="19"/>
  <c r="Q68" i="19"/>
  <c r="T414" i="19"/>
  <c r="T92" i="19"/>
  <c r="O241" i="19"/>
  <c r="O263" i="19"/>
  <c r="T167" i="19"/>
  <c r="O308" i="19"/>
  <c r="Q67" i="19"/>
  <c r="T35" i="19"/>
  <c r="T364" i="19"/>
  <c r="Q126" i="19"/>
  <c r="O173" i="19"/>
  <c r="O297" i="19"/>
  <c r="S308" i="19"/>
  <c r="T3" i="19"/>
  <c r="T49" i="19"/>
  <c r="O306" i="19"/>
  <c r="Q63" i="19"/>
  <c r="T33" i="19"/>
  <c r="Q59" i="19"/>
  <c r="P334" i="19"/>
  <c r="O267" i="19"/>
  <c r="Q209" i="19"/>
  <c r="R70" i="19"/>
  <c r="O215" i="19"/>
  <c r="P48" i="19"/>
  <c r="P42" i="19"/>
  <c r="P254" i="19"/>
  <c r="O48" i="19"/>
  <c r="T153" i="19"/>
  <c r="O42" i="19"/>
  <c r="S15" i="19"/>
  <c r="Q103" i="19"/>
  <c r="P206" i="19"/>
  <c r="S116" i="19"/>
  <c r="Q95" i="19"/>
  <c r="S228" i="19"/>
  <c r="S202" i="19"/>
  <c r="O337" i="19"/>
  <c r="P83" i="19"/>
  <c r="T165" i="19"/>
  <c r="R365" i="19"/>
  <c r="O238" i="19"/>
  <c r="R72" i="19"/>
  <c r="O319" i="19"/>
  <c r="R94" i="19"/>
  <c r="P44" i="19"/>
  <c r="T25" i="19"/>
  <c r="R113" i="19"/>
  <c r="R271" i="19"/>
  <c r="T245" i="19"/>
  <c r="S353" i="19"/>
  <c r="T212" i="19"/>
  <c r="Q214" i="19"/>
  <c r="P65" i="19"/>
  <c r="S184" i="19"/>
  <c r="P204" i="19"/>
  <c r="O272" i="19"/>
  <c r="O491" i="19"/>
  <c r="T278" i="19"/>
  <c r="P231" i="19"/>
  <c r="R301" i="19"/>
  <c r="R296" i="19"/>
  <c r="Q22" i="19"/>
  <c r="O252" i="19"/>
  <c r="P174" i="19"/>
  <c r="T16" i="19"/>
  <c r="O187" i="19"/>
  <c r="S53" i="19"/>
  <c r="Q160" i="19"/>
  <c r="R134" i="19"/>
  <c r="R234" i="19"/>
  <c r="P156" i="19"/>
  <c r="T202" i="19"/>
  <c r="O407" i="19"/>
  <c r="S71" i="19"/>
  <c r="O122" i="19"/>
  <c r="T142" i="19"/>
  <c r="T203" i="19"/>
  <c r="P108" i="19"/>
  <c r="O246" i="19"/>
  <c r="O363" i="19"/>
  <c r="P144" i="19"/>
  <c r="T200" i="19"/>
  <c r="P132" i="19"/>
  <c r="T198" i="19"/>
  <c r="T299" i="19"/>
  <c r="P41" i="19"/>
  <c r="O271" i="19"/>
  <c r="S330" i="19"/>
  <c r="S138" i="19"/>
  <c r="T134" i="19"/>
  <c r="O287" i="19"/>
  <c r="S329" i="19"/>
  <c r="S129" i="19"/>
  <c r="S327" i="19"/>
  <c r="S125" i="19"/>
  <c r="O326" i="19"/>
  <c r="R37" i="19"/>
  <c r="R325" i="19"/>
  <c r="S11" i="19"/>
  <c r="P13" i="19"/>
  <c r="R161" i="19"/>
  <c r="P33" i="19"/>
  <c r="O47" i="19"/>
  <c r="R453" i="19"/>
  <c r="S153" i="19"/>
  <c r="O302" i="19"/>
  <c r="Q53" i="19"/>
  <c r="T29" i="19"/>
  <c r="O50" i="19"/>
  <c r="T482" i="19"/>
  <c r="Q41" i="19"/>
  <c r="T269" i="19"/>
  <c r="S112" i="19"/>
  <c r="S143" i="19"/>
  <c r="S99" i="19"/>
  <c r="S302" i="19"/>
  <c r="T58" i="19"/>
  <c r="O273" i="19"/>
  <c r="S22" i="19"/>
  <c r="Q147" i="19"/>
  <c r="R83" i="19"/>
  <c r="T306" i="19"/>
  <c r="Q241" i="19"/>
  <c r="O315" i="19"/>
  <c r="T382" i="19"/>
  <c r="Q101" i="19"/>
  <c r="R323" i="19"/>
  <c r="O296" i="19"/>
  <c r="O84" i="19"/>
  <c r="S164" i="19"/>
  <c r="P200" i="19"/>
  <c r="T19" i="19"/>
  <c r="R153" i="19"/>
  <c r="R240" i="19"/>
  <c r="O72" i="19"/>
  <c r="T231" i="19"/>
  <c r="O128" i="19"/>
  <c r="Q131" i="19"/>
  <c r="Q83" i="19"/>
  <c r="R66" i="19"/>
  <c r="O259" i="19"/>
  <c r="S59" i="19"/>
  <c r="T239" i="19"/>
  <c r="S319" i="19"/>
  <c r="O313" i="19"/>
  <c r="O209" i="19"/>
  <c r="O311" i="19"/>
  <c r="S139" i="19"/>
  <c r="O95" i="19"/>
  <c r="O133" i="19"/>
  <c r="T234" i="19"/>
  <c r="S108" i="19"/>
  <c r="P138" i="19"/>
  <c r="Q44" i="19"/>
  <c r="T236" i="19"/>
  <c r="S183" i="19"/>
  <c r="Q228" i="19"/>
  <c r="S147" i="19"/>
  <c r="T304" i="19"/>
  <c r="O99" i="19"/>
  <c r="R205" i="19"/>
  <c r="O6" i="19"/>
  <c r="R51" i="19"/>
  <c r="R27" i="19"/>
  <c r="R3" i="19"/>
  <c r="Q64" i="19"/>
  <c r="O232" i="19"/>
  <c r="T291" i="19"/>
  <c r="R14" i="19"/>
  <c r="Q120" i="19"/>
  <c r="P37" i="19"/>
  <c r="Q164" i="19"/>
  <c r="S134" i="19"/>
  <c r="S36" i="19"/>
  <c r="S51" i="19"/>
  <c r="T139" i="19"/>
  <c r="S158" i="19"/>
  <c r="T69" i="19"/>
  <c r="T45" i="19"/>
  <c r="R18" i="19"/>
  <c r="Q180" i="19"/>
  <c r="O344" i="19"/>
  <c r="R55" i="19"/>
  <c r="O318" i="19"/>
  <c r="T36" i="19"/>
  <c r="O88" i="19"/>
  <c r="S159" i="19"/>
  <c r="Q170" i="19"/>
  <c r="P80" i="19"/>
  <c r="Q168" i="19"/>
  <c r="O44" i="19"/>
  <c r="T456" i="19"/>
  <c r="R209" i="19"/>
  <c r="T454" i="19"/>
  <c r="R183" i="19"/>
  <c r="P225" i="19"/>
  <c r="Q20" i="19"/>
  <c r="P221" i="19"/>
  <c r="O295" i="19"/>
  <c r="P87" i="19"/>
  <c r="O274" i="19"/>
  <c r="R211" i="19"/>
  <c r="S57" i="19"/>
  <c r="S180" i="19"/>
  <c r="S88" i="19"/>
  <c r="O342" i="19"/>
  <c r="Q135" i="19"/>
  <c r="R105" i="19"/>
  <c r="O149" i="19"/>
  <c r="R142" i="19"/>
  <c r="P248" i="19"/>
  <c r="R57" i="19"/>
  <c r="T241" i="19"/>
  <c r="O18" i="19"/>
  <c r="T143" i="19"/>
  <c r="R319" i="19"/>
  <c r="R157" i="19"/>
  <c r="O147" i="19"/>
  <c r="S84" i="19"/>
  <c r="S149" i="19"/>
  <c r="P183" i="19"/>
  <c r="O185" i="19"/>
  <c r="S14" i="19"/>
  <c r="P26" i="19"/>
  <c r="S12" i="19"/>
  <c r="S291" i="19"/>
  <c r="Q51" i="19"/>
  <c r="P9" i="19"/>
  <c r="Q174" i="19"/>
  <c r="P7" i="19"/>
  <c r="T289" i="19"/>
  <c r="O257" i="19"/>
  <c r="R88" i="19"/>
  <c r="O26" i="19"/>
  <c r="R86" i="19"/>
  <c r="R164" i="19"/>
  <c r="R273" i="19"/>
  <c r="R65" i="19"/>
  <c r="Q284" i="19"/>
  <c r="Q137" i="19"/>
  <c r="T21" i="19"/>
  <c r="T156" i="19"/>
  <c r="R53" i="19"/>
  <c r="T84" i="19"/>
  <c r="T302" i="19"/>
  <c r="T82" i="19"/>
  <c r="S5" i="19"/>
  <c r="O143" i="19"/>
  <c r="S3" i="19"/>
  <c r="Q216" i="19"/>
  <c r="T10" i="19"/>
  <c r="Q114" i="19"/>
  <c r="P36" i="19"/>
  <c r="Q112" i="19"/>
  <c r="Q19" i="19"/>
  <c r="T154" i="19"/>
  <c r="R265" i="19"/>
  <c r="O233" i="19"/>
  <c r="R251" i="19"/>
  <c r="O237" i="19"/>
  <c r="S326" i="19"/>
  <c r="T260" i="19"/>
  <c r="Q141" i="19"/>
  <c r="T71" i="19"/>
  <c r="Q89" i="19"/>
  <c r="R170" i="19"/>
  <c r="R279" i="19"/>
  <c r="R77" i="19"/>
  <c r="R274" i="19"/>
  <c r="O217" i="19"/>
  <c r="T319" i="19"/>
  <c r="P85" i="19"/>
  <c r="O96" i="19"/>
  <c r="R162" i="19"/>
  <c r="O361" i="19"/>
  <c r="Q40" i="19"/>
  <c r="T238" i="19"/>
  <c r="R268" i="19"/>
  <c r="P129" i="19"/>
  <c r="R87" i="19"/>
  <c r="T171" i="19"/>
  <c r="T308" i="19"/>
  <c r="T88" i="19"/>
  <c r="P241" i="19"/>
  <c r="O213" i="19"/>
  <c r="R381" i="19"/>
  <c r="Q37" i="19"/>
  <c r="T60" i="19"/>
  <c r="T163" i="19"/>
  <c r="T266" i="19"/>
  <c r="S306" i="19"/>
  <c r="S103" i="19"/>
  <c r="Q142" i="19"/>
  <c r="S266" i="19"/>
  <c r="P59" i="19"/>
  <c r="P316" i="19"/>
  <c r="O206" i="19"/>
  <c r="T326" i="19"/>
  <c r="S86" i="19"/>
  <c r="T132" i="19"/>
  <c r="S62" i="19"/>
  <c r="Q133" i="19"/>
  <c r="S60" i="19"/>
  <c r="S315" i="19"/>
  <c r="S101" i="19"/>
  <c r="R160" i="19"/>
  <c r="R176" i="19"/>
  <c r="R158" i="19"/>
  <c r="T93" i="19"/>
  <c r="S175" i="19"/>
  <c r="T91" i="19"/>
  <c r="S224" i="19"/>
  <c r="S132" i="19"/>
  <c r="Q188" i="19"/>
  <c r="T210" i="19"/>
  <c r="Q42" i="19"/>
  <c r="R189" i="19"/>
  <c r="S35" i="19"/>
  <c r="Q145" i="19"/>
  <c r="S66" i="19"/>
  <c r="P84" i="19"/>
  <c r="T190" i="19"/>
  <c r="O395" i="19"/>
  <c r="S226" i="19"/>
  <c r="R16" i="19"/>
  <c r="P213" i="19"/>
  <c r="R35" i="19"/>
  <c r="P201" i="19"/>
  <c r="S205" i="19"/>
  <c r="T121" i="19"/>
  <c r="P257" i="19"/>
  <c r="T38" i="19"/>
  <c r="R292" i="19"/>
  <c r="R123" i="19"/>
  <c r="Q23" i="19"/>
  <c r="S235" i="19"/>
  <c r="S38" i="19"/>
  <c r="R40" i="19"/>
  <c r="O204" i="19"/>
  <c r="R38" i="19"/>
  <c r="R269" i="19"/>
  <c r="O57" i="19"/>
  <c r="Q138" i="19"/>
  <c r="S91" i="19"/>
  <c r="Q136" i="19"/>
  <c r="T313" i="19"/>
  <c r="O41" i="19"/>
  <c r="R112" i="19"/>
  <c r="O85" i="19"/>
  <c r="R110" i="19"/>
  <c r="O359" i="19"/>
  <c r="P151" i="19"/>
  <c r="O98" i="19"/>
  <c r="T162" i="19"/>
  <c r="O293" i="19"/>
  <c r="R92" i="19"/>
  <c r="R180" i="19"/>
  <c r="S55" i="19"/>
  <c r="R178" i="19"/>
  <c r="R243" i="19"/>
  <c r="T14" i="19"/>
  <c r="Q194" i="19"/>
  <c r="R167" i="19"/>
  <c r="S165" i="19"/>
  <c r="Q325" i="19"/>
  <c r="O210" i="19"/>
  <c r="R44" i="19"/>
  <c r="O339" i="19"/>
  <c r="P131" i="19"/>
  <c r="T406" i="19"/>
  <c r="O89" i="19"/>
  <c r="R293" i="19"/>
  <c r="Q197" i="19"/>
  <c r="P15" i="19"/>
  <c r="P98" i="19"/>
  <c r="O107" i="19"/>
  <c r="T480" i="19"/>
  <c r="P38" i="19"/>
  <c r="S16" i="19"/>
  <c r="O270" i="19"/>
  <c r="R207" i="19"/>
  <c r="T106" i="19"/>
  <c r="S176" i="19"/>
  <c r="O46" i="19"/>
  <c r="Q18" i="19"/>
  <c r="R119" i="19"/>
  <c r="Q16" i="19"/>
  <c r="O262" i="19"/>
  <c r="P55" i="19"/>
  <c r="T117" i="19"/>
  <c r="S199" i="19"/>
  <c r="T115" i="19"/>
  <c r="S267" i="19"/>
  <c r="T258" i="19"/>
  <c r="Q90" i="19"/>
  <c r="T217" i="19"/>
  <c r="Q88" i="19"/>
  <c r="T350" i="19"/>
  <c r="I19" i="13"/>
  <c r="I22" i="13" s="1"/>
  <c r="L4" i="10"/>
  <c r="I45" i="13"/>
  <c r="I37" i="13"/>
  <c r="I41" i="13"/>
  <c r="O41" i="13"/>
  <c r="O45" i="13"/>
  <c r="K25" i="11"/>
  <c r="J44" i="11" s="1"/>
  <c r="L44" i="11" s="1"/>
  <c r="K22" i="11"/>
  <c r="D44" i="11" s="1"/>
  <c r="J24" i="11"/>
  <c r="J41" i="11" s="1"/>
  <c r="L41" i="11" s="1"/>
  <c r="J21" i="11"/>
  <c r="D41" i="11" s="1"/>
  <c r="I22" i="11"/>
  <c r="D40" i="11" s="1"/>
  <c r="I25" i="11"/>
  <c r="J40" i="11" s="1"/>
  <c r="L40" i="11" s="1"/>
  <c r="I24" i="11"/>
  <c r="J39" i="11" s="1"/>
  <c r="L39" i="11" s="1"/>
  <c r="I21" i="11"/>
  <c r="D39" i="11" s="1"/>
  <c r="J22" i="11"/>
  <c r="D42" i="11" s="1"/>
  <c r="J25" i="11"/>
  <c r="J42" i="11" s="1"/>
  <c r="L42" i="11" s="1"/>
  <c r="H24" i="11"/>
  <c r="J37" i="11" s="1"/>
  <c r="L37" i="11" s="1"/>
  <c r="H21" i="11"/>
  <c r="H25" i="11"/>
  <c r="J38" i="11" s="1"/>
  <c r="L38" i="11" s="1"/>
  <c r="H22" i="11"/>
  <c r="Q2" i="17"/>
  <c r="Q1" i="17"/>
  <c r="Q6" i="17"/>
  <c r="Q4" i="17"/>
  <c r="Q5" i="17"/>
  <c r="Q3" i="17"/>
  <c r="G20" i="17"/>
  <c r="H20" i="17" s="1"/>
  <c r="I20" i="17" s="1"/>
  <c r="L20" i="17" s="1"/>
  <c r="M20" i="17" s="1"/>
  <c r="G18" i="17"/>
  <c r="H18" i="17" s="1"/>
  <c r="I18" i="17" s="1"/>
  <c r="L18" i="17" s="1"/>
  <c r="M18" i="17" s="1"/>
  <c r="G21" i="17"/>
  <c r="H21" i="17" s="1"/>
  <c r="I21" i="17" s="1"/>
  <c r="L21" i="17" s="1"/>
  <c r="M21" i="17" s="1"/>
  <c r="G17" i="17"/>
  <c r="H17" i="17" s="1"/>
  <c r="G19" i="17"/>
  <c r="H19" i="17" s="1"/>
  <c r="I19" i="17" s="1"/>
  <c r="L19" i="17" s="1"/>
  <c r="M19" i="17" s="1"/>
  <c r="G22" i="17"/>
  <c r="H22" i="17" s="1"/>
  <c r="I22" i="17" s="1"/>
  <c r="H11" i="17"/>
  <c r="H12" i="17" s="1"/>
  <c r="K24" i="11"/>
  <c r="J43" i="11" s="1"/>
  <c r="L43" i="11" s="1"/>
  <c r="K21" i="11"/>
  <c r="D43" i="11" s="1"/>
  <c r="N12" i="16"/>
  <c r="N13" i="16" s="1"/>
  <c r="N14" i="16" s="1"/>
  <c r="Q15" i="16" s="1"/>
  <c r="G44" i="11" l="1"/>
  <c r="F44" i="11"/>
  <c r="Q44" i="11" s="1"/>
  <c r="W17" i="17"/>
  <c r="W23" i="17"/>
  <c r="W51" i="17"/>
  <c r="W24" i="17"/>
  <c r="W45" i="17"/>
  <c r="W27" i="17"/>
  <c r="W32" i="17"/>
  <c r="W53" i="17"/>
  <c r="W26" i="17"/>
  <c r="W20" i="17"/>
  <c r="W50" i="17"/>
  <c r="W29" i="17"/>
  <c r="W57" i="17"/>
  <c r="W55" i="17"/>
  <c r="W40" i="17"/>
  <c r="W52" i="17"/>
  <c r="W58" i="17"/>
  <c r="W48" i="17"/>
  <c r="W44" i="17"/>
  <c r="W47" i="17"/>
  <c r="W43" i="17"/>
  <c r="W37" i="17"/>
  <c r="W16" i="17"/>
  <c r="W28" i="17"/>
  <c r="W31" i="17"/>
  <c r="W18" i="17"/>
  <c r="W49" i="17"/>
  <c r="W13" i="17"/>
  <c r="W35" i="17"/>
  <c r="W15" i="17"/>
  <c r="W41" i="17"/>
  <c r="W22" i="17"/>
  <c r="W39" i="17"/>
  <c r="W19" i="17"/>
  <c r="W21" i="17"/>
  <c r="W36" i="17"/>
  <c r="W30" i="17"/>
  <c r="W46" i="17"/>
  <c r="W42" i="17"/>
  <c r="W54" i="17"/>
  <c r="W38" i="17"/>
  <c r="W56" i="17"/>
  <c r="W14" i="17"/>
  <c r="W33" i="17"/>
  <c r="W25" i="17"/>
  <c r="W34" i="17"/>
  <c r="G41" i="11"/>
  <c r="F41" i="11"/>
  <c r="Q41" i="11" s="1"/>
  <c r="R52" i="17"/>
  <c r="R36" i="17"/>
  <c r="R39" i="17"/>
  <c r="R23" i="17"/>
  <c r="R22" i="17"/>
  <c r="R17" i="17"/>
  <c r="R35" i="17"/>
  <c r="R56" i="17"/>
  <c r="R46" i="17"/>
  <c r="R15" i="17"/>
  <c r="R21" i="17"/>
  <c r="R50" i="17"/>
  <c r="R30" i="17"/>
  <c r="R47" i="17"/>
  <c r="R42" i="17"/>
  <c r="R51" i="17"/>
  <c r="R34" i="17"/>
  <c r="R19" i="17"/>
  <c r="R18" i="17"/>
  <c r="R54" i="17"/>
  <c r="R38" i="17"/>
  <c r="R41" i="17"/>
  <c r="R49" i="17"/>
  <c r="R45" i="17"/>
  <c r="R14" i="17"/>
  <c r="R48" i="17"/>
  <c r="R37" i="17"/>
  <c r="R26" i="17"/>
  <c r="R29" i="17"/>
  <c r="R13" i="17"/>
  <c r="R40" i="17"/>
  <c r="R43" i="17"/>
  <c r="R57" i="17"/>
  <c r="R44" i="17"/>
  <c r="R32" i="17"/>
  <c r="R53" i="17"/>
  <c r="R25" i="17"/>
  <c r="R55" i="17"/>
  <c r="R20" i="17"/>
  <c r="R16" i="17"/>
  <c r="R58" i="17"/>
  <c r="R24" i="17"/>
  <c r="R31" i="17"/>
  <c r="R27" i="17"/>
  <c r="R33" i="17"/>
  <c r="R28" i="17"/>
  <c r="T48" i="17"/>
  <c r="T53" i="17"/>
  <c r="T42" i="17"/>
  <c r="T45" i="17"/>
  <c r="T39" i="17"/>
  <c r="T55" i="17"/>
  <c r="T35" i="17"/>
  <c r="T28" i="17"/>
  <c r="T13" i="17"/>
  <c r="T29" i="17"/>
  <c r="T46" i="17"/>
  <c r="T25" i="17"/>
  <c r="T21" i="17"/>
  <c r="T24" i="17"/>
  <c r="T36" i="17"/>
  <c r="T14" i="17"/>
  <c r="T32" i="17"/>
  <c r="T44" i="17"/>
  <c r="T27" i="17"/>
  <c r="T30" i="17"/>
  <c r="T33" i="17"/>
  <c r="T16" i="17"/>
  <c r="T47" i="17"/>
  <c r="T34" i="17"/>
  <c r="T22" i="17"/>
  <c r="T40" i="17"/>
  <c r="T51" i="17"/>
  <c r="T31" i="17"/>
  <c r="T52" i="17"/>
  <c r="T38" i="17"/>
  <c r="T26" i="17"/>
  <c r="T15" i="17"/>
  <c r="T19" i="17"/>
  <c r="T57" i="17"/>
  <c r="T20" i="17"/>
  <c r="T54" i="17"/>
  <c r="T56" i="17"/>
  <c r="T50" i="17"/>
  <c r="T49" i="17"/>
  <c r="T23" i="17"/>
  <c r="T58" i="17"/>
  <c r="T41" i="17"/>
  <c r="T37" i="17"/>
  <c r="T17" i="17"/>
  <c r="T43" i="17"/>
  <c r="T18" i="17"/>
  <c r="G42" i="11"/>
  <c r="F42" i="11"/>
  <c r="Q42" i="11" s="1"/>
  <c r="M11" i="17"/>
  <c r="J22" i="17"/>
  <c r="K22" i="17" s="1"/>
  <c r="L22" i="17" s="1"/>
  <c r="M22" i="17" s="1"/>
  <c r="I17" i="17"/>
  <c r="J17" i="17"/>
  <c r="K17" i="17" s="1"/>
  <c r="S15" i="17"/>
  <c r="S26" i="17"/>
  <c r="S16" i="17"/>
  <c r="S34" i="17"/>
  <c r="S17" i="17"/>
  <c r="S35" i="17"/>
  <c r="S44" i="17"/>
  <c r="S39" i="17"/>
  <c r="S20" i="17"/>
  <c r="S47" i="17"/>
  <c r="S13" i="17"/>
  <c r="S42" i="17"/>
  <c r="S18" i="17"/>
  <c r="S51" i="17"/>
  <c r="S58" i="17"/>
  <c r="S37" i="17"/>
  <c r="S43" i="17"/>
  <c r="S40" i="17"/>
  <c r="S52" i="17"/>
  <c r="S41" i="17"/>
  <c r="S27" i="17"/>
  <c r="S56" i="17"/>
  <c r="S24" i="17"/>
  <c r="S48" i="17"/>
  <c r="S45" i="17"/>
  <c r="S25" i="17"/>
  <c r="S22" i="17"/>
  <c r="S46" i="17"/>
  <c r="S55" i="17"/>
  <c r="S50" i="17"/>
  <c r="S23" i="17"/>
  <c r="S53" i="17"/>
  <c r="S30" i="17"/>
  <c r="S54" i="17"/>
  <c r="S36" i="17"/>
  <c r="S49" i="17"/>
  <c r="S19" i="17"/>
  <c r="S14" i="17"/>
  <c r="S38" i="17"/>
  <c r="S32" i="17"/>
  <c r="S33" i="17"/>
  <c r="S57" i="17"/>
  <c r="S31" i="17"/>
  <c r="S29" i="17"/>
  <c r="S21" i="17"/>
  <c r="S28" i="17"/>
  <c r="V54" i="17"/>
  <c r="V47" i="17"/>
  <c r="V48" i="17"/>
  <c r="V14" i="17"/>
  <c r="V39" i="17"/>
  <c r="V24" i="17"/>
  <c r="V29" i="17"/>
  <c r="V34" i="17"/>
  <c r="V27" i="17"/>
  <c r="V42" i="17"/>
  <c r="V28" i="17"/>
  <c r="V56" i="17"/>
  <c r="V55" i="17"/>
  <c r="V57" i="17"/>
  <c r="V44" i="17"/>
  <c r="V19" i="17"/>
  <c r="V32" i="17"/>
  <c r="V38" i="17"/>
  <c r="V50" i="17"/>
  <c r="V46" i="17"/>
  <c r="V40" i="17"/>
  <c r="V58" i="17"/>
  <c r="V23" i="17"/>
  <c r="V20" i="17"/>
  <c r="V22" i="17"/>
  <c r="V18" i="17"/>
  <c r="V30" i="17"/>
  <c r="V35" i="17"/>
  <c r="V26" i="17"/>
  <c r="V45" i="17"/>
  <c r="V41" i="17"/>
  <c r="V53" i="17"/>
  <c r="V49" i="17"/>
  <c r="V16" i="17"/>
  <c r="V52" i="17"/>
  <c r="V25" i="17"/>
  <c r="V37" i="17"/>
  <c r="V13" i="17"/>
  <c r="V36" i="17"/>
  <c r="V15" i="17"/>
  <c r="V31" i="17"/>
  <c r="V43" i="17"/>
  <c r="V17" i="17"/>
  <c r="V51" i="17"/>
  <c r="V21" i="17"/>
  <c r="V33" i="17"/>
  <c r="Q17" i="16"/>
  <c r="Q16" i="16"/>
  <c r="U6" i="16"/>
  <c r="V6" i="16" s="1"/>
  <c r="G43" i="11"/>
  <c r="F43" i="11"/>
  <c r="Q43" i="11" s="1"/>
  <c r="G39" i="11"/>
  <c r="R9" i="11"/>
  <c r="S18" i="11" s="1"/>
  <c r="F39" i="11"/>
  <c r="Q39" i="11" s="1"/>
  <c r="U35" i="17"/>
  <c r="U15" i="17"/>
  <c r="U43" i="17"/>
  <c r="U29" i="17"/>
  <c r="U45" i="17"/>
  <c r="U44" i="17"/>
  <c r="U17" i="17"/>
  <c r="U41" i="17"/>
  <c r="U53" i="17"/>
  <c r="U34" i="17"/>
  <c r="U49" i="17"/>
  <c r="U24" i="17"/>
  <c r="U25" i="17"/>
  <c r="U28" i="17"/>
  <c r="U50" i="17"/>
  <c r="U16" i="17"/>
  <c r="U42" i="17"/>
  <c r="U47" i="17"/>
  <c r="U27" i="17"/>
  <c r="U18" i="17"/>
  <c r="U58" i="17"/>
  <c r="U30" i="17"/>
  <c r="U57" i="17"/>
  <c r="U31" i="17"/>
  <c r="U55" i="17"/>
  <c r="U13" i="17"/>
  <c r="U52" i="17"/>
  <c r="U19" i="17"/>
  <c r="U40" i="17"/>
  <c r="U56" i="17"/>
  <c r="U54" i="17"/>
  <c r="U39" i="17"/>
  <c r="U46" i="17"/>
  <c r="U48" i="17"/>
  <c r="U51" i="17"/>
  <c r="U38" i="17"/>
  <c r="U33" i="17"/>
  <c r="U14" i="17"/>
  <c r="U37" i="17"/>
  <c r="U22" i="17"/>
  <c r="U23" i="17"/>
  <c r="U36" i="17"/>
  <c r="U26" i="17"/>
  <c r="U21" i="17"/>
  <c r="U20" i="17"/>
  <c r="U32" i="17"/>
  <c r="G40" i="11"/>
  <c r="F40" i="11"/>
  <c r="Q40" i="11" s="1"/>
  <c r="U22" i="11" l="1"/>
  <c r="U23" i="11"/>
  <c r="L17" i="17"/>
  <c r="M17" i="17" s="1"/>
  <c r="Q18" i="16"/>
  <c r="Y7" i="16"/>
  <c r="U4" i="16"/>
  <c r="V4" i="16" s="1"/>
  <c r="Z4" i="16" l="1"/>
  <c r="Y4" i="16" s="1"/>
  <c r="AA4" i="16" s="1"/>
  <c r="Z5" i="16"/>
  <c r="Y5" i="16" s="1"/>
  <c r="Z6" i="16"/>
  <c r="Y6" i="16" s="1"/>
  <c r="AA6" i="16" s="1"/>
  <c r="Z7" i="16"/>
  <c r="AA7" i="16"/>
  <c r="AA5" i="16" l="1"/>
  <c r="J3" i="14"/>
  <c r="B3"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<sst xmlns="http://schemas.openxmlformats.org/spreadsheetml/2006/main" count="2228" uniqueCount="1025">
  <si>
    <t>Aircraft Company</t>
  </si>
  <si>
    <t>Aircraft name</t>
  </si>
  <si>
    <t>Passengers</t>
  </si>
  <si>
    <t>Max Takeoff Mass (kg)</t>
  </si>
  <si>
    <t>Operational Empty Mass (kg)</t>
  </si>
  <si>
    <t>Max Payload  Range (km)</t>
  </si>
  <si>
    <t>Max Payload (kg)</t>
  </si>
  <si>
    <t>Take Off Distance (m)</t>
  </si>
  <si>
    <t>Landing Distance (m)</t>
  </si>
  <si>
    <t>wing surface area (m2)</t>
  </si>
  <si>
    <t>Taper Ratio</t>
  </si>
  <si>
    <t>1/4 chord Sweep</t>
  </si>
  <si>
    <t>Aspect ratio</t>
  </si>
  <si>
    <t>Control surface area</t>
  </si>
  <si>
    <t>Thrust (kN)</t>
  </si>
  <si>
    <t>Cruise Mach number</t>
  </si>
  <si>
    <t>Cruise Altitude for mach number(ft)</t>
  </si>
  <si>
    <t>Ceiling</t>
  </si>
  <si>
    <t>Max payload range</t>
  </si>
  <si>
    <t>T/W</t>
  </si>
  <si>
    <t>Source:</t>
  </si>
  <si>
    <t>Required</t>
  </si>
  <si>
    <t>Reference</t>
  </si>
  <si>
    <t>TBD</t>
  </si>
  <si>
    <t>&gt;0.6</t>
  </si>
  <si>
    <t>&gt;12000</t>
  </si>
  <si>
    <t>Boeing</t>
  </si>
  <si>
    <t>737-500</t>
  </si>
  <si>
    <t xml:space="preserve">2518.72 	</t>
  </si>
  <si>
    <t>?</t>
  </si>
  <si>
    <t>FL350</t>
    <phoneticPr fontId="0" type="noConversion"/>
  </si>
  <si>
    <t>https://booksite.elsevier.com/9780340741528/appendices/data-a/table-2/table.htm</t>
  </si>
  <si>
    <t>737-300</t>
  </si>
  <si>
    <t xml:space="preserve">56470
</t>
  </si>
  <si>
    <t xml:space="preserve">31869
</t>
  </si>
  <si>
    <t xml:space="preserve">2922.456	</t>
  </si>
  <si>
    <t xml:space="preserve">1396		</t>
  </si>
  <si>
    <t xml:space="preserve">25.00
</t>
  </si>
  <si>
    <t xml:space="preserve">9.17
</t>
  </si>
  <si>
    <t>http://www.boeing.com/assets/pdf/commercial/airports/acaps/737.pdf, https://en.wikipedia.org/wiki/Boeing_737_Next_Generation#:~:text=Modifications%20to%20the%20737%2D800,174%2C100%20lb%20(79%2C000%20kg)., https://booksite.elsevier.com/9780340741528/appendices/data-a/default.htm, https://modernairliners.com/boeing-737/boeing-737-specifications/</t>
  </si>
  <si>
    <t>737-8MAX</t>
  </si>
  <si>
    <t>238-260</t>
  </si>
  <si>
    <t>FL350</t>
  </si>
  <si>
    <t>https://www.boeing.com/resources/boeingdotcom/commercial/airports/acaps/737MAX_RevA.pdf, https://en.wikipedia.org/wiki/Boeing_737, https://booksite.elsevier.com/9780340741528/appendices/data-a/default.htm, https://modernairliners.com/boeing-737/boeing-737-specifications/</t>
  </si>
  <si>
    <t>737-9MAX</t>
  </si>
  <si>
    <t>737-700</t>
  </si>
  <si>
    <t xml:space="preserve">69400
</t>
  </si>
  <si>
    <t xml:space="preserve">37585
</t>
  </si>
  <si>
    <t xml:space="preserve">11610
</t>
  </si>
  <si>
    <t xml:space="preserve">1356	</t>
  </si>
  <si>
    <t xml:space="preserve">0.278
</t>
  </si>
  <si>
    <t xml:space="preserve">39000	</t>
  </si>
  <si>
    <t>https://booksite.elsevier.com/9780340741528/appendices/data-a/table-2/default.htm</t>
  </si>
  <si>
    <t>Airbus</t>
  </si>
  <si>
    <t>A319</t>
  </si>
  <si>
    <t>98-120</t>
  </si>
  <si>
    <t>FL410</t>
  </si>
  <si>
    <t>https://booksite.elsevier.com/9780340741528/appendices/data-a/table-1/table.htm</t>
  </si>
  <si>
    <t>https://www.airbus.com/aircraft/passenger-aircraft/a320-family/a320ceo.html</t>
  </si>
  <si>
    <t>A320</t>
  </si>
  <si>
    <t>111-120</t>
  </si>
  <si>
    <t>A320neo</t>
  </si>
  <si>
    <t>FL370</t>
  </si>
  <si>
    <t>FL398</t>
  </si>
  <si>
    <t>https://www.airbus.com/aircraft/passenger-aircraft/a320-family/a320neo.html, https://en.wikipedia.org/wiki/Airbus_A320neo_family#A320neo, https://modernairliners.com/airbus-a320-introduction/airbus-a320-specs/, https://booksite.elsevier.com/9780340741528/appendices/data-a/table-1/table.htm</t>
  </si>
  <si>
    <t>A220-300</t>
  </si>
  <si>
    <t>93.4-103.6</t>
  </si>
  <si>
    <t>https://www.airbus.com/aircraft/passenger-aircraft/a220-family/a220-300.html, https://en.wikipedia.org/wiki/Airbus_A220#cite_note-CS300APP-215</t>
  </si>
  <si>
    <t>Embraer</t>
  </si>
  <si>
    <t>E2-195</t>
  </si>
  <si>
    <t>1,970 </t>
  </si>
  <si>
    <t>Sukhoi</t>
  </si>
  <si>
    <t>SSJ100</t>
  </si>
  <si>
    <t>137-143.2</t>
  </si>
  <si>
    <t>FL400</t>
  </si>
  <si>
    <t>https://www.superjetinternational.com/wp-content/uploads/SSJ100_Datasheet.pdf</t>
  </si>
  <si>
    <t>DOUG</t>
    <phoneticPr fontId="0" type="noConversion"/>
  </si>
  <si>
    <t>DC 9-50</t>
  </si>
  <si>
    <t>?</t>
    <phoneticPr fontId="0" type="noConversion"/>
  </si>
  <si>
    <t>https://booksite.elsevier.com/9780340741528/appendices/data-a/table-5/table.htm</t>
  </si>
  <si>
    <t>NBR</t>
  </si>
  <si>
    <t>Max Payload Range (km)</t>
  </si>
  <si>
    <t>Design Range (km)</t>
  </si>
  <si>
    <t>Design Payload (kg)</t>
  </si>
  <si>
    <t>Wing surface area (m2)</t>
  </si>
  <si>
    <t>Sweep</t>
  </si>
  <si>
    <t>-</t>
  </si>
  <si>
    <t>Requirement</t>
  </si>
  <si>
    <t>&gt;0.7</t>
  </si>
  <si>
    <t>1970 </t>
    <phoneticPr fontId="0" type="noConversion"/>
  </si>
  <si>
    <t>-</t>
    <phoneticPr fontId="0" type="noConversion"/>
  </si>
  <si>
    <t>https://www.airbus.com/aircraft/passenger-aircraft/a220-family/a220-300.htmlhttps://en.wikipedia.org/wiki/Airbus_A220#cite_note-CS300APP-215</t>
  </si>
  <si>
    <t>McDonnell Douglas</t>
  </si>
  <si>
    <t>MD-81</t>
  </si>
  <si>
    <t>MD-82</t>
  </si>
  <si>
    <t>MD-83</t>
  </si>
  <si>
    <t>MD-88</t>
  </si>
  <si>
    <t>FL370</t>
    <phoneticPr fontId="0" type="noConversion"/>
  </si>
  <si>
    <t>MD-90-30</t>
  </si>
  <si>
    <t>https://booksite.elsevier.com/9780340741528/appendices/data-a/table-6/table.htm</t>
  </si>
  <si>
    <t>Tupolev</t>
  </si>
  <si>
    <t>204–300</t>
  </si>
  <si>
    <t>FL39</t>
  </si>
  <si>
    <t>Tu-154M</t>
  </si>
  <si>
    <t>https://booksite.elsevier.com/9780340741528/appendices/data-a/table-7/table.htm</t>
  </si>
  <si>
    <t>a319neo</t>
  </si>
  <si>
    <t>Average</t>
  </si>
  <si>
    <t>Design</t>
  </si>
  <si>
    <t>Name</t>
  </si>
  <si>
    <t>Value</t>
  </si>
  <si>
    <t>Unit</t>
  </si>
  <si>
    <t>Note</t>
  </si>
  <si>
    <t xml:space="preserve">per pax mass </t>
  </si>
  <si>
    <t>kg</t>
  </si>
  <si>
    <t>Estimate Roskam</t>
  </si>
  <si>
    <t>Estimate EASA</t>
  </si>
  <si>
    <t>Class I weight estimation</t>
  </si>
  <si>
    <t>Wing</t>
  </si>
  <si>
    <t>ID</t>
  </si>
  <si>
    <t>Item</t>
  </si>
  <si>
    <t>Technique</t>
  </si>
  <si>
    <t>Justification</t>
  </si>
  <si>
    <t>Result</t>
  </si>
  <si>
    <t>Confidence</t>
  </si>
  <si>
    <t>SST.C1W.1</t>
  </si>
  <si>
    <t>MTOW</t>
  </si>
  <si>
    <t>CITE</t>
  </si>
  <si>
    <t>Pass</t>
  </si>
  <si>
    <t>High</t>
  </si>
  <si>
    <t>S</t>
  </si>
  <si>
    <t>SST.C1W.2</t>
  </si>
  <si>
    <t>OEW</t>
  </si>
  <si>
    <t>t/c</t>
  </si>
  <si>
    <t>SST.C1W.3</t>
  </si>
  <si>
    <t>DFW</t>
  </si>
  <si>
    <t>CL cruise</t>
  </si>
  <si>
    <t>T/W and W/S</t>
  </si>
  <si>
    <t>Propulsion</t>
  </si>
  <si>
    <t>SST</t>
  </si>
  <si>
    <t>Fuselage</t>
  </si>
  <si>
    <t>Class II weight estimation</t>
  </si>
  <si>
    <t>SST.FS.1</t>
  </si>
  <si>
    <t>l_fuselage</t>
  </si>
  <si>
    <t>SST.FS.2</t>
  </si>
  <si>
    <t>D_f_outer</t>
  </si>
  <si>
    <t>SST.FS.3</t>
  </si>
  <si>
    <t>Vcc</t>
  </si>
  <si>
    <t>#N/A means the specific aircraft does not meet the payload criteria</t>
  </si>
  <si>
    <t>Aircraft</t>
  </si>
  <si>
    <t>Payload [N]</t>
  </si>
  <si>
    <t>MTOW [N]</t>
  </si>
  <si>
    <t>OEW [N]</t>
  </si>
  <si>
    <r>
      <t>W</t>
    </r>
    <r>
      <rPr>
        <b/>
        <vertAlign val="subscript"/>
        <sz val="11"/>
        <color theme="1"/>
        <rFont val="Calibri"/>
        <family val="2"/>
        <scheme val="minor"/>
      </rPr>
      <t xml:space="preserve">L </t>
    </r>
    <r>
      <rPr>
        <b/>
        <sz val="11"/>
        <color theme="1"/>
        <rFont val="Calibri"/>
        <family val="2"/>
        <scheme val="minor"/>
      </rPr>
      <t>/ W</t>
    </r>
    <r>
      <rPr>
        <b/>
        <vertAlign val="subscript"/>
        <sz val="11"/>
        <color theme="1"/>
        <rFont val="Calibri"/>
        <family val="2"/>
        <scheme val="minor"/>
      </rPr>
      <t>T</t>
    </r>
  </si>
  <si>
    <r>
      <t>Surface area [m</t>
    </r>
    <r>
      <rPr>
        <b/>
        <vertAlign val="superscript"/>
        <sz val="11"/>
        <color theme="1"/>
        <rFont val="Calibri"/>
        <family val="2"/>
      </rPr>
      <t>2</t>
    </r>
    <r>
      <rPr>
        <b/>
        <sz val="11"/>
        <color theme="1"/>
        <rFont val="Calibri"/>
        <family val="2"/>
      </rPr>
      <t>]</t>
    </r>
  </si>
  <si>
    <t>Thrust [N]</t>
  </si>
  <si>
    <t>W/S</t>
  </si>
  <si>
    <t>Criteria</t>
  </si>
  <si>
    <t>Pax</t>
  </si>
  <si>
    <t>BWB numbers!!!!</t>
  </si>
  <si>
    <t>Concept</t>
  </si>
  <si>
    <t>MTOW [kg]</t>
  </si>
  <si>
    <t>OEW [kg]</t>
  </si>
  <si>
    <t>Design Fuel Weight [kg]</t>
  </si>
  <si>
    <t>Payload</t>
  </si>
  <si>
    <t>CON</t>
  </si>
  <si>
    <t>BOX</t>
  </si>
  <si>
    <t>BWB</t>
  </si>
  <si>
    <t>Equation</t>
  </si>
  <si>
    <t>a</t>
  </si>
  <si>
    <t>b</t>
  </si>
  <si>
    <t>Final values</t>
  </si>
  <si>
    <t>Design Payload Weight</t>
  </si>
  <si>
    <t>N</t>
  </si>
  <si>
    <t>Design Fuel Weight</t>
  </si>
  <si>
    <t>Weight fractions</t>
  </si>
  <si>
    <t>Preliminary aerodynamic data</t>
  </si>
  <si>
    <t>Sign</t>
  </si>
  <si>
    <t>M1</t>
  </si>
  <si>
    <t>Warm-up</t>
  </si>
  <si>
    <r>
      <t>W</t>
    </r>
    <r>
      <rPr>
        <vertAlign val="subscript"/>
        <sz val="11"/>
        <color theme="1"/>
        <rFont val="Calibri"/>
        <family val="2"/>
        <scheme val="minor"/>
      </rPr>
      <t xml:space="preserve">1 </t>
    </r>
    <r>
      <rPr>
        <sz val="11"/>
        <color theme="1"/>
        <rFont val="Calibri"/>
        <family val="2"/>
        <scheme val="minor"/>
      </rPr>
      <t>/ W</t>
    </r>
    <r>
      <rPr>
        <vertAlign val="subscript"/>
        <sz val="11"/>
        <color theme="1"/>
        <rFont val="Calibri"/>
        <family val="2"/>
        <scheme val="minor"/>
      </rPr>
      <t>to</t>
    </r>
  </si>
  <si>
    <t>Table</t>
  </si>
  <si>
    <t>Generic</t>
  </si>
  <si>
    <t>From DataBase</t>
  </si>
  <si>
    <t>M2</t>
  </si>
  <si>
    <t>Taxi</t>
  </si>
  <si>
    <r>
      <t>W</t>
    </r>
    <r>
      <rPr>
        <vertAlign val="subscript"/>
        <sz val="11"/>
        <color theme="1"/>
        <rFont val="Calibri"/>
        <family val="2"/>
        <scheme val="minor"/>
      </rPr>
      <t xml:space="preserve">2 </t>
    </r>
    <r>
      <rPr>
        <sz val="11"/>
        <color theme="1"/>
        <rFont val="Calibri"/>
        <family val="2"/>
        <scheme val="minor"/>
      </rPr>
      <t>/ W</t>
    </r>
    <r>
      <rPr>
        <vertAlign val="subscript"/>
        <sz val="11"/>
        <color theme="1"/>
        <rFont val="Calibri"/>
        <family val="2"/>
        <scheme val="minor"/>
      </rPr>
      <t>1</t>
    </r>
  </si>
  <si>
    <t>CD0</t>
  </si>
  <si>
    <r>
      <t>C</t>
    </r>
    <r>
      <rPr>
        <vertAlign val="subscript"/>
        <sz val="11"/>
        <color theme="1"/>
        <rFont val="Calibri"/>
        <family val="2"/>
        <scheme val="minor"/>
      </rPr>
      <t>D0</t>
    </r>
  </si>
  <si>
    <t>M3</t>
  </si>
  <si>
    <t>Take-off</t>
  </si>
  <si>
    <r>
      <t>W</t>
    </r>
    <r>
      <rPr>
        <vertAlign val="subscript"/>
        <sz val="11"/>
        <color theme="1"/>
        <rFont val="Calibri"/>
        <family val="2"/>
        <scheme val="minor"/>
      </rPr>
      <t>3</t>
    </r>
    <r>
      <rPr>
        <sz val="11"/>
        <color theme="1"/>
        <rFont val="Calibri"/>
        <family val="2"/>
        <scheme val="minor"/>
      </rPr>
      <t xml:space="preserve"> / W</t>
    </r>
    <r>
      <rPr>
        <vertAlign val="subscript"/>
        <sz val="11"/>
        <color theme="1"/>
        <rFont val="Calibri"/>
        <family val="2"/>
        <scheme val="minor"/>
      </rPr>
      <t>2</t>
    </r>
  </si>
  <si>
    <t>A</t>
  </si>
  <si>
    <t>Assumed</t>
  </si>
  <si>
    <r>
      <t>W</t>
    </r>
    <r>
      <rPr>
        <vertAlign val="subscript"/>
        <sz val="11"/>
        <color theme="1"/>
        <rFont val="Calibri"/>
        <family val="2"/>
        <scheme val="minor"/>
      </rPr>
      <t>pl design</t>
    </r>
  </si>
  <si>
    <t>Req.</t>
  </si>
  <si>
    <t>Yes, I know, it doesn’t look right…</t>
  </si>
  <si>
    <t>M4</t>
  </si>
  <si>
    <t>Climb 1</t>
  </si>
  <si>
    <r>
      <t>W</t>
    </r>
    <r>
      <rPr>
        <vertAlign val="subscript"/>
        <sz val="11"/>
        <color theme="1"/>
        <rFont val="Calibri"/>
        <family val="2"/>
        <scheme val="minor"/>
      </rPr>
      <t>4</t>
    </r>
    <r>
      <rPr>
        <sz val="11"/>
        <color theme="1"/>
        <rFont val="Calibri"/>
        <family val="2"/>
        <scheme val="minor"/>
      </rPr>
      <t xml:space="preserve"> / W</t>
    </r>
    <r>
      <rPr>
        <vertAlign val="subscript"/>
        <sz val="11"/>
        <color theme="1"/>
        <rFont val="Calibri"/>
        <family val="2"/>
        <scheme val="minor"/>
      </rPr>
      <t>3</t>
    </r>
  </si>
  <si>
    <t>Oswald eff.</t>
  </si>
  <si>
    <t>e</t>
  </si>
  <si>
    <t>Design Range</t>
  </si>
  <si>
    <r>
      <t>R</t>
    </r>
    <r>
      <rPr>
        <vertAlign val="subscript"/>
        <sz val="11"/>
        <color theme="1"/>
        <rFont val="Calibri"/>
        <family val="2"/>
        <scheme val="minor"/>
      </rPr>
      <t>design</t>
    </r>
  </si>
  <si>
    <t>km</t>
  </si>
  <si>
    <t>M5</t>
  </si>
  <si>
    <t>Cruise 1</t>
  </si>
  <si>
    <r>
      <t>W</t>
    </r>
    <r>
      <rPr>
        <vertAlign val="subscript"/>
        <sz val="11"/>
        <color theme="1"/>
        <rFont val="Calibri"/>
        <family val="2"/>
        <scheme val="minor"/>
      </rPr>
      <t>5</t>
    </r>
    <r>
      <rPr>
        <sz val="11"/>
        <color theme="1"/>
        <rFont val="Calibri"/>
        <family val="2"/>
        <scheme val="minor"/>
      </rPr>
      <t xml:space="preserve"> / W</t>
    </r>
    <r>
      <rPr>
        <vertAlign val="subscript"/>
        <sz val="11"/>
        <color theme="1"/>
        <rFont val="Calibri"/>
        <family val="2"/>
        <scheme val="minor"/>
      </rPr>
      <t>4</t>
    </r>
  </si>
  <si>
    <t>Skin friction</t>
  </si>
  <si>
    <r>
      <t>C</t>
    </r>
    <r>
      <rPr>
        <vertAlign val="subscript"/>
        <sz val="11"/>
        <color theme="1"/>
        <rFont val="Calibri"/>
        <family val="2"/>
        <scheme val="minor"/>
      </rPr>
      <t>fe</t>
    </r>
  </si>
  <si>
    <t>max</t>
  </si>
  <si>
    <t>mtow</t>
  </si>
  <si>
    <t>M6</t>
  </si>
  <si>
    <t>Descent 1</t>
  </si>
  <si>
    <r>
      <t>W</t>
    </r>
    <r>
      <rPr>
        <vertAlign val="subscript"/>
        <sz val="11"/>
        <color theme="1"/>
        <rFont val="Calibri"/>
        <family val="2"/>
        <scheme val="minor"/>
      </rPr>
      <t>6</t>
    </r>
    <r>
      <rPr>
        <sz val="11"/>
        <color theme="1"/>
        <rFont val="Calibri"/>
        <family val="2"/>
        <scheme val="minor"/>
      </rPr>
      <t xml:space="preserve"> / W</t>
    </r>
    <r>
      <rPr>
        <vertAlign val="subscript"/>
        <sz val="11"/>
        <color theme="1"/>
        <rFont val="Calibri"/>
        <family val="2"/>
        <scheme val="minor"/>
      </rPr>
      <t>5</t>
    </r>
  </si>
  <si>
    <t>Wing area ratio</t>
  </si>
  <si>
    <r>
      <t>S</t>
    </r>
    <r>
      <rPr>
        <vertAlign val="subscript"/>
        <sz val="11"/>
        <color theme="1"/>
        <rFont val="Calibri"/>
        <family val="2"/>
        <scheme val="minor"/>
      </rPr>
      <t>wet</t>
    </r>
    <r>
      <rPr>
        <sz val="11"/>
        <color theme="1"/>
        <rFont val="Calibri"/>
        <family val="2"/>
        <scheme val="minor"/>
      </rPr>
      <t xml:space="preserve"> / S</t>
    </r>
  </si>
  <si>
    <t>fuel</t>
  </si>
  <si>
    <t>M7</t>
  </si>
  <si>
    <t>Climb 2</t>
  </si>
  <si>
    <r>
      <t>W</t>
    </r>
    <r>
      <rPr>
        <vertAlign val="subscript"/>
        <sz val="11"/>
        <color theme="1"/>
        <rFont val="Calibri"/>
        <family val="2"/>
        <scheme val="minor"/>
      </rPr>
      <t>7</t>
    </r>
    <r>
      <rPr>
        <sz val="11"/>
        <color theme="1"/>
        <rFont val="Calibri"/>
        <family val="2"/>
        <scheme val="minor"/>
      </rPr>
      <t xml:space="preserve"> / W</t>
    </r>
    <r>
      <rPr>
        <vertAlign val="subscript"/>
        <sz val="11"/>
        <color theme="1"/>
        <rFont val="Calibri"/>
        <family val="2"/>
        <scheme val="minor"/>
      </rPr>
      <t>6</t>
    </r>
  </si>
  <si>
    <t>Not inlcuded</t>
  </si>
  <si>
    <t>Cruise</t>
  </si>
  <si>
    <t>Payload - Range diagram</t>
  </si>
  <si>
    <t>pld</t>
  </si>
  <si>
    <t>M8</t>
  </si>
  <si>
    <t>Cruise 2</t>
  </si>
  <si>
    <r>
      <t>W</t>
    </r>
    <r>
      <rPr>
        <vertAlign val="subscript"/>
        <sz val="11"/>
        <color theme="1"/>
        <rFont val="Calibri"/>
        <family val="2"/>
        <scheme val="minor"/>
      </rPr>
      <t>8</t>
    </r>
    <r>
      <rPr>
        <sz val="11"/>
        <color theme="1"/>
        <rFont val="Calibri"/>
        <family val="2"/>
        <scheme val="minor"/>
      </rPr>
      <t xml:space="preserve"> / W</t>
    </r>
    <r>
      <rPr>
        <vertAlign val="subscript"/>
        <sz val="11"/>
        <color theme="1"/>
        <rFont val="Calibri"/>
        <family val="2"/>
        <scheme val="minor"/>
      </rPr>
      <t>7</t>
    </r>
  </si>
  <si>
    <t>Not included</t>
  </si>
  <si>
    <t>M9</t>
  </si>
  <si>
    <t>Loiter</t>
  </si>
  <si>
    <r>
      <t>W</t>
    </r>
    <r>
      <rPr>
        <vertAlign val="subscript"/>
        <sz val="11"/>
        <color theme="1"/>
        <rFont val="Calibri"/>
        <family val="2"/>
        <scheme val="minor"/>
      </rPr>
      <t>9</t>
    </r>
    <r>
      <rPr>
        <sz val="11"/>
        <color theme="1"/>
        <rFont val="Calibri"/>
        <family val="2"/>
        <scheme val="minor"/>
      </rPr>
      <t xml:space="preserve"> / W</t>
    </r>
    <r>
      <rPr>
        <vertAlign val="subscript"/>
        <sz val="11"/>
        <color theme="1"/>
        <rFont val="Calibri"/>
        <family val="2"/>
        <scheme val="minor"/>
      </rPr>
      <t>8</t>
    </r>
  </si>
  <si>
    <t>Cruise L/D</t>
  </si>
  <si>
    <r>
      <t xml:space="preserve">(L/D) </t>
    </r>
    <r>
      <rPr>
        <vertAlign val="subscript"/>
        <sz val="11"/>
        <color theme="1"/>
        <rFont val="Calibri"/>
        <family val="2"/>
        <scheme val="minor"/>
      </rPr>
      <t>cruise</t>
    </r>
  </si>
  <si>
    <r>
      <t>W</t>
    </r>
    <r>
      <rPr>
        <vertAlign val="subscript"/>
        <sz val="11"/>
        <color theme="1"/>
        <rFont val="Calibri"/>
        <family val="2"/>
        <scheme val="minor"/>
      </rPr>
      <t>F,des</t>
    </r>
  </si>
  <si>
    <t>M10</t>
  </si>
  <si>
    <t>Descent 2</t>
  </si>
  <si>
    <r>
      <t>W</t>
    </r>
    <r>
      <rPr>
        <vertAlign val="subscript"/>
        <sz val="11"/>
        <color theme="1"/>
        <rFont val="Calibri"/>
        <family val="2"/>
        <scheme val="minor"/>
      </rPr>
      <t>10</t>
    </r>
    <r>
      <rPr>
        <sz val="11"/>
        <color theme="1"/>
        <rFont val="Calibri"/>
        <family val="2"/>
        <scheme val="minor"/>
      </rPr>
      <t xml:space="preserve"> / W</t>
    </r>
    <r>
      <rPr>
        <vertAlign val="subscript"/>
        <sz val="11"/>
        <color theme="1"/>
        <rFont val="Calibri"/>
        <family val="2"/>
        <scheme val="minor"/>
      </rPr>
      <t>9</t>
    </r>
  </si>
  <si>
    <t>Cruise CL</t>
  </si>
  <si>
    <r>
      <t>C</t>
    </r>
    <r>
      <rPr>
        <vertAlign val="subscript"/>
        <sz val="11"/>
        <color theme="1"/>
        <rFont val="Calibri"/>
        <family val="2"/>
        <scheme val="minor"/>
      </rPr>
      <t>L</t>
    </r>
    <r>
      <rPr>
        <sz val="11"/>
        <color theme="1"/>
        <rFont val="Calibri"/>
        <family val="2"/>
        <scheme val="minor"/>
      </rPr>
      <t xml:space="preserve"> </t>
    </r>
    <r>
      <rPr>
        <vertAlign val="subscript"/>
        <sz val="11"/>
        <color theme="1"/>
        <rFont val="Calibri"/>
        <family val="2"/>
        <scheme val="minor"/>
      </rPr>
      <t>cruise</t>
    </r>
  </si>
  <si>
    <t>Max Payload Weight</t>
  </si>
  <si>
    <r>
      <t>W</t>
    </r>
    <r>
      <rPr>
        <vertAlign val="subscript"/>
        <sz val="11"/>
        <color theme="1"/>
        <rFont val="Calibri"/>
        <family val="2"/>
        <scheme val="minor"/>
      </rPr>
      <t>pl,max</t>
    </r>
  </si>
  <si>
    <t>Random value</t>
  </si>
  <si>
    <t>M11</t>
  </si>
  <si>
    <t>Land, taxi, shut-down</t>
  </si>
  <si>
    <r>
      <t>W</t>
    </r>
    <r>
      <rPr>
        <vertAlign val="subscript"/>
        <sz val="11"/>
        <color theme="1"/>
        <rFont val="Calibri"/>
        <family val="2"/>
        <scheme val="minor"/>
      </rPr>
      <t>final</t>
    </r>
    <r>
      <rPr>
        <sz val="11"/>
        <color theme="1"/>
        <rFont val="Calibri"/>
        <family val="2"/>
        <scheme val="minor"/>
      </rPr>
      <t xml:space="preserve"> / W</t>
    </r>
    <r>
      <rPr>
        <vertAlign val="subscript"/>
        <sz val="11"/>
        <color theme="1"/>
        <rFont val="Calibri"/>
        <family val="2"/>
        <scheme val="minor"/>
      </rPr>
      <t>10</t>
    </r>
  </si>
  <si>
    <t>Cruise CD</t>
  </si>
  <si>
    <r>
      <t>C</t>
    </r>
    <r>
      <rPr>
        <vertAlign val="subscript"/>
        <sz val="11"/>
        <color theme="1"/>
        <rFont val="Calibri"/>
        <family val="2"/>
        <scheme val="minor"/>
      </rPr>
      <t>D</t>
    </r>
    <r>
      <rPr>
        <sz val="11"/>
        <color theme="1"/>
        <rFont val="Calibri"/>
        <family val="2"/>
        <scheme val="minor"/>
      </rPr>
      <t xml:space="preserve"> </t>
    </r>
    <r>
      <rPr>
        <vertAlign val="subscript"/>
        <sz val="11"/>
        <color theme="1"/>
        <rFont val="Calibri"/>
        <family val="2"/>
        <scheme val="minor"/>
      </rPr>
      <t>cruise</t>
    </r>
  </si>
  <si>
    <r>
      <t>W</t>
    </r>
    <r>
      <rPr>
        <vertAlign val="subscript"/>
        <sz val="11"/>
        <color theme="1"/>
        <rFont val="Calibri"/>
        <family val="2"/>
        <scheme val="minor"/>
      </rPr>
      <t>4</t>
    </r>
    <r>
      <rPr>
        <sz val="11"/>
        <color theme="1"/>
        <rFont val="Calibri"/>
        <family val="2"/>
        <scheme val="minor"/>
      </rPr>
      <t xml:space="preserve">, </t>
    </r>
    <r>
      <rPr>
        <vertAlign val="subscript"/>
        <sz val="11"/>
        <color theme="1"/>
        <rFont val="Calibri"/>
        <family val="2"/>
        <scheme val="minor"/>
      </rPr>
      <t>harmonic</t>
    </r>
  </si>
  <si>
    <t>Fuel fraction</t>
  </si>
  <si>
    <r>
      <t>M</t>
    </r>
    <r>
      <rPr>
        <vertAlign val="subscript"/>
        <sz val="11"/>
        <color theme="1"/>
        <rFont val="Calibri"/>
        <family val="2"/>
        <scheme val="minor"/>
      </rPr>
      <t>ff</t>
    </r>
  </si>
  <si>
    <t>Specific fuel consmp.</t>
  </si>
  <si>
    <r>
      <t>c</t>
    </r>
    <r>
      <rPr>
        <vertAlign val="subscript"/>
        <sz val="11"/>
        <color theme="1"/>
        <rFont val="Calibri"/>
        <family val="2"/>
        <scheme val="minor"/>
      </rPr>
      <t>j</t>
    </r>
    <r>
      <rPr>
        <sz val="11"/>
        <color theme="1"/>
        <rFont val="Calibri"/>
        <family val="2"/>
        <scheme val="minor"/>
      </rPr>
      <t xml:space="preserve"> </t>
    </r>
    <r>
      <rPr>
        <vertAlign val="subscript"/>
        <sz val="11"/>
        <color theme="1"/>
        <rFont val="Calibri"/>
        <family val="2"/>
        <scheme val="minor"/>
      </rPr>
      <t>cruise</t>
    </r>
  </si>
  <si>
    <t xml:space="preserve">kg/N/s </t>
  </si>
  <si>
    <r>
      <t>W</t>
    </r>
    <r>
      <rPr>
        <vertAlign val="subscript"/>
        <sz val="11"/>
        <color theme="1"/>
        <rFont val="Calibri"/>
        <family val="2"/>
        <scheme val="minor"/>
      </rPr>
      <t>5, harmonic</t>
    </r>
  </si>
  <si>
    <t>Reserved fuel</t>
  </si>
  <si>
    <r>
      <t>M</t>
    </r>
    <r>
      <rPr>
        <vertAlign val="subscript"/>
        <sz val="11"/>
        <color theme="1"/>
        <rFont val="Calibri"/>
        <family val="2"/>
        <scheme val="minor"/>
      </rPr>
      <t>res</t>
    </r>
  </si>
  <si>
    <t>Cruise speed</t>
  </si>
  <si>
    <r>
      <t>V</t>
    </r>
    <r>
      <rPr>
        <vertAlign val="subscript"/>
        <sz val="11"/>
        <color theme="1"/>
        <rFont val="Calibri"/>
        <family val="2"/>
        <scheme val="minor"/>
      </rPr>
      <t>cruise</t>
    </r>
  </si>
  <si>
    <t>m/s</t>
  </si>
  <si>
    <t>Nasa calculator</t>
  </si>
  <si>
    <t>Harmonic Range</t>
  </si>
  <si>
    <r>
      <t>R</t>
    </r>
    <r>
      <rPr>
        <vertAlign val="subscript"/>
        <sz val="11"/>
        <color theme="1"/>
        <rFont val="Calibri"/>
        <family val="2"/>
        <scheme val="minor"/>
      </rPr>
      <t>harmonic</t>
    </r>
  </si>
  <si>
    <t>Trapped fuel and oil</t>
  </si>
  <si>
    <r>
      <t>M</t>
    </r>
    <r>
      <rPr>
        <vertAlign val="subscript"/>
        <sz val="11"/>
        <color theme="1"/>
        <rFont val="Calibri"/>
        <family val="2"/>
        <scheme val="minor"/>
      </rPr>
      <t>tfo</t>
    </r>
  </si>
  <si>
    <t>Not used</t>
  </si>
  <si>
    <t>Cruise altitude</t>
  </si>
  <si>
    <r>
      <t>h</t>
    </r>
    <r>
      <rPr>
        <vertAlign val="subscript"/>
        <sz val="11"/>
        <color theme="1"/>
        <rFont val="Calibri"/>
        <family val="2"/>
        <scheme val="minor"/>
      </rPr>
      <t>cruise</t>
    </r>
  </si>
  <si>
    <t>m</t>
  </si>
  <si>
    <t>Estimate</t>
  </si>
  <si>
    <t>Max Fuel Weight</t>
  </si>
  <si>
    <r>
      <t>W</t>
    </r>
    <r>
      <rPr>
        <vertAlign val="subscript"/>
        <sz val="11"/>
        <color theme="1"/>
        <rFont val="Calibri"/>
        <family val="2"/>
        <scheme val="minor"/>
      </rPr>
      <t>F,max</t>
    </r>
  </si>
  <si>
    <t>Cruise Mach</t>
  </si>
  <si>
    <r>
      <t>M</t>
    </r>
    <r>
      <rPr>
        <vertAlign val="subscript"/>
        <sz val="11"/>
        <color theme="1"/>
        <rFont val="Calibri"/>
        <family val="2"/>
        <scheme val="minor"/>
      </rPr>
      <t>cruise</t>
    </r>
  </si>
  <si>
    <r>
      <t>W</t>
    </r>
    <r>
      <rPr>
        <vertAlign val="subscript"/>
        <sz val="11"/>
        <color theme="1"/>
        <rFont val="Calibri"/>
        <family val="2"/>
        <scheme val="minor"/>
      </rPr>
      <t>4</t>
    </r>
    <r>
      <rPr>
        <sz val="11"/>
        <color theme="1"/>
        <rFont val="Calibri"/>
        <family val="2"/>
        <scheme val="minor"/>
      </rPr>
      <t xml:space="preserve">, </t>
    </r>
    <r>
      <rPr>
        <vertAlign val="subscript"/>
        <sz val="11"/>
        <color theme="1"/>
        <rFont val="Calibri"/>
        <family val="2"/>
        <scheme val="minor"/>
      </rPr>
      <t>ferry</t>
    </r>
  </si>
  <si>
    <t>FactorStartCruise</t>
  </si>
  <si>
    <r>
      <t>W</t>
    </r>
    <r>
      <rPr>
        <vertAlign val="subscript"/>
        <sz val="11"/>
        <color theme="1"/>
        <rFont val="Calibri"/>
        <family val="2"/>
        <scheme val="minor"/>
      </rPr>
      <t>5</t>
    </r>
    <r>
      <rPr>
        <sz val="11"/>
        <color theme="1"/>
        <rFont val="Calibri"/>
        <family val="2"/>
        <scheme val="minor"/>
      </rPr>
      <t xml:space="preserve">, </t>
    </r>
    <r>
      <rPr>
        <vertAlign val="subscript"/>
        <sz val="11"/>
        <color theme="1"/>
        <rFont val="Calibri"/>
        <family val="2"/>
        <scheme val="minor"/>
      </rPr>
      <t>ferry</t>
    </r>
  </si>
  <si>
    <t>FactofEndCruise</t>
  </si>
  <si>
    <t>Loiter time</t>
  </si>
  <si>
    <t>E</t>
  </si>
  <si>
    <t>sec</t>
  </si>
  <si>
    <t>Ferry Range</t>
  </si>
  <si>
    <r>
      <t>R</t>
    </r>
    <r>
      <rPr>
        <vertAlign val="subscript"/>
        <sz val="11"/>
        <color theme="1"/>
        <rFont val="Calibri"/>
        <family val="2"/>
        <scheme val="minor"/>
      </rPr>
      <t>ferry</t>
    </r>
  </si>
  <si>
    <t>Conventional</t>
  </si>
  <si>
    <t>Box</t>
  </si>
  <si>
    <t>Cruise Weight</t>
  </si>
  <si>
    <t>Loiter CL</t>
  </si>
  <si>
    <r>
      <t>C</t>
    </r>
    <r>
      <rPr>
        <vertAlign val="subscript"/>
        <sz val="11"/>
        <color theme="1"/>
        <rFont val="Calibri"/>
        <family val="2"/>
        <scheme val="minor"/>
      </rPr>
      <t>L loiter</t>
    </r>
  </si>
  <si>
    <t>Range [km]</t>
  </si>
  <si>
    <t>Payload weight [kg]</t>
  </si>
  <si>
    <t>Loiter CD</t>
  </si>
  <si>
    <r>
      <t>C</t>
    </r>
    <r>
      <rPr>
        <vertAlign val="subscript"/>
        <sz val="11"/>
        <color theme="1"/>
        <rFont val="Calibri"/>
        <family val="2"/>
        <scheme val="minor"/>
      </rPr>
      <t>D loiter</t>
    </r>
  </si>
  <si>
    <t>Loiter L/D</t>
  </si>
  <si>
    <r>
      <t xml:space="preserve">(L/D) </t>
    </r>
    <r>
      <rPr>
        <vertAlign val="subscript"/>
        <sz val="11"/>
        <color theme="1"/>
        <rFont val="Calibri"/>
        <family val="2"/>
        <scheme val="minor"/>
      </rPr>
      <t>loiter</t>
    </r>
  </si>
  <si>
    <r>
      <t>c</t>
    </r>
    <r>
      <rPr>
        <vertAlign val="subscript"/>
        <sz val="11"/>
        <color theme="1"/>
        <rFont val="Calibri"/>
        <family val="2"/>
        <scheme val="minor"/>
      </rPr>
      <t>j loiter</t>
    </r>
  </si>
  <si>
    <t>Lift-Drag Polar</t>
  </si>
  <si>
    <t>Delta_CD0_T/O</t>
  </si>
  <si>
    <t>CD0_T/O</t>
  </si>
  <si>
    <r>
      <t>W</t>
    </r>
    <r>
      <rPr>
        <vertAlign val="subscript"/>
        <sz val="11"/>
        <color theme="1"/>
        <rFont val="Calibri"/>
        <family val="2"/>
        <scheme val="minor"/>
      </rPr>
      <t>pl des</t>
    </r>
  </si>
  <si>
    <t>Delta_e_T/O</t>
  </si>
  <si>
    <t>e_T/O</t>
  </si>
  <si>
    <r>
      <t>W</t>
    </r>
    <r>
      <rPr>
        <vertAlign val="subscript"/>
        <sz val="11"/>
        <color theme="1"/>
        <rFont val="Calibri"/>
        <family val="2"/>
        <scheme val="minor"/>
      </rPr>
      <t>MTO</t>
    </r>
  </si>
  <si>
    <t>Delta_CD0_LDG</t>
  </si>
  <si>
    <t>CD0_LDG</t>
  </si>
  <si>
    <r>
      <t>W</t>
    </r>
    <r>
      <rPr>
        <vertAlign val="subscript"/>
        <sz val="11"/>
        <color theme="1"/>
        <rFont val="Calibri"/>
        <family val="2"/>
        <scheme val="minor"/>
      </rPr>
      <t>OE</t>
    </r>
  </si>
  <si>
    <t>Delta_e_LDG</t>
  </si>
  <si>
    <t>e_LDG</t>
  </si>
  <si>
    <t>C_L,clean</t>
  </si>
  <si>
    <t>C_L,T/O</t>
  </si>
  <si>
    <t>C_L,LDG</t>
  </si>
  <si>
    <t>C_D,clean</t>
  </si>
  <si>
    <t>C_D,T/O</t>
  </si>
  <si>
    <t>C_D,LDG</t>
  </si>
  <si>
    <r>
      <t>R</t>
    </r>
    <r>
      <rPr>
        <vertAlign val="subscript"/>
        <sz val="11"/>
        <color theme="1"/>
        <rFont val="Calibri"/>
        <family val="2"/>
        <scheme val="minor"/>
      </rPr>
      <t>des</t>
    </r>
  </si>
  <si>
    <t>Harmonic</t>
  </si>
  <si>
    <t>Harmonic Fuel Weight</t>
  </si>
  <si>
    <r>
      <t>W</t>
    </r>
    <r>
      <rPr>
        <vertAlign val="subscript"/>
        <sz val="11"/>
        <color theme="1"/>
        <rFont val="Calibri"/>
        <family val="2"/>
        <scheme val="minor"/>
      </rPr>
      <t>F,harm</t>
    </r>
  </si>
  <si>
    <r>
      <t>R</t>
    </r>
    <r>
      <rPr>
        <vertAlign val="subscript"/>
        <sz val="11"/>
        <color theme="1"/>
        <rFont val="Calibri"/>
        <family val="2"/>
        <scheme val="minor"/>
      </rPr>
      <t>harm</t>
    </r>
  </si>
  <si>
    <t>Ferry</t>
  </si>
  <si>
    <t>Ferry Payload Weight</t>
  </si>
  <si>
    <r>
      <t>W</t>
    </r>
    <r>
      <rPr>
        <vertAlign val="subscript"/>
        <sz val="11"/>
        <color theme="1"/>
        <rFont val="Calibri"/>
        <family val="2"/>
        <scheme val="minor"/>
      </rPr>
      <t>pl, ferry</t>
    </r>
  </si>
  <si>
    <r>
      <t>W</t>
    </r>
    <r>
      <rPr>
        <vertAlign val="subscript"/>
        <sz val="11"/>
        <color theme="1"/>
        <rFont val="Calibri"/>
        <family val="2"/>
        <scheme val="minor"/>
      </rPr>
      <t>F, max</t>
    </r>
  </si>
  <si>
    <t>ADSEE-I DATA   (Transport Jet)</t>
  </si>
  <si>
    <r>
      <t>C</t>
    </r>
    <r>
      <rPr>
        <b/>
        <i/>
        <vertAlign val="subscript"/>
        <sz val="12"/>
        <color theme="1"/>
        <rFont val="Calibri"/>
        <family val="2"/>
        <scheme val="minor"/>
      </rPr>
      <t>Lmax</t>
    </r>
    <r>
      <rPr>
        <b/>
        <i/>
        <sz val="12"/>
        <color theme="1"/>
        <rFont val="Calibri"/>
        <family val="2"/>
        <scheme val="minor"/>
      </rPr>
      <t xml:space="preserve"> Clean</t>
    </r>
  </si>
  <si>
    <r>
      <t>C</t>
    </r>
    <r>
      <rPr>
        <b/>
        <i/>
        <vertAlign val="subscript"/>
        <sz val="12"/>
        <color theme="1"/>
        <rFont val="Calibri"/>
        <family val="2"/>
        <scheme val="minor"/>
      </rPr>
      <t>Lmax</t>
    </r>
    <r>
      <rPr>
        <b/>
        <i/>
        <sz val="12"/>
        <color theme="1"/>
        <rFont val="Calibri"/>
        <family val="2"/>
        <scheme val="minor"/>
      </rPr>
      <t xml:space="preserve"> Take-off</t>
    </r>
  </si>
  <si>
    <r>
      <t>C</t>
    </r>
    <r>
      <rPr>
        <b/>
        <i/>
        <vertAlign val="subscript"/>
        <sz val="12"/>
        <color theme="1"/>
        <rFont val="Calibri"/>
        <family val="2"/>
        <scheme val="minor"/>
      </rPr>
      <t>Lmax</t>
    </r>
    <r>
      <rPr>
        <b/>
        <i/>
        <sz val="12"/>
        <color theme="1"/>
        <rFont val="Calibri"/>
        <family val="2"/>
        <scheme val="minor"/>
      </rPr>
      <t xml:space="preserve"> Land</t>
    </r>
  </si>
  <si>
    <t>Calculations</t>
  </si>
  <si>
    <t>Min</t>
  </si>
  <si>
    <t>Max</t>
  </si>
  <si>
    <t>Values</t>
  </si>
  <si>
    <t>Notes</t>
  </si>
  <si>
    <t>Landing Stall Speed</t>
  </si>
  <si>
    <r>
      <t>V</t>
    </r>
    <r>
      <rPr>
        <vertAlign val="subscript"/>
        <sz val="11"/>
        <color theme="1"/>
        <rFont val="Calibri"/>
        <family val="2"/>
        <scheme val="minor"/>
      </rPr>
      <t>s,land</t>
    </r>
  </si>
  <si>
    <t>CS25</t>
  </si>
  <si>
    <t>Oswald Efficiency</t>
  </si>
  <si>
    <t>Stall Speed</t>
  </si>
  <si>
    <r>
      <t>V</t>
    </r>
    <r>
      <rPr>
        <vertAlign val="subscript"/>
        <sz val="11"/>
        <color theme="1"/>
        <rFont val="Calibri"/>
        <family val="2"/>
        <scheme val="minor"/>
      </rPr>
      <t>stall</t>
    </r>
    <r>
      <rPr>
        <sz val="11"/>
        <color theme="1"/>
        <rFont val="Calibri"/>
        <family val="2"/>
        <scheme val="minor"/>
      </rPr>
      <t xml:space="preserve"> </t>
    </r>
  </si>
  <si>
    <t>Formula from the internet</t>
  </si>
  <si>
    <t>Aspect Ratio</t>
  </si>
  <si>
    <t>Clean</t>
  </si>
  <si>
    <t>Landing</t>
  </si>
  <si>
    <t>Take Off Speed</t>
  </si>
  <si>
    <r>
      <t>V</t>
    </r>
    <r>
      <rPr>
        <vertAlign val="subscript"/>
        <sz val="11"/>
        <color theme="1"/>
        <rFont val="Calibri"/>
        <family val="2"/>
        <scheme val="minor"/>
      </rPr>
      <t>TO</t>
    </r>
  </si>
  <si>
    <t>Raymer's method</t>
  </si>
  <si>
    <r>
      <t>Take Off C</t>
    </r>
    <r>
      <rPr>
        <vertAlign val="subscript"/>
        <sz val="11"/>
        <color theme="1"/>
        <rFont val="Calibri"/>
        <family val="2"/>
        <scheme val="minor"/>
      </rPr>
      <t>L</t>
    </r>
  </si>
  <si>
    <r>
      <t>C</t>
    </r>
    <r>
      <rPr>
        <vertAlign val="subscript"/>
        <sz val="11"/>
        <color theme="1"/>
        <rFont val="Calibri"/>
        <family val="2"/>
        <scheme val="minor"/>
      </rPr>
      <t>LTO</t>
    </r>
  </si>
  <si>
    <t>We consider climb as well</t>
  </si>
  <si>
    <t>Wing loading in Take-Off</t>
  </si>
  <si>
    <r>
      <t xml:space="preserve">(W/S) </t>
    </r>
    <r>
      <rPr>
        <vertAlign val="subscript"/>
        <sz val="11"/>
        <color theme="1"/>
        <rFont val="Calibri"/>
        <family val="2"/>
        <scheme val="minor"/>
      </rPr>
      <t>TO</t>
    </r>
  </si>
  <si>
    <r>
      <t>N/m</t>
    </r>
    <r>
      <rPr>
        <vertAlign val="superscript"/>
        <sz val="11"/>
        <color theme="1"/>
        <rFont val="Calibri"/>
        <family val="2"/>
        <scheme val="minor"/>
      </rPr>
      <t>2</t>
    </r>
  </si>
  <si>
    <t>CS / JAR / FAR 25</t>
  </si>
  <si>
    <t>Stall Wing Loading</t>
  </si>
  <si>
    <t>General</t>
  </si>
  <si>
    <t>Thrust to Weight Ratio</t>
  </si>
  <si>
    <r>
      <t>T</t>
    </r>
    <r>
      <rPr>
        <vertAlign val="subscript"/>
        <sz val="11"/>
        <color theme="1"/>
        <rFont val="Calibri"/>
        <family val="2"/>
        <scheme val="minor"/>
      </rPr>
      <t>TO</t>
    </r>
    <r>
      <rPr>
        <sz val="11"/>
        <color theme="1"/>
        <rFont val="Calibri"/>
        <family val="2"/>
        <scheme val="minor"/>
      </rPr>
      <t>/W</t>
    </r>
  </si>
  <si>
    <t>ADSEE-I</t>
  </si>
  <si>
    <t>Stall Wing Loading - Landing</t>
  </si>
  <si>
    <r>
      <t xml:space="preserve">W/S </t>
    </r>
    <r>
      <rPr>
        <vertAlign val="subscript"/>
        <sz val="11"/>
        <color theme="1"/>
        <rFont val="Calibri"/>
        <family val="2"/>
        <scheme val="minor"/>
      </rPr>
      <t>landing</t>
    </r>
  </si>
  <si>
    <t>Design Aircraft Data</t>
  </si>
  <si>
    <t>TOP</t>
  </si>
  <si>
    <t>Raymer</t>
  </si>
  <si>
    <t>Data</t>
  </si>
  <si>
    <t>SI</t>
  </si>
  <si>
    <r>
      <t>Payload</t>
    </r>
    <r>
      <rPr>
        <b/>
        <vertAlign val="subscript"/>
        <sz val="11"/>
        <color theme="1"/>
        <rFont val="Calibri"/>
        <family val="2"/>
        <scheme val="minor"/>
      </rPr>
      <t>max</t>
    </r>
  </si>
  <si>
    <t>Sign / Name</t>
  </si>
  <si>
    <t>ft</t>
  </si>
  <si>
    <t>C values</t>
  </si>
  <si>
    <t>W/S values</t>
  </si>
  <si>
    <r>
      <t>Take-off distance s</t>
    </r>
    <r>
      <rPr>
        <b/>
        <vertAlign val="subscript"/>
        <sz val="11"/>
        <color theme="1"/>
        <rFont val="Calibri"/>
        <family val="2"/>
        <scheme val="minor"/>
      </rPr>
      <t>TO</t>
    </r>
  </si>
  <si>
    <r>
      <t>Landing distance s</t>
    </r>
    <r>
      <rPr>
        <b/>
        <vertAlign val="subscript"/>
        <sz val="11"/>
        <color theme="1"/>
        <rFont val="Calibri"/>
        <family val="2"/>
        <scheme val="minor"/>
      </rPr>
      <t>land</t>
    </r>
  </si>
  <si>
    <t>Wing surface</t>
  </si>
  <si>
    <r>
      <t>m</t>
    </r>
    <r>
      <rPr>
        <vertAlign val="superscript"/>
        <sz val="11"/>
        <color theme="1"/>
        <rFont val="Calibri"/>
        <family val="2"/>
        <scheme val="minor"/>
      </rPr>
      <t>2</t>
    </r>
  </si>
  <si>
    <t>CL max in landing</t>
  </si>
  <si>
    <r>
      <t>C</t>
    </r>
    <r>
      <rPr>
        <vertAlign val="subscript"/>
        <sz val="11"/>
        <color theme="1"/>
        <rFont val="Calibri"/>
        <family val="2"/>
        <scheme val="minor"/>
      </rPr>
      <t>Lmax land</t>
    </r>
  </si>
  <si>
    <t>Graph</t>
  </si>
  <si>
    <t>Wing loading start of cruise</t>
  </si>
  <si>
    <r>
      <t>W/S</t>
    </r>
    <r>
      <rPr>
        <vertAlign val="subscript"/>
        <sz val="11"/>
        <color theme="1"/>
        <rFont val="Calibri"/>
        <family val="2"/>
        <scheme val="minor"/>
      </rPr>
      <t xml:space="preserve"> start cruise</t>
    </r>
  </si>
  <si>
    <r>
      <t>Landing Field Length s</t>
    </r>
    <r>
      <rPr>
        <b/>
        <vertAlign val="subscript"/>
        <sz val="11"/>
        <color theme="1"/>
        <rFont val="Calibri"/>
        <family val="2"/>
        <scheme val="minor"/>
      </rPr>
      <t>LFL</t>
    </r>
  </si>
  <si>
    <t>Thrust</t>
  </si>
  <si>
    <t>CL max in TO</t>
  </si>
  <si>
    <r>
      <t>C</t>
    </r>
    <r>
      <rPr>
        <vertAlign val="subscript"/>
        <sz val="11"/>
        <color theme="1"/>
        <rFont val="Calibri"/>
        <family val="2"/>
        <scheme val="minor"/>
      </rPr>
      <t>Lmax TO</t>
    </r>
  </si>
  <si>
    <t>Wing loading end of cruise</t>
  </si>
  <si>
    <r>
      <t xml:space="preserve">W/S </t>
    </r>
    <r>
      <rPr>
        <vertAlign val="subscript"/>
        <sz val="11"/>
        <color theme="1"/>
        <rFont val="Calibri"/>
        <family val="2"/>
        <scheme val="minor"/>
      </rPr>
      <t>end cruise</t>
    </r>
  </si>
  <si>
    <t>Design Mission Range</t>
  </si>
  <si>
    <t>CL max in clean</t>
  </si>
  <si>
    <r>
      <t>C</t>
    </r>
    <r>
      <rPr>
        <vertAlign val="subscript"/>
        <sz val="11"/>
        <color theme="1"/>
        <rFont val="Calibri"/>
        <family val="2"/>
        <scheme val="minor"/>
      </rPr>
      <t>Lmax clean</t>
    </r>
  </si>
  <si>
    <t>with Payload</t>
  </si>
  <si>
    <r>
      <t>Approach Speed V</t>
    </r>
    <r>
      <rPr>
        <b/>
        <vertAlign val="subscript"/>
        <sz val="11"/>
        <color theme="1"/>
        <rFont val="Calibri"/>
        <family val="2"/>
        <scheme val="minor"/>
      </rPr>
      <t>APP</t>
    </r>
  </si>
  <si>
    <t>Constants</t>
  </si>
  <si>
    <t>Data @ Cruise</t>
  </si>
  <si>
    <t>Stall for Landing</t>
  </si>
  <si>
    <t>Pressure @ Sea Level</t>
  </si>
  <si>
    <t>Pa</t>
  </si>
  <si>
    <t xml:space="preserve">Pressure </t>
  </si>
  <si>
    <t>a (gradient)</t>
  </si>
  <si>
    <t>K/m</t>
  </si>
  <si>
    <t>Temp</t>
  </si>
  <si>
    <t>K</t>
  </si>
  <si>
    <t>Climb rate</t>
  </si>
  <si>
    <t>Climb gradient</t>
  </si>
  <si>
    <t>Manouvering</t>
  </si>
  <si>
    <t>Temp sea level</t>
  </si>
  <si>
    <t>g</t>
  </si>
  <si>
    <r>
      <t>m/s</t>
    </r>
    <r>
      <rPr>
        <vertAlign val="superscript"/>
        <sz val="11"/>
        <color theme="1"/>
        <rFont val="Calibri"/>
        <family val="2"/>
        <scheme val="minor"/>
      </rPr>
      <t>2</t>
    </r>
  </si>
  <si>
    <t xml:space="preserve"> TO</t>
  </si>
  <si>
    <t>c</t>
  </si>
  <si>
    <r>
      <t>g</t>
    </r>
    <r>
      <rPr>
        <b/>
        <vertAlign val="subscript"/>
        <sz val="11"/>
        <color theme="1"/>
        <rFont val="Calibri"/>
        <family val="2"/>
        <scheme val="minor"/>
      </rPr>
      <t>0</t>
    </r>
  </si>
  <si>
    <r>
      <t>Density (</t>
    </r>
    <r>
      <rPr>
        <b/>
        <sz val="11"/>
        <color theme="1"/>
        <rFont val="Calibri"/>
        <family val="2"/>
      </rPr>
      <t>ρ)</t>
    </r>
    <r>
      <rPr>
        <b/>
        <sz val="11"/>
        <color theme="1"/>
        <rFont val="Calibri"/>
        <family val="2"/>
        <scheme val="minor"/>
      </rPr>
      <t xml:space="preserve"> cruise</t>
    </r>
  </si>
  <si>
    <r>
      <t>kg/m</t>
    </r>
    <r>
      <rPr>
        <vertAlign val="superscript"/>
        <sz val="11"/>
        <color theme="1"/>
        <rFont val="Calibri"/>
        <family val="2"/>
        <scheme val="minor"/>
      </rPr>
      <t>3</t>
    </r>
  </si>
  <si>
    <r>
      <t>C</t>
    </r>
    <r>
      <rPr>
        <b/>
        <vertAlign val="subscript"/>
        <sz val="11"/>
        <color theme="1"/>
        <rFont val="Calibri"/>
        <family val="2"/>
        <scheme val="minor"/>
      </rPr>
      <t>L</t>
    </r>
  </si>
  <si>
    <t>Radius of Earth</t>
  </si>
  <si>
    <t>Speed of Sound</t>
  </si>
  <si>
    <t>This 1.6 TO value is just a placeholder.</t>
  </si>
  <si>
    <r>
      <t>C</t>
    </r>
    <r>
      <rPr>
        <b/>
        <vertAlign val="subscript"/>
        <sz val="11"/>
        <color theme="1"/>
        <rFont val="Calibri"/>
        <family val="2"/>
        <scheme val="minor"/>
      </rPr>
      <t>D</t>
    </r>
  </si>
  <si>
    <t>c/V</t>
  </si>
  <si>
    <t>Gradient [%]</t>
  </si>
  <si>
    <t>Max load factor</t>
  </si>
  <si>
    <t>R</t>
  </si>
  <si>
    <t>Cruise Velocity</t>
  </si>
  <si>
    <t>Gradient [deg]</t>
  </si>
  <si>
    <r>
      <t>Density @ Sea Level ρ</t>
    </r>
    <r>
      <rPr>
        <b/>
        <vertAlign val="subscript"/>
        <sz val="11"/>
        <color theme="1"/>
        <rFont val="Calibri"/>
        <family val="2"/>
        <scheme val="minor"/>
      </rPr>
      <t>0</t>
    </r>
  </si>
  <si>
    <t>Weight fraction</t>
  </si>
  <si>
    <t>Thrust setting</t>
  </si>
  <si>
    <t>Design point</t>
  </si>
  <si>
    <t>Cross-Section</t>
  </si>
  <si>
    <t>NOTE</t>
  </si>
  <si>
    <t>Number of pax</t>
  </si>
  <si>
    <r>
      <t xml:space="preserve">  n</t>
    </r>
    <r>
      <rPr>
        <vertAlign val="subscript"/>
        <sz val="11"/>
        <color theme="1"/>
        <rFont val="Calibri"/>
        <family val="2"/>
      </rPr>
      <t>pax</t>
    </r>
  </si>
  <si>
    <r>
      <t>d</t>
    </r>
    <r>
      <rPr>
        <vertAlign val="subscript"/>
        <sz val="11"/>
        <color theme="1"/>
        <rFont val="Calibri"/>
        <family val="2"/>
      </rPr>
      <t>f,inner</t>
    </r>
  </si>
  <si>
    <t>Drawing</t>
  </si>
  <si>
    <t>For now, I'll guess</t>
  </si>
  <si>
    <t>Green</t>
  </si>
  <si>
    <t>Input value</t>
  </si>
  <si>
    <t>Number of seat abreast per row</t>
  </si>
  <si>
    <r>
      <t>n</t>
    </r>
    <r>
      <rPr>
        <vertAlign val="subscript"/>
        <sz val="11"/>
        <color theme="1"/>
        <rFont val="Calibri"/>
        <family val="2"/>
      </rPr>
      <t>sa</t>
    </r>
  </si>
  <si>
    <r>
      <t>d</t>
    </r>
    <r>
      <rPr>
        <vertAlign val="subscript"/>
        <sz val="11"/>
        <color theme="1"/>
        <rFont val="Calibri"/>
        <family val="2"/>
      </rPr>
      <t>f,outer</t>
    </r>
  </si>
  <si>
    <t>Yellow</t>
  </si>
  <si>
    <t>Calculation</t>
  </si>
  <si>
    <t>Left seat nbr</t>
  </si>
  <si>
    <r>
      <t>Left n</t>
    </r>
    <r>
      <rPr>
        <vertAlign val="subscript"/>
        <sz val="11"/>
        <color theme="1"/>
        <rFont val="Calibri"/>
        <family val="2"/>
      </rPr>
      <t>sa</t>
    </r>
  </si>
  <si>
    <r>
      <t>l</t>
    </r>
    <r>
      <rPr>
        <vertAlign val="subscript"/>
        <sz val="11"/>
        <color theme="1"/>
        <rFont val="Calibri"/>
        <family val="2"/>
      </rPr>
      <t>tailcone</t>
    </r>
  </si>
  <si>
    <t>Right seat nbr</t>
  </si>
  <si>
    <r>
      <t>Right n</t>
    </r>
    <r>
      <rPr>
        <vertAlign val="subscript"/>
        <sz val="11"/>
        <color theme="1"/>
        <rFont val="Calibri"/>
        <family val="2"/>
      </rPr>
      <t>sa</t>
    </r>
  </si>
  <si>
    <r>
      <t>l</t>
    </r>
    <r>
      <rPr>
        <vertAlign val="subscript"/>
        <sz val="11"/>
        <color theme="1"/>
        <rFont val="Calibri"/>
        <family val="2"/>
      </rPr>
      <t>nosecone</t>
    </r>
  </si>
  <si>
    <t>Nbr of aisle</t>
  </si>
  <si>
    <r>
      <t>n</t>
    </r>
    <r>
      <rPr>
        <vertAlign val="subscript"/>
        <sz val="11"/>
        <color theme="1"/>
        <rFont val="Calibri"/>
        <family val="2"/>
      </rPr>
      <t>aisles</t>
    </r>
  </si>
  <si>
    <r>
      <t>l</t>
    </r>
    <r>
      <rPr>
        <vertAlign val="subscript"/>
        <sz val="11"/>
        <color theme="1"/>
        <rFont val="Calibri"/>
        <family val="2"/>
      </rPr>
      <t>tail</t>
    </r>
  </si>
  <si>
    <t>Correction value</t>
  </si>
  <si>
    <r>
      <t>k</t>
    </r>
    <r>
      <rPr>
        <vertAlign val="subscript"/>
        <sz val="11"/>
        <color theme="1"/>
        <rFont val="Calibri"/>
        <family val="2"/>
      </rPr>
      <t>cabin</t>
    </r>
  </si>
  <si>
    <r>
      <t>l</t>
    </r>
    <r>
      <rPr>
        <vertAlign val="subscript"/>
        <sz val="11"/>
        <color theme="1"/>
        <rFont val="Calibri"/>
        <family val="2"/>
      </rPr>
      <t>fuselage</t>
    </r>
  </si>
  <si>
    <t>Most values are pure guess</t>
  </si>
  <si>
    <t>Length of full cabin</t>
  </si>
  <si>
    <r>
      <t>l</t>
    </r>
    <r>
      <rPr>
        <vertAlign val="subscript"/>
        <sz val="11"/>
        <color theme="1"/>
        <rFont val="Calibri"/>
        <family val="2"/>
      </rPr>
      <t>cabin</t>
    </r>
  </si>
  <si>
    <r>
      <t>t</t>
    </r>
    <r>
      <rPr>
        <vertAlign val="subscript"/>
        <sz val="11"/>
        <color theme="1"/>
        <rFont val="Calibri"/>
        <family val="2"/>
      </rPr>
      <t>fuselage</t>
    </r>
  </si>
  <si>
    <t>Seat pitch</t>
  </si>
  <si>
    <r>
      <t>l</t>
    </r>
    <r>
      <rPr>
        <vertAlign val="subscript"/>
        <sz val="11"/>
        <color theme="1"/>
        <rFont val="Calibri"/>
        <family val="2"/>
      </rPr>
      <t>s</t>
    </r>
  </si>
  <si>
    <r>
      <t>w</t>
    </r>
    <r>
      <rPr>
        <vertAlign val="subscript"/>
        <sz val="11"/>
        <color theme="1"/>
        <rFont val="Calibri"/>
        <family val="2"/>
      </rPr>
      <t>cabin</t>
    </r>
  </si>
  <si>
    <t>Length of passenger cabin</t>
  </si>
  <si>
    <r>
      <t>l</t>
    </r>
    <r>
      <rPr>
        <vertAlign val="subscript"/>
        <sz val="11"/>
        <color theme="1"/>
        <rFont val="Calibri"/>
        <family val="2"/>
      </rPr>
      <t>pax</t>
    </r>
  </si>
  <si>
    <r>
      <t>w</t>
    </r>
    <r>
      <rPr>
        <vertAlign val="subscript"/>
        <sz val="11"/>
        <color theme="1"/>
        <rFont val="Calibri"/>
        <family val="2"/>
      </rPr>
      <t>headroom</t>
    </r>
  </si>
  <si>
    <t>Incorrect!</t>
  </si>
  <si>
    <t>Aero - Transonic</t>
  </si>
  <si>
    <t>Width of aisle</t>
  </si>
  <si>
    <r>
      <t>w</t>
    </r>
    <r>
      <rPr>
        <vertAlign val="subscript"/>
        <sz val="11"/>
        <color theme="1"/>
        <rFont val="Calibri"/>
        <family val="2"/>
      </rPr>
      <t>aisle</t>
    </r>
  </si>
  <si>
    <t>P</t>
  </si>
  <si>
    <t>Note 2</t>
  </si>
  <si>
    <t>Width of seat</t>
  </si>
  <si>
    <r>
      <t>w</t>
    </r>
    <r>
      <rPr>
        <vertAlign val="subscript"/>
        <sz val="11"/>
        <color theme="1"/>
        <rFont val="Calibri"/>
        <family val="2"/>
      </rPr>
      <t>seat</t>
    </r>
  </si>
  <si>
    <t>φ</t>
  </si>
  <si>
    <t>deg</t>
  </si>
  <si>
    <t>Cdfus</t>
  </si>
  <si>
    <t>Width of armrest</t>
  </si>
  <si>
    <r>
      <t>w</t>
    </r>
    <r>
      <rPr>
        <vertAlign val="subscript"/>
        <sz val="11"/>
        <color theme="1"/>
        <rFont val="Calibri"/>
        <family val="2"/>
      </rPr>
      <t>armrest</t>
    </r>
  </si>
  <si>
    <r>
      <t>h</t>
    </r>
    <r>
      <rPr>
        <vertAlign val="subscript"/>
        <sz val="11"/>
        <color theme="1"/>
        <rFont val="Calibri"/>
        <family val="2"/>
      </rPr>
      <t>centre</t>
    </r>
  </si>
  <si>
    <t>CD0fus</t>
  </si>
  <si>
    <t>Width of clearance</t>
  </si>
  <si>
    <r>
      <t>s</t>
    </r>
    <r>
      <rPr>
        <vertAlign val="subscript"/>
        <sz val="11"/>
        <color theme="1"/>
        <rFont val="Calibri"/>
        <family val="2"/>
      </rPr>
      <t>clearance</t>
    </r>
  </si>
  <si>
    <t>Guess</t>
  </si>
  <si>
    <r>
      <t>A</t>
    </r>
    <r>
      <rPr>
        <vertAlign val="subscript"/>
        <sz val="11"/>
        <color theme="1"/>
        <rFont val="Calibri"/>
        <family val="2"/>
      </rPr>
      <t>CC</t>
    </r>
  </si>
  <si>
    <t>Rwf</t>
  </si>
  <si>
    <t>Legnth of cockpit</t>
  </si>
  <si>
    <r>
      <t>l</t>
    </r>
    <r>
      <rPr>
        <vertAlign val="subscript"/>
        <sz val="11"/>
        <color theme="1"/>
        <rFont val="Calibri"/>
        <family val="2"/>
      </rPr>
      <t>cockpit</t>
    </r>
  </si>
  <si>
    <r>
      <t>V</t>
    </r>
    <r>
      <rPr>
        <vertAlign val="subscript"/>
        <sz val="11"/>
        <color theme="1"/>
        <rFont val="Calibri"/>
        <family val="2"/>
      </rPr>
      <t>CC</t>
    </r>
  </si>
  <si>
    <t>CDffus</t>
  </si>
  <si>
    <t>M=0.6</t>
  </si>
  <si>
    <t>Done</t>
  </si>
  <si>
    <t>Ratio</t>
  </si>
  <si>
    <r>
      <t>l</t>
    </r>
    <r>
      <rPr>
        <vertAlign val="subscript"/>
        <sz val="11"/>
        <color theme="1"/>
        <rFont val="Calibri"/>
        <family val="2"/>
      </rPr>
      <t>tailcone</t>
    </r>
    <r>
      <rPr>
        <sz val="11"/>
        <color theme="1"/>
        <rFont val="Calibri"/>
        <family val="2"/>
      </rPr>
      <t xml:space="preserve"> / d</t>
    </r>
    <r>
      <rPr>
        <vertAlign val="subscript"/>
        <sz val="11"/>
        <color theme="1"/>
        <rFont val="Calibri"/>
        <family val="2"/>
      </rPr>
      <t>f,outer</t>
    </r>
  </si>
  <si>
    <t>Torenbeek</t>
  </si>
  <si>
    <r>
      <t>k</t>
    </r>
    <r>
      <rPr>
        <vertAlign val="subscript"/>
        <sz val="11"/>
        <color theme="1"/>
        <rFont val="Calibri"/>
        <family val="2"/>
      </rPr>
      <t>CC</t>
    </r>
  </si>
  <si>
    <t>Cffus</t>
  </si>
  <si>
    <t>M=0.8</t>
  </si>
  <si>
    <r>
      <t>l</t>
    </r>
    <r>
      <rPr>
        <vertAlign val="subscript"/>
        <sz val="11"/>
        <color theme="1"/>
        <rFont val="Calibri"/>
        <family val="2"/>
      </rPr>
      <t>nosecone</t>
    </r>
    <r>
      <rPr>
        <sz val="11"/>
        <color theme="1"/>
        <rFont val="Calibri"/>
        <family val="2"/>
      </rPr>
      <t xml:space="preserve"> / d</t>
    </r>
    <r>
      <rPr>
        <vertAlign val="subscript"/>
        <sz val="11"/>
        <color theme="1"/>
        <rFont val="Calibri"/>
        <family val="2"/>
      </rPr>
      <t>f,outer</t>
    </r>
  </si>
  <si>
    <t>Kroo</t>
  </si>
  <si>
    <r>
      <t>V</t>
    </r>
    <r>
      <rPr>
        <vertAlign val="subscript"/>
        <sz val="11"/>
        <color theme="1"/>
        <rFont val="Calibri"/>
        <family val="2"/>
      </rPr>
      <t>OS</t>
    </r>
  </si>
  <si>
    <t>Swetfus</t>
  </si>
  <si>
    <r>
      <t>l</t>
    </r>
    <r>
      <rPr>
        <vertAlign val="subscript"/>
        <sz val="11"/>
        <color theme="1"/>
        <rFont val="Calibri"/>
        <family val="2"/>
      </rPr>
      <t xml:space="preserve">tail </t>
    </r>
    <r>
      <rPr>
        <sz val="11"/>
        <color theme="1"/>
        <rFont val="Calibri"/>
        <family val="2"/>
      </rPr>
      <t>/ d</t>
    </r>
    <r>
      <rPr>
        <vertAlign val="subscript"/>
        <sz val="11"/>
        <color theme="1"/>
        <rFont val="Calibri"/>
        <family val="2"/>
      </rPr>
      <t>f,outer</t>
    </r>
  </si>
  <si>
    <t>Roskam</t>
  </si>
  <si>
    <r>
      <t>n</t>
    </r>
    <r>
      <rPr>
        <vertAlign val="subscript"/>
        <sz val="11"/>
        <color theme="1"/>
        <rFont val="Calibri"/>
        <family val="2"/>
      </rPr>
      <t>OS</t>
    </r>
  </si>
  <si>
    <t>Height of floor</t>
  </si>
  <si>
    <r>
      <t>h</t>
    </r>
    <r>
      <rPr>
        <vertAlign val="subscript"/>
        <sz val="11"/>
        <color theme="1"/>
        <rFont val="Calibri"/>
        <family val="2"/>
      </rPr>
      <t>floor</t>
    </r>
  </si>
  <si>
    <r>
      <t>A</t>
    </r>
    <r>
      <rPr>
        <vertAlign val="subscript"/>
        <sz val="11"/>
        <color theme="1"/>
        <rFont val="Calibri"/>
        <family val="2"/>
      </rPr>
      <t>OS,ce</t>
    </r>
  </si>
  <si>
    <t>CDpfus</t>
  </si>
  <si>
    <t>Height of shoulder</t>
  </si>
  <si>
    <r>
      <t>h</t>
    </r>
    <r>
      <rPr>
        <vertAlign val="subscript"/>
        <sz val="11"/>
        <color theme="1"/>
        <rFont val="Calibri"/>
        <family val="2"/>
      </rPr>
      <t>shoulder</t>
    </r>
  </si>
  <si>
    <r>
      <t>A</t>
    </r>
    <r>
      <rPr>
        <vertAlign val="subscript"/>
        <sz val="11"/>
        <color theme="1"/>
        <rFont val="Calibri"/>
        <family val="2"/>
      </rPr>
      <t>OS,lat</t>
    </r>
  </si>
  <si>
    <t>CDbfus</t>
  </si>
  <si>
    <t>Height of aisle</t>
  </si>
  <si>
    <r>
      <t>h</t>
    </r>
    <r>
      <rPr>
        <vertAlign val="subscript"/>
        <sz val="11"/>
        <color theme="1"/>
        <rFont val="Calibri"/>
        <family val="2"/>
      </rPr>
      <t>aisle</t>
    </r>
  </si>
  <si>
    <r>
      <t>k</t>
    </r>
    <r>
      <rPr>
        <vertAlign val="subscript"/>
        <sz val="11"/>
        <color theme="1"/>
        <rFont val="Calibri"/>
        <family val="2"/>
      </rPr>
      <t>OS</t>
    </r>
  </si>
  <si>
    <t>Cdwavefus</t>
  </si>
  <si>
    <t>M=0.8 no wave</t>
  </si>
  <si>
    <t>Height of headroom</t>
  </si>
  <si>
    <r>
      <t>h</t>
    </r>
    <r>
      <rPr>
        <vertAlign val="subscript"/>
        <sz val="11"/>
        <color theme="1"/>
        <rFont val="Calibri"/>
        <family val="2"/>
      </rPr>
      <t>headroom</t>
    </r>
  </si>
  <si>
    <r>
      <t>m</t>
    </r>
    <r>
      <rPr>
        <vertAlign val="subscript"/>
        <sz val="11"/>
        <color theme="1"/>
        <rFont val="Calibri"/>
        <family val="2"/>
      </rPr>
      <t>luggage</t>
    </r>
  </si>
  <si>
    <t>CDLfus</t>
  </si>
  <si>
    <r>
      <t>m</t>
    </r>
    <r>
      <rPr>
        <vertAlign val="subscript"/>
        <sz val="11"/>
        <color theme="1"/>
        <rFont val="Calibri"/>
        <family val="2"/>
      </rPr>
      <t>luggage total</t>
    </r>
  </si>
  <si>
    <t>alpha</t>
  </si>
  <si>
    <t>density luggage</t>
  </si>
  <si>
    <r>
      <t>kg/m</t>
    </r>
    <r>
      <rPr>
        <vertAlign val="superscript"/>
        <sz val="11"/>
        <color theme="1"/>
        <rFont val="Calibri"/>
        <family val="2"/>
      </rPr>
      <t>3</t>
    </r>
  </si>
  <si>
    <t>Sbasefus</t>
  </si>
  <si>
    <r>
      <t>V</t>
    </r>
    <r>
      <rPr>
        <vertAlign val="subscript"/>
        <sz val="11"/>
        <color theme="1"/>
        <rFont val="Calibri"/>
        <family val="2"/>
      </rPr>
      <t>luggage</t>
    </r>
  </si>
  <si>
    <r>
      <t>m</t>
    </r>
    <r>
      <rPr>
        <vertAlign val="superscript"/>
        <sz val="11"/>
        <color theme="1"/>
        <rFont val="Calibri"/>
        <family val="2"/>
      </rPr>
      <t>3</t>
    </r>
  </si>
  <si>
    <t>Re fus</t>
  </si>
  <si>
    <r>
      <t>m</t>
    </r>
    <r>
      <rPr>
        <vertAlign val="subscript"/>
        <sz val="11"/>
        <color theme="1"/>
        <rFont val="Calibri"/>
        <family val="2"/>
      </rPr>
      <t>cargo</t>
    </r>
  </si>
  <si>
    <t xml:space="preserve">kg </t>
  </si>
  <si>
    <r>
      <t>m</t>
    </r>
    <r>
      <rPr>
        <vertAlign val="subscript"/>
        <sz val="11"/>
        <color theme="1"/>
        <rFont val="Calibri"/>
        <family val="2"/>
      </rPr>
      <t>cargo total</t>
    </r>
  </si>
  <si>
    <t>density cargo</t>
  </si>
  <si>
    <r>
      <t>V</t>
    </r>
    <r>
      <rPr>
        <vertAlign val="subscript"/>
        <sz val="11"/>
        <color theme="1"/>
        <rFont val="Calibri"/>
        <family val="2"/>
      </rPr>
      <t>cargo</t>
    </r>
  </si>
  <si>
    <t>Basic / sub-sonic</t>
  </si>
  <si>
    <t>Sfus</t>
  </si>
  <si>
    <t>Cargo enough?</t>
  </si>
  <si>
    <r>
      <t>d</t>
    </r>
    <r>
      <rPr>
        <vertAlign val="subscript"/>
        <sz val="11"/>
        <color theme="1"/>
        <rFont val="Calibri"/>
        <family val="2"/>
      </rPr>
      <t>b</t>
    </r>
  </si>
  <si>
    <t>CD0 fus-bas</t>
  </si>
  <si>
    <t>CDb fus / (db/df)^2</t>
  </si>
  <si>
    <t>Pressure [Pa]</t>
  </si>
  <si>
    <t>Dynamic Pressure [Pa]</t>
  </si>
  <si>
    <r>
      <t xml:space="preserve">cos Λ </t>
    </r>
    <r>
      <rPr>
        <b/>
        <vertAlign val="subscript"/>
        <sz val="12"/>
        <color theme="1"/>
        <rFont val="Calibri"/>
        <family val="2"/>
        <scheme val="minor"/>
      </rPr>
      <t>c/4</t>
    </r>
  </si>
  <si>
    <r>
      <t xml:space="preserve">Λ </t>
    </r>
    <r>
      <rPr>
        <b/>
        <vertAlign val="subscript"/>
        <sz val="12"/>
        <color theme="1"/>
        <rFont val="Calibri"/>
        <family val="2"/>
        <scheme val="minor"/>
      </rPr>
      <t>c/4</t>
    </r>
    <r>
      <rPr>
        <b/>
        <sz val="12"/>
        <color theme="1"/>
        <rFont val="Calibri"/>
        <family val="2"/>
        <scheme val="minor"/>
      </rPr>
      <t xml:space="preserve"> [rad]/[deg]</t>
    </r>
  </si>
  <si>
    <t>λ</t>
  </si>
  <si>
    <t>Γ [deg]</t>
  </si>
  <si>
    <r>
      <t>C</t>
    </r>
    <r>
      <rPr>
        <b/>
        <vertAlign val="subscript"/>
        <sz val="12"/>
        <color theme="1"/>
        <rFont val="Calibri"/>
        <family val="2"/>
        <scheme val="minor"/>
      </rPr>
      <t>r</t>
    </r>
    <r>
      <rPr>
        <b/>
        <sz val="12"/>
        <color theme="1"/>
        <rFont val="Calibri"/>
        <family val="2"/>
        <scheme val="minor"/>
      </rPr>
      <t xml:space="preserve"> [m]</t>
    </r>
  </si>
  <si>
    <r>
      <t>C</t>
    </r>
    <r>
      <rPr>
        <b/>
        <vertAlign val="subscript"/>
        <sz val="12"/>
        <color theme="1"/>
        <rFont val="Calibri"/>
        <family val="2"/>
        <scheme val="minor"/>
      </rPr>
      <t>t</t>
    </r>
    <r>
      <rPr>
        <b/>
        <sz val="12"/>
        <color theme="1"/>
        <rFont val="Calibri"/>
        <family val="2"/>
        <scheme val="minor"/>
      </rPr>
      <t xml:space="preserve"> [m]</t>
    </r>
  </si>
  <si>
    <r>
      <t>tan Λ</t>
    </r>
    <r>
      <rPr>
        <b/>
        <vertAlign val="subscript"/>
        <sz val="12"/>
        <color theme="1"/>
        <rFont val="Calibri"/>
        <family val="2"/>
        <scheme val="minor"/>
      </rPr>
      <t xml:space="preserve"> c/2</t>
    </r>
    <r>
      <rPr>
        <b/>
        <sz val="12"/>
        <color theme="1"/>
        <rFont val="Calibri"/>
        <family val="2"/>
        <scheme val="minor"/>
      </rPr>
      <t xml:space="preserve"> [rad]</t>
    </r>
  </si>
  <si>
    <r>
      <t>Λ</t>
    </r>
    <r>
      <rPr>
        <b/>
        <vertAlign val="subscript"/>
        <sz val="12"/>
        <color theme="1"/>
        <rFont val="Calibri"/>
        <family val="2"/>
        <scheme val="minor"/>
      </rPr>
      <t xml:space="preserve"> c/2</t>
    </r>
    <r>
      <rPr>
        <b/>
        <sz val="12"/>
        <color theme="1"/>
        <rFont val="Calibri"/>
        <family val="2"/>
        <scheme val="minor"/>
      </rPr>
      <t xml:space="preserve"> [rad]</t>
    </r>
  </si>
  <si>
    <t>MAC [m]</t>
  </si>
  <si>
    <r>
      <t>y</t>
    </r>
    <r>
      <rPr>
        <b/>
        <vertAlign val="subscript"/>
        <sz val="12"/>
        <color theme="1"/>
        <rFont val="Calibri"/>
        <family val="2"/>
        <scheme val="minor"/>
      </rPr>
      <t xml:space="preserve">MAC </t>
    </r>
    <r>
      <rPr>
        <b/>
        <sz val="12"/>
        <color theme="1"/>
        <rFont val="Calibri"/>
        <family val="2"/>
        <scheme val="minor"/>
      </rPr>
      <t>[m]</t>
    </r>
  </si>
  <si>
    <t>XFLR5 With_fuselage_1_working_test</t>
  </si>
  <si>
    <t>Total area</t>
  </si>
  <si>
    <t>BDY</t>
  </si>
  <si>
    <t>BLD</t>
  </si>
  <si>
    <t>BDY + BLD</t>
  </si>
  <si>
    <r>
      <t>S [m</t>
    </r>
    <r>
      <rPr>
        <b/>
        <vertAlign val="superscript"/>
        <sz val="11"/>
        <color theme="1"/>
        <rFont val="Calibri"/>
        <family val="2"/>
        <scheme val="minor"/>
      </rPr>
      <t>2</t>
    </r>
    <r>
      <rPr>
        <b/>
        <sz val="11"/>
        <color theme="1"/>
        <rFont val="Calibri"/>
        <family val="2"/>
        <scheme val="minor"/>
      </rPr>
      <t>]</t>
    </r>
  </si>
  <si>
    <t>AR</t>
  </si>
  <si>
    <t>b [m]</t>
  </si>
  <si>
    <t>b/2 [m]</t>
  </si>
  <si>
    <r>
      <t>tan Λ</t>
    </r>
    <r>
      <rPr>
        <b/>
        <vertAlign val="subscript"/>
        <sz val="12"/>
        <color theme="1"/>
        <rFont val="Calibri"/>
        <family val="2"/>
        <scheme val="minor"/>
      </rPr>
      <t xml:space="preserve"> LE</t>
    </r>
    <r>
      <rPr>
        <b/>
        <sz val="12"/>
        <color theme="1"/>
        <rFont val="Calibri"/>
        <family val="2"/>
        <scheme val="minor"/>
      </rPr>
      <t xml:space="preserve"> [rad]</t>
    </r>
  </si>
  <si>
    <r>
      <t>Λ</t>
    </r>
    <r>
      <rPr>
        <b/>
        <vertAlign val="subscript"/>
        <sz val="12"/>
        <color theme="1"/>
        <rFont val="Calibri"/>
        <family val="2"/>
        <scheme val="minor"/>
      </rPr>
      <t xml:space="preserve"> LE</t>
    </r>
    <r>
      <rPr>
        <b/>
        <sz val="12"/>
        <color theme="1"/>
        <rFont val="Calibri"/>
        <family val="2"/>
        <scheme val="minor"/>
      </rPr>
      <t xml:space="preserve"> [rad]</t>
    </r>
  </si>
  <si>
    <r>
      <t>Λ</t>
    </r>
    <r>
      <rPr>
        <b/>
        <vertAlign val="subscript"/>
        <sz val="12"/>
        <color theme="1"/>
        <rFont val="Calibri"/>
        <family val="2"/>
        <scheme val="minor"/>
      </rPr>
      <t xml:space="preserve"> LE</t>
    </r>
    <r>
      <rPr>
        <b/>
        <sz val="12"/>
        <color theme="1"/>
        <rFont val="Calibri"/>
        <family val="2"/>
        <scheme val="minor"/>
      </rPr>
      <t xml:space="preserve"> [deg]</t>
    </r>
  </si>
  <si>
    <r>
      <t>tan Λ</t>
    </r>
    <r>
      <rPr>
        <b/>
        <vertAlign val="subscript"/>
        <sz val="12"/>
        <color theme="1"/>
        <rFont val="Calibri"/>
        <family val="2"/>
        <scheme val="minor"/>
      </rPr>
      <t xml:space="preserve"> TE</t>
    </r>
    <r>
      <rPr>
        <b/>
        <sz val="12"/>
        <color theme="1"/>
        <rFont val="Calibri"/>
        <family val="2"/>
        <scheme val="minor"/>
      </rPr>
      <t xml:space="preserve"> [rad]</t>
    </r>
  </si>
  <si>
    <r>
      <t>Λ</t>
    </r>
    <r>
      <rPr>
        <b/>
        <vertAlign val="subscript"/>
        <sz val="12"/>
        <color theme="1"/>
        <rFont val="Calibri"/>
        <family val="2"/>
        <scheme val="minor"/>
      </rPr>
      <t xml:space="preserve"> TE</t>
    </r>
    <r>
      <rPr>
        <b/>
        <sz val="12"/>
        <color theme="1"/>
        <rFont val="Calibri"/>
        <family val="2"/>
        <scheme val="minor"/>
      </rPr>
      <t xml:space="preserve"> [rad]</t>
    </r>
  </si>
  <si>
    <r>
      <t>Λ</t>
    </r>
    <r>
      <rPr>
        <b/>
        <vertAlign val="subscript"/>
        <sz val="12"/>
        <color theme="1"/>
        <rFont val="Calibri"/>
        <family val="2"/>
        <scheme val="minor"/>
      </rPr>
      <t xml:space="preserve"> TE</t>
    </r>
    <r>
      <rPr>
        <b/>
        <sz val="12"/>
        <color theme="1"/>
        <rFont val="Calibri"/>
        <family val="2"/>
        <scheme val="minor"/>
      </rPr>
      <t xml:space="preserve"> [deg]</t>
    </r>
  </si>
  <si>
    <t>WNG OUTBD</t>
  </si>
  <si>
    <t>WNG OVRLAP</t>
  </si>
  <si>
    <t>WNG REF</t>
  </si>
  <si>
    <t>V_S</t>
  </si>
  <si>
    <r>
      <t>C</t>
    </r>
    <r>
      <rPr>
        <b/>
        <vertAlign val="subscript"/>
        <sz val="11"/>
        <color theme="1"/>
        <rFont val="Calibri"/>
        <family val="2"/>
        <scheme val="minor"/>
      </rPr>
      <t>L</t>
    </r>
    <r>
      <rPr>
        <b/>
        <sz val="11"/>
        <color theme="1"/>
        <rFont val="Calibri"/>
        <family val="2"/>
        <scheme val="minor"/>
      </rPr>
      <t xml:space="preserve"> cruise</t>
    </r>
  </si>
  <si>
    <r>
      <t>C</t>
    </r>
    <r>
      <rPr>
        <b/>
        <vertAlign val="subscript"/>
        <sz val="11"/>
        <color theme="1"/>
        <rFont val="Calibri"/>
        <family val="2"/>
        <charset val="204"/>
        <scheme val="minor"/>
      </rPr>
      <t>l,des</t>
    </r>
  </si>
  <si>
    <r>
      <t>C</t>
    </r>
    <r>
      <rPr>
        <vertAlign val="subscript"/>
        <sz val="11"/>
        <color theme="1"/>
        <rFont val="Calibri"/>
        <family val="2"/>
        <charset val="204"/>
        <scheme val="minor"/>
      </rPr>
      <t>l,des,0</t>
    </r>
  </si>
  <si>
    <r>
      <t>C</t>
    </r>
    <r>
      <rPr>
        <b/>
        <vertAlign val="subscript"/>
        <sz val="12"/>
        <color theme="1"/>
        <rFont val="Calibri"/>
        <family val="2"/>
        <scheme val="minor"/>
      </rPr>
      <t>L</t>
    </r>
    <r>
      <rPr>
        <b/>
        <vertAlign val="subscript"/>
        <sz val="12"/>
        <color theme="1"/>
        <rFont val="Calibri"/>
        <family val="2"/>
      </rPr>
      <t>α</t>
    </r>
  </si>
  <si>
    <t>1/rad</t>
  </si>
  <si>
    <t>1/deg</t>
  </si>
  <si>
    <t>Constant values</t>
  </si>
  <si>
    <r>
      <t>M</t>
    </r>
    <r>
      <rPr>
        <b/>
        <vertAlign val="superscript"/>
        <sz val="11"/>
        <color theme="1"/>
        <rFont val="Calibri"/>
        <family val="2"/>
        <scheme val="minor"/>
      </rPr>
      <t>+</t>
    </r>
  </si>
  <si>
    <t>Mdd</t>
  </si>
  <si>
    <t>for R</t>
  </si>
  <si>
    <t>M</t>
  </si>
  <si>
    <t>β</t>
  </si>
  <si>
    <r>
      <t>α</t>
    </r>
    <r>
      <rPr>
        <vertAlign val="subscript"/>
        <sz val="14"/>
        <color theme="1"/>
        <rFont val="Times New Roman"/>
        <family val="1"/>
      </rPr>
      <t>0</t>
    </r>
  </si>
  <si>
    <r>
      <rPr>
        <sz val="14"/>
        <color theme="1"/>
        <rFont val="Times New Roman"/>
        <family val="1"/>
        <charset val="204"/>
      </rPr>
      <t xml:space="preserve">α </t>
    </r>
    <r>
      <rPr>
        <vertAlign val="subscript"/>
        <sz val="14"/>
        <color theme="1"/>
        <rFont val="Calibri"/>
        <family val="2"/>
      </rPr>
      <t>trim</t>
    </r>
  </si>
  <si>
    <r>
      <t>Cl</t>
    </r>
    <r>
      <rPr>
        <vertAlign val="subscript"/>
        <sz val="11"/>
        <color theme="1"/>
        <rFont val="Calibri"/>
        <family val="2"/>
        <scheme val="minor"/>
      </rPr>
      <t>max</t>
    </r>
  </si>
  <si>
    <t>Dy</t>
  </si>
  <si>
    <t>CL/cl</t>
  </si>
  <si>
    <r>
      <t>CL</t>
    </r>
    <r>
      <rPr>
        <vertAlign val="subscript"/>
        <sz val="11"/>
        <color theme="1"/>
        <rFont val="Calibri"/>
        <family val="2"/>
        <scheme val="minor"/>
      </rPr>
      <t>max</t>
    </r>
  </si>
  <si>
    <t>d_alfa-stall</t>
  </si>
  <si>
    <t>a_stall</t>
  </si>
  <si>
    <t>S_wet_fus</t>
  </si>
  <si>
    <t>S_wet_wing</t>
  </si>
  <si>
    <t>S_wet_nac</t>
  </si>
  <si>
    <t>C_D0</t>
  </si>
  <si>
    <t>A_eff</t>
  </si>
  <si>
    <t>e_2</t>
  </si>
  <si>
    <t>e_3</t>
  </si>
  <si>
    <t>α0</t>
  </si>
  <si>
    <t>yellow</t>
  </si>
  <si>
    <t>white</t>
  </si>
  <si>
    <t>red</t>
  </si>
  <si>
    <t>grey</t>
  </si>
  <si>
    <t>dark blue</t>
  </si>
  <si>
    <t>pink</t>
  </si>
  <si>
    <t>lime</t>
  </si>
  <si>
    <t>light blue</t>
  </si>
  <si>
    <t>Option 1</t>
  </si>
  <si>
    <t>Option 2</t>
  </si>
  <si>
    <t>Option 3</t>
  </si>
  <si>
    <t>DATA</t>
  </si>
  <si>
    <t>TE HLD</t>
  </si>
  <si>
    <t>Atmosphere</t>
  </si>
  <si>
    <t>TOTAL DRAG</t>
  </si>
  <si>
    <t>SUMS</t>
  </si>
  <si>
    <t>Misc drag</t>
  </si>
  <si>
    <r>
      <t>C</t>
    </r>
    <r>
      <rPr>
        <b/>
        <vertAlign val="subscript"/>
        <sz val="14"/>
        <color theme="1"/>
        <rFont val="Calibri"/>
        <family val="2"/>
        <scheme val="minor"/>
      </rPr>
      <t>D0</t>
    </r>
  </si>
  <si>
    <t>Swf</t>
  </si>
  <si>
    <t>ρ</t>
  </si>
  <si>
    <t>Single flap width</t>
  </si>
  <si>
    <t>7,66</t>
  </si>
  <si>
    <t>μ</t>
  </si>
  <si>
    <t>kg/m*s</t>
  </si>
  <si>
    <t>Pylon</t>
  </si>
  <si>
    <t>Single flap chord</t>
  </si>
  <si>
    <t>0.3*c</t>
  </si>
  <si>
    <r>
      <t>V</t>
    </r>
    <r>
      <rPr>
        <b/>
        <vertAlign val="subscript"/>
        <sz val="11"/>
        <color theme="1"/>
        <rFont val="Calibri"/>
        <family val="2"/>
        <scheme val="minor"/>
      </rPr>
      <t>cr</t>
    </r>
  </si>
  <si>
    <t>Horizontal tail</t>
  </si>
  <si>
    <r>
      <t>Λ</t>
    </r>
    <r>
      <rPr>
        <b/>
        <vertAlign val="subscript"/>
        <sz val="11"/>
        <color theme="1"/>
        <rFont val="Calibri"/>
        <family val="2"/>
      </rPr>
      <t>c/4</t>
    </r>
  </si>
  <si>
    <t>Mach</t>
  </si>
  <si>
    <t>Vertical tail</t>
  </si>
  <si>
    <t>Γ</t>
  </si>
  <si>
    <t>LE HLD</t>
  </si>
  <si>
    <t>Nacelle</t>
  </si>
  <si>
    <r>
      <t>c</t>
    </r>
    <r>
      <rPr>
        <b/>
        <vertAlign val="subscript"/>
        <sz val="11"/>
        <color theme="1"/>
        <rFont val="Calibri"/>
        <family val="2"/>
        <scheme val="minor"/>
      </rPr>
      <t>r</t>
    </r>
  </si>
  <si>
    <t>Mass</t>
  </si>
  <si>
    <r>
      <t>c</t>
    </r>
    <r>
      <rPr>
        <b/>
        <vertAlign val="subscript"/>
        <sz val="11"/>
        <color theme="1"/>
        <rFont val="Calibri"/>
        <family val="2"/>
        <scheme val="minor"/>
      </rPr>
      <t>t</t>
    </r>
  </si>
  <si>
    <r>
      <t>c</t>
    </r>
    <r>
      <rPr>
        <b/>
        <vertAlign val="subscript"/>
        <sz val="11"/>
        <color theme="1"/>
        <rFont val="Calibri"/>
        <family val="2"/>
        <scheme val="minor"/>
      </rPr>
      <t>j</t>
    </r>
  </si>
  <si>
    <t>kg/N*s</t>
  </si>
  <si>
    <t>MAC</t>
  </si>
  <si>
    <t>Single slot width</t>
  </si>
  <si>
    <r>
      <t>y</t>
    </r>
    <r>
      <rPr>
        <b/>
        <vertAlign val="subscript"/>
        <sz val="11"/>
        <color theme="1"/>
        <rFont val="Calibri"/>
        <family val="2"/>
        <scheme val="minor"/>
      </rPr>
      <t>MAC</t>
    </r>
  </si>
  <si>
    <t>Aileron</t>
  </si>
  <si>
    <t>single slot chord</t>
  </si>
  <si>
    <t>N/A</t>
  </si>
  <si>
    <r>
      <t>(t/c)</t>
    </r>
    <r>
      <rPr>
        <b/>
        <vertAlign val="subscript"/>
        <sz val="11"/>
        <color theme="1"/>
        <rFont val="Calibri"/>
        <family val="2"/>
        <scheme val="minor"/>
      </rPr>
      <t>max</t>
    </r>
  </si>
  <si>
    <r>
      <t>(t/c)</t>
    </r>
    <r>
      <rPr>
        <b/>
        <vertAlign val="subscript"/>
        <sz val="11"/>
        <color theme="1"/>
        <rFont val="Calibri"/>
        <family val="2"/>
        <scheme val="minor"/>
      </rPr>
      <t>average</t>
    </r>
  </si>
  <si>
    <t>b1</t>
  </si>
  <si>
    <r>
      <t>V</t>
    </r>
    <r>
      <rPr>
        <b/>
        <vertAlign val="subscript"/>
        <sz val="11"/>
        <color theme="1"/>
        <rFont val="Calibri"/>
        <family val="2"/>
        <scheme val="minor"/>
      </rPr>
      <t>tank</t>
    </r>
  </si>
  <si>
    <r>
      <t>m</t>
    </r>
    <r>
      <rPr>
        <vertAlign val="superscript"/>
        <sz val="11"/>
        <color theme="1"/>
        <rFont val="Calibri"/>
        <family val="2"/>
        <scheme val="minor"/>
      </rPr>
      <t>3</t>
    </r>
  </si>
  <si>
    <t>b2</t>
  </si>
  <si>
    <t>Cc</t>
  </si>
  <si>
    <r>
      <t>δ</t>
    </r>
    <r>
      <rPr>
        <b/>
        <sz val="12"/>
        <rFont val="Calibri"/>
        <family val="2"/>
      </rPr>
      <t>a</t>
    </r>
    <r>
      <rPr>
        <b/>
        <vertAlign val="subscript"/>
        <sz val="12"/>
        <rFont val="Calibri"/>
        <family val="2"/>
      </rPr>
      <t>up</t>
    </r>
  </si>
  <si>
    <r>
      <t>δ</t>
    </r>
    <r>
      <rPr>
        <b/>
        <sz val="12"/>
        <rFont val="Calibri"/>
        <family val="2"/>
      </rPr>
      <t>a</t>
    </r>
    <r>
      <rPr>
        <b/>
        <vertAlign val="subscript"/>
        <sz val="12"/>
        <rFont val="Calibri"/>
        <family val="2"/>
      </rPr>
      <t>down</t>
    </r>
  </si>
  <si>
    <t>CALCULATIONS</t>
  </si>
  <si>
    <t>Total</t>
  </si>
  <si>
    <r>
      <t>C</t>
    </r>
    <r>
      <rPr>
        <b/>
        <vertAlign val="subscript"/>
        <sz val="11"/>
        <color theme="1"/>
        <rFont val="Calibri"/>
        <family val="2"/>
      </rPr>
      <t>f</t>
    </r>
    <r>
      <rPr>
        <b/>
        <sz val="11"/>
        <color theme="1"/>
        <rFont val="Calibri"/>
        <family val="2"/>
      </rPr>
      <t xml:space="preserve"> TOTAL</t>
    </r>
  </si>
  <si>
    <r>
      <t>C</t>
    </r>
    <r>
      <rPr>
        <b/>
        <vertAlign val="subscript"/>
        <sz val="11"/>
        <color theme="1"/>
        <rFont val="Calibri"/>
        <family val="2"/>
        <scheme val="minor"/>
      </rPr>
      <t>f</t>
    </r>
    <r>
      <rPr>
        <b/>
        <sz val="11"/>
        <color theme="1"/>
        <rFont val="Calibri"/>
        <family val="2"/>
        <scheme val="minor"/>
      </rPr>
      <t xml:space="preserve"> laminar</t>
    </r>
  </si>
  <si>
    <r>
      <t>C</t>
    </r>
    <r>
      <rPr>
        <b/>
        <vertAlign val="subscript"/>
        <sz val="11"/>
        <color theme="1"/>
        <rFont val="Calibri"/>
        <family val="2"/>
        <scheme val="minor"/>
      </rPr>
      <t>f</t>
    </r>
    <r>
      <rPr>
        <b/>
        <sz val="11"/>
        <color theme="1"/>
        <rFont val="Calibri"/>
        <family val="2"/>
        <scheme val="minor"/>
      </rPr>
      <t xml:space="preserve"> turbulent</t>
    </r>
  </si>
  <si>
    <t>FF</t>
  </si>
  <si>
    <t>Transition</t>
  </si>
  <si>
    <t>%</t>
  </si>
  <si>
    <t>RE actual</t>
  </si>
  <si>
    <t>IF</t>
  </si>
  <si>
    <t>RE cut-off</t>
  </si>
  <si>
    <t>RE (min)</t>
  </si>
  <si>
    <r>
      <t>S</t>
    </r>
    <r>
      <rPr>
        <b/>
        <vertAlign val="subscript"/>
        <sz val="11"/>
        <color theme="1"/>
        <rFont val="Calibri"/>
        <family val="2"/>
      </rPr>
      <t>wet</t>
    </r>
  </si>
  <si>
    <t>k</t>
  </si>
  <si>
    <t>(x/c) chord</t>
  </si>
  <si>
    <r>
      <t>Λ</t>
    </r>
    <r>
      <rPr>
        <b/>
        <vertAlign val="subscript"/>
        <sz val="11"/>
        <color theme="1"/>
        <rFont val="Calibri"/>
        <family val="2"/>
      </rPr>
      <t>36.04</t>
    </r>
  </si>
  <si>
    <t>TOTAL</t>
  </si>
  <si>
    <r>
      <t>Λ</t>
    </r>
    <r>
      <rPr>
        <b/>
        <vertAlign val="subscript"/>
        <sz val="11"/>
        <color theme="1"/>
        <rFont val="Calibri"/>
        <family val="2"/>
      </rPr>
      <t>m</t>
    </r>
  </si>
  <si>
    <r>
      <t>MAC</t>
    </r>
    <r>
      <rPr>
        <b/>
        <vertAlign val="subscript"/>
        <sz val="11"/>
        <color theme="1"/>
        <rFont val="Calibri"/>
        <family val="2"/>
      </rPr>
      <t>pylon</t>
    </r>
  </si>
  <si>
    <t>Horizontal Tail</t>
  </si>
  <si>
    <r>
      <t>(x/c)</t>
    </r>
    <r>
      <rPr>
        <b/>
        <vertAlign val="subscript"/>
        <sz val="11"/>
        <color theme="1"/>
        <rFont val="Calibri"/>
        <family val="2"/>
      </rPr>
      <t>m</t>
    </r>
  </si>
  <si>
    <t>f</t>
  </si>
  <si>
    <r>
      <t>(t/c)</t>
    </r>
    <r>
      <rPr>
        <b/>
        <vertAlign val="subscript"/>
        <sz val="11"/>
        <color theme="1"/>
        <rFont val="Calibri"/>
        <family val="2"/>
      </rPr>
      <t>avg</t>
    </r>
  </si>
  <si>
    <t>L1</t>
  </si>
  <si>
    <t>L2</t>
  </si>
  <si>
    <t>Vertical Tail</t>
  </si>
  <si>
    <t>L3</t>
  </si>
  <si>
    <t>Misc Drags</t>
  </si>
  <si>
    <r>
      <t>M</t>
    </r>
    <r>
      <rPr>
        <b/>
        <vertAlign val="subscript"/>
        <sz val="11"/>
        <color theme="1"/>
        <rFont val="Calibri"/>
        <family val="2"/>
        <scheme val="minor"/>
      </rPr>
      <t>DD</t>
    </r>
  </si>
  <si>
    <r>
      <t>ΔC</t>
    </r>
    <r>
      <rPr>
        <b/>
        <vertAlign val="subscript"/>
        <sz val="11"/>
        <color theme="1"/>
        <rFont val="Calibri"/>
        <family val="2"/>
      </rPr>
      <t>D</t>
    </r>
    <r>
      <rPr>
        <b/>
        <sz val="11"/>
        <color theme="1"/>
        <rFont val="Calibri"/>
        <family val="2"/>
      </rPr>
      <t xml:space="preserve"> Wave</t>
    </r>
  </si>
  <si>
    <r>
      <t>M</t>
    </r>
    <r>
      <rPr>
        <b/>
        <vertAlign val="subscript"/>
        <sz val="11"/>
        <color theme="1"/>
        <rFont val="Calibri"/>
        <family val="2"/>
        <scheme val="minor"/>
      </rPr>
      <t>CR</t>
    </r>
  </si>
  <si>
    <r>
      <t>ΔC</t>
    </r>
    <r>
      <rPr>
        <b/>
        <vertAlign val="subscript"/>
        <sz val="11"/>
        <color theme="1"/>
        <rFont val="Calibri"/>
        <family val="2"/>
      </rPr>
      <t>D</t>
    </r>
    <r>
      <rPr>
        <b/>
        <sz val="11"/>
        <color theme="1"/>
        <rFont val="Calibri"/>
        <family val="2"/>
      </rPr>
      <t xml:space="preserve"> Fuselage</t>
    </r>
  </si>
  <si>
    <t>u (up-sweep)</t>
  </si>
  <si>
    <t>rad</t>
  </si>
  <si>
    <t>D/q Fuselage</t>
  </si>
  <si>
    <t>Length</t>
  </si>
  <si>
    <r>
      <t>Diameter</t>
    </r>
    <r>
      <rPr>
        <b/>
        <vertAlign val="subscript"/>
        <sz val="11"/>
        <color theme="1"/>
        <rFont val="Calibri"/>
        <family val="2"/>
      </rPr>
      <t>in</t>
    </r>
  </si>
  <si>
    <r>
      <t>Diameter</t>
    </r>
    <r>
      <rPr>
        <b/>
        <vertAlign val="subscript"/>
        <sz val="11"/>
        <color theme="1"/>
        <rFont val="Calibri"/>
        <family val="2"/>
      </rPr>
      <t>out</t>
    </r>
  </si>
  <si>
    <t>n_max</t>
  </si>
  <si>
    <t>V C EAS</t>
  </si>
  <si>
    <t>V</t>
  </si>
  <si>
    <t>V/VS_EAS</t>
  </si>
  <si>
    <t>V/VSL_EAS</t>
  </si>
  <si>
    <t>nmax</t>
  </si>
  <si>
    <t>nmin</t>
  </si>
  <si>
    <t>n_V_B</t>
  </si>
  <si>
    <t>n_V_C</t>
  </si>
  <si>
    <t>n_V_D</t>
  </si>
  <si>
    <t>Plot points</t>
  </si>
  <si>
    <t>n_min</t>
  </si>
  <si>
    <t>V D EAS</t>
  </si>
  <si>
    <t>0.05M rule</t>
  </si>
  <si>
    <t>Clmax_clean</t>
  </si>
  <si>
    <t>V S EAS</t>
  </si>
  <si>
    <t>TW WS S5</t>
  </si>
  <si>
    <t>Clmax_flaps</t>
  </si>
  <si>
    <t>V S L EAS</t>
  </si>
  <si>
    <t>TW WS S4</t>
  </si>
  <si>
    <t>W/s</t>
  </si>
  <si>
    <t>density ISA0</t>
  </si>
  <si>
    <t>V A EAS</t>
  </si>
  <si>
    <t>density Cruise</t>
  </si>
  <si>
    <t>Surface area</t>
  </si>
  <si>
    <t>V S L</t>
  </si>
  <si>
    <t>Calculated for 2.53 Clmax</t>
  </si>
  <si>
    <t>V S</t>
  </si>
  <si>
    <t>Calculated for 1.65 Clmax</t>
  </si>
  <si>
    <t xml:space="preserve">V B </t>
  </si>
  <si>
    <t>gamma</t>
  </si>
  <si>
    <t>T cruise</t>
  </si>
  <si>
    <t>Delta_n</t>
  </si>
  <si>
    <t>V_B</t>
  </si>
  <si>
    <t>V_C</t>
  </si>
  <si>
    <t>V_D</t>
  </si>
  <si>
    <t>Mc</t>
  </si>
  <si>
    <t>speed of sound cruise</t>
  </si>
  <si>
    <t>c0.5</t>
  </si>
  <si>
    <t>beta</t>
  </si>
  <si>
    <t>eta</t>
  </si>
  <si>
    <t>dCl/da</t>
  </si>
  <si>
    <t>U_ref</t>
  </si>
  <si>
    <t>Altitude</t>
  </si>
  <si>
    <t>mu</t>
  </si>
  <si>
    <t>H</t>
  </si>
  <si>
    <t>Uds</t>
  </si>
  <si>
    <t>U_ref_B</t>
  </si>
  <si>
    <t>U_ref_C</t>
  </si>
  <si>
    <t>U_ref_D</t>
  </si>
  <si>
    <t>VS C</t>
  </si>
  <si>
    <t>V_F</t>
  </si>
  <si>
    <t>u^ high angle</t>
  </si>
  <si>
    <t>f/s</t>
  </si>
  <si>
    <t>EAS</t>
  </si>
  <si>
    <t>coeff1</t>
  </si>
  <si>
    <t>u^ cruise</t>
  </si>
  <si>
    <t>coeff2</t>
  </si>
  <si>
    <t>V_B_req</t>
  </si>
  <si>
    <t>u^ dive speed</t>
  </si>
  <si>
    <t>coeff</t>
  </si>
  <si>
    <t>coeff3</t>
  </si>
  <si>
    <t>Vs</t>
  </si>
  <si>
    <t>ft/s</t>
  </si>
  <si>
    <t>knots</t>
  </si>
  <si>
    <t>total*EAS^2</t>
  </si>
  <si>
    <t>V_6</t>
  </si>
  <si>
    <t>BWB0.85</t>
  </si>
  <si>
    <t>BOX2.70</t>
  </si>
  <si>
    <t>density cruise</t>
  </si>
  <si>
    <t>slugs/ft3</t>
  </si>
  <si>
    <t>ft/sec2</t>
  </si>
  <si>
    <t>unused</t>
  </si>
  <si>
    <t>w</t>
  </si>
  <si>
    <t>lbs/ft2</t>
  </si>
  <si>
    <t>Kg</t>
  </si>
  <si>
    <t>n1</t>
  </si>
  <si>
    <t>n2</t>
  </si>
  <si>
    <t>n3</t>
  </si>
  <si>
    <t>n1-</t>
  </si>
  <si>
    <t>n2-</t>
  </si>
  <si>
    <t>n3-</t>
  </si>
  <si>
    <t>nB</t>
  </si>
  <si>
    <t>Vfor man</t>
  </si>
  <si>
    <t>Vfor gust</t>
  </si>
  <si>
    <t>n4</t>
  </si>
  <si>
    <t>n5</t>
  </si>
  <si>
    <t>n6</t>
  </si>
  <si>
    <t>density kg/m3</t>
  </si>
  <si>
    <t>u</t>
  </si>
  <si>
    <t>V_EAS ft/s</t>
  </si>
  <si>
    <t>V_EAS m/s</t>
  </si>
  <si>
    <t>deltaN</t>
  </si>
  <si>
    <t>n</t>
  </si>
  <si>
    <t>Vb</t>
  </si>
  <si>
    <t>Vc_TAS</t>
  </si>
  <si>
    <t>Vc</t>
  </si>
  <si>
    <t>Vc_EAS</t>
  </si>
  <si>
    <t>Vd</t>
  </si>
  <si>
    <t>Vd_EAS</t>
  </si>
  <si>
    <t>Vs_EAS</t>
  </si>
  <si>
    <t>Va_EAS</t>
  </si>
  <si>
    <t>,n6</t>
  </si>
  <si>
    <t>n1,n6</t>
  </si>
  <si>
    <t>n2,n5</t>
  </si>
  <si>
    <t>n3,n4</t>
  </si>
  <si>
    <t>Variable</t>
  </si>
  <si>
    <t>SI units</t>
  </si>
  <si>
    <t>Tcfan</t>
  </si>
  <si>
    <t>Pcfan</t>
  </si>
  <si>
    <t>W</t>
  </si>
  <si>
    <t>Cruise density</t>
  </si>
  <si>
    <t>kg/m3</t>
  </si>
  <si>
    <t>Ptotreq</t>
  </si>
  <si>
    <t>Sea level density</t>
  </si>
  <si>
    <t>Pfanreq</t>
  </si>
  <si>
    <t>Temperature alt</t>
  </si>
  <si>
    <t>Generator</t>
  </si>
  <si>
    <t>Motor</t>
  </si>
  <si>
    <t>Tc_alt</t>
  </si>
  <si>
    <t>Inverter</t>
  </si>
  <si>
    <t>fan share</t>
  </si>
  <si>
    <t>Cables</t>
  </si>
  <si>
    <t>Tcturbo</t>
  </si>
  <si>
    <t>Protectors</t>
  </si>
  <si>
    <t>fan efficiency</t>
  </si>
  <si>
    <t>Gas turbine efficiency</t>
  </si>
  <si>
    <t>TMS</t>
  </si>
  <si>
    <t>hp/lb-&gt;W/kg</t>
  </si>
  <si>
    <t>hp/lb</t>
  </si>
  <si>
    <t>W/kg</t>
  </si>
  <si>
    <t>lb/lbf/h -&gt; kg/N/s</t>
  </si>
  <si>
    <t xml:space="preserve">lb/lbf/h </t>
  </si>
  <si>
    <t>kg/N/s</t>
  </si>
  <si>
    <t>Total mass system</t>
  </si>
  <si>
    <t>Total mass fan</t>
  </si>
  <si>
    <t>Electric system specifications</t>
  </si>
  <si>
    <t>Total electric propulsion</t>
  </si>
  <si>
    <t>Additional power</t>
  </si>
  <si>
    <t>kW</t>
  </si>
  <si>
    <t>kW/kg</t>
  </si>
  <si>
    <t>8 hp/lb</t>
  </si>
  <si>
    <t>10 hp/lb</t>
  </si>
  <si>
    <t>SFC (PW 1127G A320neo)</t>
  </si>
  <si>
    <t>Calculated constants</t>
  </si>
  <si>
    <t>Power fan generated turbofan</t>
  </si>
  <si>
    <t>Energy density kerosene</t>
  </si>
  <si>
    <t>Cruise velocity alt</t>
  </si>
  <si>
    <t>Fuel flow for fan</t>
  </si>
  <si>
    <t>kg/s</t>
  </si>
  <si>
    <t>Legend</t>
  </si>
  <si>
    <t>Fuel flow turbofan thrust</t>
  </si>
  <si>
    <t>Calculated</t>
  </si>
  <si>
    <t>Manual</t>
  </si>
  <si>
    <t>Total fuel flow with fan</t>
  </si>
  <si>
    <t>Fuel flow without fan</t>
  </si>
  <si>
    <t>Fuel flow reduction</t>
  </si>
  <si>
    <t>SFC (V2525-D5)</t>
  </si>
  <si>
    <t>Fuel flow for A320ceo (paper)</t>
  </si>
  <si>
    <t>Fuel flow for A320ceo</t>
  </si>
  <si>
    <t>Fuel flow comparison A320ceo</t>
  </si>
  <si>
    <t>SFC (PW 1127G)</t>
  </si>
  <si>
    <t>Fuel flow for 320neo (paper)</t>
  </si>
  <si>
    <t>Fuel flow for 320neo</t>
  </si>
  <si>
    <t>Fuel flow comparison A320neo</t>
  </si>
  <si>
    <t>A320neo vs A320ceo</t>
  </si>
  <si>
    <t>Tcfan [N]</t>
  </si>
  <si>
    <t>Pcfan [W]</t>
  </si>
  <si>
    <t>Pfangen [W]</t>
  </si>
  <si>
    <t>weight system [kg]</t>
  </si>
  <si>
    <t>Fuel flow fan [kg/s]</t>
  </si>
  <si>
    <t>Fuel flow turbofan</t>
  </si>
  <si>
    <t>tot fuel flow</t>
  </si>
  <si>
    <t>percentage better</t>
  </si>
  <si>
    <t>CG Estimates</t>
  </si>
  <si>
    <t>CG Excursion</t>
  </si>
  <si>
    <t>Mass Fractions</t>
  </si>
  <si>
    <t>CG Positions</t>
  </si>
  <si>
    <t>Weights</t>
  </si>
  <si>
    <t>Fuselage group</t>
  </si>
  <si>
    <t>Wing group</t>
  </si>
  <si>
    <t>Individual items</t>
  </si>
  <si>
    <t>Combinations</t>
  </si>
  <si>
    <r>
      <t>M</t>
    </r>
    <r>
      <rPr>
        <vertAlign val="subscript"/>
        <sz val="11"/>
        <color theme="1"/>
        <rFont val="Calibri"/>
        <family val="2"/>
        <charset val="204"/>
        <scheme val="minor"/>
      </rPr>
      <t>i</t>
    </r>
  </si>
  <si>
    <t>Position</t>
  </si>
  <si>
    <t>w.r.t.</t>
  </si>
  <si>
    <t>Parameter</t>
  </si>
  <si>
    <r>
      <t>x</t>
    </r>
    <r>
      <rPr>
        <vertAlign val="subscript"/>
        <sz val="11"/>
        <color theme="1"/>
        <rFont val="Calibri"/>
        <family val="2"/>
        <charset val="204"/>
        <scheme val="minor"/>
      </rPr>
      <t>cgi</t>
    </r>
    <r>
      <rPr>
        <sz val="11"/>
        <color theme="1"/>
        <rFont val="Calibri"/>
        <family val="2"/>
        <charset val="204"/>
        <scheme val="minor"/>
      </rPr>
      <t xml:space="preserve"> [m]</t>
    </r>
  </si>
  <si>
    <r>
      <t>M</t>
    </r>
    <r>
      <rPr>
        <vertAlign val="subscript"/>
        <sz val="11"/>
        <color theme="1"/>
        <rFont val="Calibri"/>
        <family val="2"/>
        <charset val="204"/>
        <scheme val="minor"/>
      </rPr>
      <t>i</t>
    </r>
    <r>
      <rPr>
        <sz val="11"/>
        <color theme="1"/>
        <rFont val="Calibri"/>
        <family val="2"/>
        <scheme val="minor"/>
      </rPr>
      <t>X</t>
    </r>
    <r>
      <rPr>
        <vertAlign val="subscript"/>
        <sz val="11"/>
        <color theme="1"/>
        <rFont val="Calibri"/>
        <family val="2"/>
        <charset val="204"/>
        <scheme val="minor"/>
      </rPr>
      <t>cgi</t>
    </r>
  </si>
  <si>
    <r>
      <t>X</t>
    </r>
    <r>
      <rPr>
        <vertAlign val="subscript"/>
        <sz val="11"/>
        <color theme="1"/>
        <rFont val="Calibri"/>
        <family val="2"/>
        <charset val="204"/>
        <scheme val="minor"/>
      </rPr>
      <t>cgi</t>
    </r>
    <r>
      <rPr>
        <sz val="11"/>
        <color theme="1"/>
        <rFont val="Calibri"/>
        <family val="2"/>
        <scheme val="minor"/>
      </rPr>
      <t xml:space="preserve"> [m]</t>
    </r>
  </si>
  <si>
    <r>
      <t>X</t>
    </r>
    <r>
      <rPr>
        <vertAlign val="subscript"/>
        <sz val="11"/>
        <color theme="1"/>
        <rFont val="Calibri"/>
        <family val="2"/>
        <charset val="204"/>
        <scheme val="minor"/>
      </rPr>
      <t>cg</t>
    </r>
    <r>
      <rPr>
        <sz val="11"/>
        <color theme="1"/>
        <rFont val="Calibri"/>
        <family val="2"/>
        <scheme val="minor"/>
      </rPr>
      <t xml:space="preserve"> [m]</t>
    </r>
  </si>
  <si>
    <r>
      <t>M</t>
    </r>
    <r>
      <rPr>
        <vertAlign val="subscript"/>
        <sz val="11"/>
        <color theme="1"/>
        <rFont val="Calibri"/>
        <family val="2"/>
        <charset val="204"/>
        <scheme val="minor"/>
      </rPr>
      <t>i</t>
    </r>
    <r>
      <rPr>
        <sz val="11"/>
        <color theme="1"/>
        <rFont val="Calibri"/>
        <family val="2"/>
        <scheme val="minor"/>
      </rPr>
      <t>X</t>
    </r>
    <r>
      <rPr>
        <vertAlign val="subscript"/>
        <sz val="11"/>
        <color theme="1"/>
        <rFont val="Calibri"/>
        <family val="2"/>
        <charset val="204"/>
        <scheme val="minor"/>
      </rPr>
      <t>cg</t>
    </r>
  </si>
  <si>
    <r>
      <t>X</t>
    </r>
    <r>
      <rPr>
        <vertAlign val="subscript"/>
        <sz val="11"/>
        <color theme="1"/>
        <rFont val="Calibri"/>
        <family val="2"/>
        <charset val="204"/>
        <scheme val="minor"/>
      </rPr>
      <t>cg</t>
    </r>
    <r>
      <rPr>
        <sz val="11"/>
        <color theme="1"/>
        <rFont val="Calibri"/>
        <family val="2"/>
        <scheme val="minor"/>
      </rPr>
      <t>/MAC</t>
    </r>
  </si>
  <si>
    <r>
      <t>W</t>
    </r>
    <r>
      <rPr>
        <vertAlign val="subscript"/>
        <sz val="11"/>
        <color theme="1"/>
        <rFont val="Calibri"/>
        <family val="2"/>
        <charset val="204"/>
        <scheme val="minor"/>
      </rPr>
      <t>OE</t>
    </r>
  </si>
  <si>
    <r>
      <t>W</t>
    </r>
    <r>
      <rPr>
        <vertAlign val="subscript"/>
        <sz val="11"/>
        <color theme="1"/>
        <rFont val="Calibri"/>
        <family val="2"/>
        <charset val="204"/>
        <scheme val="minor"/>
      </rPr>
      <t>OE+P</t>
    </r>
  </si>
  <si>
    <r>
      <t>W</t>
    </r>
    <r>
      <rPr>
        <vertAlign val="subscript"/>
        <sz val="11"/>
        <color theme="1"/>
        <rFont val="Calibri"/>
        <family val="2"/>
        <charset val="204"/>
        <scheme val="minor"/>
      </rPr>
      <t>P</t>
    </r>
  </si>
  <si>
    <r>
      <t>W</t>
    </r>
    <r>
      <rPr>
        <vertAlign val="subscript"/>
        <sz val="11"/>
        <color theme="1"/>
        <rFont val="Calibri"/>
        <family val="2"/>
        <charset val="204"/>
        <scheme val="minor"/>
      </rPr>
      <t>OE+F</t>
    </r>
  </si>
  <si>
    <t>Engine</t>
  </si>
  <si>
    <r>
      <t>W</t>
    </r>
    <r>
      <rPr>
        <vertAlign val="subscript"/>
        <sz val="11"/>
        <color theme="1"/>
        <rFont val="Calibri"/>
        <family val="2"/>
        <charset val="204"/>
        <scheme val="minor"/>
      </rPr>
      <t>F</t>
    </r>
  </si>
  <si>
    <r>
      <t>W</t>
    </r>
    <r>
      <rPr>
        <vertAlign val="subscript"/>
        <sz val="11"/>
        <color theme="1"/>
        <rFont val="Calibri"/>
        <family val="2"/>
        <charset val="204"/>
        <scheme val="minor"/>
      </rPr>
      <t>OE+P+F</t>
    </r>
  </si>
  <si>
    <t>Nacelle (W)</t>
  </si>
  <si>
    <r>
      <t>W</t>
    </r>
    <r>
      <rPr>
        <vertAlign val="subscript"/>
        <sz val="11"/>
        <color theme="1"/>
        <rFont val="Calibri"/>
        <family val="2"/>
        <charset val="204"/>
        <scheme val="minor"/>
      </rPr>
      <t>MTO</t>
    </r>
  </si>
  <si>
    <t>Electric fan</t>
  </si>
  <si>
    <t>Nacelle (F)</t>
  </si>
  <si>
    <t>Geometry</t>
  </si>
  <si>
    <t xml:space="preserve">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text </t>
  </si>
  <si>
    <t>Empennage</t>
  </si>
  <si>
    <t>Fixed equipment</t>
  </si>
  <si>
    <t>Undercarriage</t>
  </si>
  <si>
    <r>
      <t>x</t>
    </r>
    <r>
      <rPr>
        <vertAlign val="subscript"/>
        <sz val="11"/>
        <color theme="1"/>
        <rFont val="Calibri"/>
        <family val="2"/>
        <charset val="204"/>
        <scheme val="minor"/>
      </rPr>
      <t>CGW</t>
    </r>
  </si>
  <si>
    <t>[m]</t>
  </si>
  <si>
    <r>
      <t>X</t>
    </r>
    <r>
      <rPr>
        <vertAlign val="subscript"/>
        <sz val="11"/>
        <color theme="1"/>
        <rFont val="Calibri"/>
        <family val="2"/>
        <charset val="204"/>
        <scheme val="minor"/>
      </rPr>
      <t>CGF</t>
    </r>
  </si>
  <si>
    <r>
      <t>x</t>
    </r>
    <r>
      <rPr>
        <vertAlign val="subscript"/>
        <sz val="11"/>
        <color theme="1"/>
        <rFont val="Calibri"/>
        <family val="2"/>
        <charset val="204"/>
        <scheme val="minor"/>
      </rPr>
      <t>CGW</t>
    </r>
    <r>
      <rPr>
        <sz val="11"/>
        <color theme="1"/>
        <rFont val="Calibri"/>
        <family val="2"/>
        <scheme val="minor"/>
      </rPr>
      <t>/MAC</t>
    </r>
  </si>
  <si>
    <r>
      <t>X</t>
    </r>
    <r>
      <rPr>
        <vertAlign val="subscript"/>
        <sz val="11"/>
        <color theme="1"/>
        <rFont val="Calibri"/>
        <family val="2"/>
        <charset val="204"/>
        <scheme val="minor"/>
      </rPr>
      <t>CGF</t>
    </r>
    <r>
      <rPr>
        <sz val="11"/>
        <color theme="1"/>
        <rFont val="Calibri"/>
        <family val="2"/>
        <scheme val="minor"/>
      </rPr>
      <t>/l</t>
    </r>
    <r>
      <rPr>
        <vertAlign val="subscript"/>
        <sz val="11"/>
        <color theme="1"/>
        <rFont val="Calibri"/>
        <family val="2"/>
        <charset val="204"/>
        <scheme val="minor"/>
      </rPr>
      <t>fuselage</t>
    </r>
  </si>
  <si>
    <r>
      <t>X</t>
    </r>
    <r>
      <rPr>
        <vertAlign val="subscript"/>
        <sz val="11"/>
        <color theme="1"/>
        <rFont val="Calibri"/>
        <family val="2"/>
        <charset val="204"/>
        <scheme val="minor"/>
      </rPr>
      <t>LEMAC</t>
    </r>
  </si>
  <si>
    <r>
      <t>X</t>
    </r>
    <r>
      <rPr>
        <vertAlign val="subscript"/>
        <sz val="11"/>
        <color theme="1"/>
        <rFont val="Calibri"/>
        <family val="2"/>
        <charset val="204"/>
        <scheme val="minor"/>
      </rPr>
      <t>LEMAC</t>
    </r>
    <r>
      <rPr>
        <sz val="11"/>
        <color theme="1"/>
        <rFont val="Calibri"/>
        <family val="2"/>
        <scheme val="minor"/>
      </rPr>
      <t>/l</t>
    </r>
    <r>
      <rPr>
        <vertAlign val="subscript"/>
        <sz val="11"/>
        <color theme="1"/>
        <rFont val="Calibri"/>
        <family val="2"/>
        <charset val="204"/>
        <scheme val="minor"/>
      </rPr>
      <t>fuselage</t>
    </r>
  </si>
  <si>
    <r>
      <t>X</t>
    </r>
    <r>
      <rPr>
        <vertAlign val="subscript"/>
        <sz val="11"/>
        <color theme="1"/>
        <rFont val="Calibri"/>
        <family val="2"/>
        <charset val="204"/>
        <scheme val="minor"/>
      </rPr>
      <t>OEW</t>
    </r>
  </si>
  <si>
    <r>
      <t>X</t>
    </r>
    <r>
      <rPr>
        <vertAlign val="subscript"/>
        <sz val="11"/>
        <color theme="1"/>
        <rFont val="Calibri"/>
        <family val="2"/>
        <charset val="204"/>
        <scheme val="minor"/>
      </rPr>
      <t>OEW</t>
    </r>
    <r>
      <rPr>
        <sz val="11"/>
        <color theme="1"/>
        <rFont val="Calibri"/>
        <family val="2"/>
        <scheme val="minor"/>
      </rPr>
      <t>/l</t>
    </r>
    <r>
      <rPr>
        <vertAlign val="subscript"/>
        <sz val="11"/>
        <color theme="1"/>
        <rFont val="Calibri"/>
        <family val="2"/>
        <charset val="204"/>
        <scheme val="minor"/>
      </rPr>
      <t>fuselage</t>
    </r>
  </si>
  <si>
    <t>Initial values</t>
  </si>
  <si>
    <t>Number of wheels MLG</t>
  </si>
  <si>
    <r>
      <t>N</t>
    </r>
    <r>
      <rPr>
        <vertAlign val="subscript"/>
        <sz val="11"/>
        <color theme="1"/>
        <rFont val="Calibri"/>
        <family val="2"/>
        <scheme val="minor"/>
      </rPr>
      <t>mw</t>
    </r>
  </si>
  <si>
    <t>Number of wheels NLG</t>
  </si>
  <si>
    <r>
      <t>N</t>
    </r>
    <r>
      <rPr>
        <vertAlign val="subscript"/>
        <sz val="11"/>
        <color theme="1"/>
        <rFont val="Calibri"/>
        <family val="2"/>
        <scheme val="minor"/>
      </rPr>
      <t>nw</t>
    </r>
  </si>
  <si>
    <t>Number of struts</t>
  </si>
  <si>
    <r>
      <t>N</t>
    </r>
    <r>
      <rPr>
        <vertAlign val="subscript"/>
        <sz val="11"/>
        <color theme="1"/>
        <rFont val="Calibri"/>
        <family val="2"/>
        <scheme val="minor"/>
      </rPr>
      <t>struts</t>
    </r>
  </si>
  <si>
    <t>Load Classification Number</t>
  </si>
  <si>
    <t>LCN</t>
  </si>
  <si>
    <t>Tire pressure</t>
  </si>
  <si>
    <r>
      <t>p</t>
    </r>
    <r>
      <rPr>
        <vertAlign val="subscript"/>
        <sz val="11"/>
        <color theme="1"/>
        <rFont val="Calibri"/>
        <family val="2"/>
        <scheme val="minor"/>
      </rPr>
      <t>tire</t>
    </r>
  </si>
  <si>
    <r>
      <t>kg / cm</t>
    </r>
    <r>
      <rPr>
        <vertAlign val="superscript"/>
        <sz val="11"/>
        <color theme="1"/>
        <rFont val="Calibri"/>
        <family val="2"/>
        <scheme val="minor"/>
      </rPr>
      <t>2</t>
    </r>
  </si>
  <si>
    <t>Static Load MLG</t>
  </si>
  <si>
    <r>
      <t>P</t>
    </r>
    <r>
      <rPr>
        <vertAlign val="subscript"/>
        <sz val="11"/>
        <color theme="1"/>
        <rFont val="Calibri"/>
        <family val="2"/>
        <scheme val="minor"/>
      </rPr>
      <t>mw</t>
    </r>
  </si>
  <si>
    <t>Static Load NLG</t>
  </si>
  <si>
    <r>
      <t>P</t>
    </r>
    <r>
      <rPr>
        <vertAlign val="subscript"/>
        <sz val="11"/>
        <color theme="1"/>
        <rFont val="Calibri"/>
        <family val="2"/>
        <scheme val="minor"/>
      </rPr>
      <t>nw</t>
    </r>
  </si>
  <si>
    <t>Wheel size</t>
  </si>
  <si>
    <t>Outer diamater NLG</t>
  </si>
  <si>
    <r>
      <t>D</t>
    </r>
    <r>
      <rPr>
        <vertAlign val="subscript"/>
        <sz val="11"/>
        <color theme="1"/>
        <rFont val="Calibri"/>
        <family val="2"/>
        <scheme val="minor"/>
      </rPr>
      <t>NLG, tire</t>
    </r>
  </si>
  <si>
    <t>Oversized</t>
  </si>
  <si>
    <t>in</t>
  </si>
  <si>
    <t>Inner diameter NLG</t>
  </si>
  <si>
    <r>
      <t>d</t>
    </r>
    <r>
      <rPr>
        <vertAlign val="subscript"/>
        <sz val="11"/>
        <color theme="1"/>
        <rFont val="Calibri"/>
        <family val="2"/>
        <scheme val="minor"/>
      </rPr>
      <t>NLG, tire</t>
    </r>
  </si>
  <si>
    <t>Width NLG</t>
  </si>
  <si>
    <r>
      <t>w</t>
    </r>
    <r>
      <rPr>
        <vertAlign val="subscript"/>
        <sz val="11"/>
        <color theme="1"/>
        <rFont val="Calibri"/>
        <family val="2"/>
        <scheme val="minor"/>
      </rPr>
      <t>NLG, tire</t>
    </r>
  </si>
  <si>
    <t>Outer diamater MLG</t>
  </si>
  <si>
    <r>
      <t>D</t>
    </r>
    <r>
      <rPr>
        <vertAlign val="subscript"/>
        <sz val="11"/>
        <color theme="1"/>
        <rFont val="Calibri"/>
        <family val="2"/>
        <scheme val="minor"/>
      </rPr>
      <t>MLG, tire</t>
    </r>
  </si>
  <si>
    <t>Inner diameter MLG</t>
  </si>
  <si>
    <r>
      <t>d</t>
    </r>
    <r>
      <rPr>
        <vertAlign val="subscript"/>
        <sz val="11"/>
        <color theme="1"/>
        <rFont val="Calibri"/>
        <family val="2"/>
        <scheme val="minor"/>
      </rPr>
      <t>MLG, tire</t>
    </r>
  </si>
  <si>
    <t>Width MLG</t>
  </si>
  <si>
    <r>
      <t>w</t>
    </r>
    <r>
      <rPr>
        <vertAlign val="subscript"/>
        <sz val="11"/>
        <color theme="1"/>
        <rFont val="Calibri"/>
        <family val="2"/>
        <scheme val="minor"/>
      </rPr>
      <t>MLG, tire</t>
    </r>
  </si>
  <si>
    <t xml:space="preserve">Vertical </t>
    <phoneticPr fontId="33" type="noConversion"/>
  </si>
  <si>
    <t>Horizontal</t>
    <phoneticPr fontId="33" type="noConversion"/>
  </si>
  <si>
    <r>
      <t>X</t>
    </r>
    <r>
      <rPr>
        <vertAlign val="subscript"/>
        <sz val="11"/>
        <color theme="1"/>
        <rFont val="等线"/>
        <family val="3"/>
        <charset val="134"/>
      </rPr>
      <t>v</t>
    </r>
    <phoneticPr fontId="33" type="noConversion"/>
  </si>
  <si>
    <r>
      <t>X</t>
    </r>
    <r>
      <rPr>
        <vertAlign val="subscript"/>
        <sz val="11"/>
        <color theme="1"/>
        <rFont val="等线"/>
        <family val="3"/>
        <charset val="134"/>
      </rPr>
      <t>h</t>
    </r>
    <phoneticPr fontId="33" type="noConversion"/>
  </si>
  <si>
    <r>
      <t>X</t>
    </r>
    <r>
      <rPr>
        <vertAlign val="subscript"/>
        <sz val="11"/>
        <color theme="1"/>
        <rFont val="等线"/>
        <family val="3"/>
        <charset val="134"/>
      </rPr>
      <t>aftcg</t>
    </r>
    <phoneticPr fontId="33" type="noConversion"/>
  </si>
  <si>
    <r>
      <t>S</t>
    </r>
    <r>
      <rPr>
        <vertAlign val="subscript"/>
        <sz val="11"/>
        <color theme="1"/>
        <rFont val="等线"/>
        <family val="3"/>
        <charset val="134"/>
      </rPr>
      <t>v</t>
    </r>
    <phoneticPr fontId="33" type="noConversion"/>
  </si>
  <si>
    <r>
      <t>S</t>
    </r>
    <r>
      <rPr>
        <vertAlign val="subscript"/>
        <sz val="11"/>
        <color theme="1"/>
        <rFont val="等线"/>
        <family val="3"/>
        <charset val="134"/>
      </rPr>
      <t>h</t>
    </r>
    <phoneticPr fontId="33" type="noConversion"/>
  </si>
  <si>
    <t>S</t>
    <phoneticPr fontId="33" type="noConversion"/>
  </si>
  <si>
    <t>b</t>
    <phoneticPr fontId="33" type="noConversion"/>
  </si>
  <si>
    <t>From initial planform design</t>
  </si>
  <si>
    <t>Units</t>
  </si>
  <si>
    <t>Educated guess</t>
  </si>
  <si>
    <t>Hinge line angle TE</t>
  </si>
  <si>
    <t>Hinge line angle LE</t>
  </si>
  <si>
    <r>
      <rPr>
        <b/>
        <sz val="11"/>
        <color theme="1"/>
        <rFont val="Calibri"/>
        <family val="2"/>
      </rPr>
      <t>Δ</t>
    </r>
    <r>
      <rPr>
        <b/>
        <sz val="11"/>
        <color theme="1"/>
        <rFont val="Calibri"/>
        <family val="2"/>
        <scheme val="minor"/>
      </rPr>
      <t xml:space="preserve"> C</t>
    </r>
    <r>
      <rPr>
        <b/>
        <vertAlign val="subscript"/>
        <sz val="11"/>
        <color theme="1"/>
        <rFont val="Calibri"/>
        <family val="2"/>
        <scheme val="minor"/>
      </rPr>
      <t>Lmax</t>
    </r>
    <r>
      <rPr>
        <b/>
        <sz val="11"/>
        <color theme="1"/>
        <rFont val="Calibri"/>
        <family val="2"/>
        <scheme val="minor"/>
      </rPr>
      <t xml:space="preserve"> TE</t>
    </r>
  </si>
  <si>
    <t>Typical deflection angles (deg)</t>
  </si>
  <si>
    <t>Slotted flap</t>
  </si>
  <si>
    <t>Fowler flap</t>
  </si>
  <si>
    <t>Double slotted flap</t>
  </si>
  <si>
    <t>Triple slotted flap</t>
  </si>
  <si>
    <r>
      <t>Δ C</t>
    </r>
    <r>
      <rPr>
        <b/>
        <vertAlign val="subscript"/>
        <sz val="11"/>
        <color theme="1"/>
        <rFont val="Calibri"/>
        <family val="2"/>
        <scheme val="minor"/>
      </rPr>
      <t>Lmax</t>
    </r>
    <r>
      <rPr>
        <b/>
        <sz val="11"/>
        <color theme="1"/>
        <rFont val="Calibri"/>
        <family val="2"/>
        <scheme val="minor"/>
      </rPr>
      <t xml:space="preserve"> LE</t>
    </r>
  </si>
  <si>
    <t>Take off</t>
  </si>
  <si>
    <t>This was an example to build the formulae, don’t use this.</t>
  </si>
  <si>
    <r>
      <t>Δ C</t>
    </r>
    <r>
      <rPr>
        <b/>
        <vertAlign val="subscript"/>
        <sz val="11"/>
        <color theme="1"/>
        <rFont val="Calibri"/>
        <family val="2"/>
        <scheme val="minor"/>
      </rPr>
      <t>Lmax</t>
    </r>
    <r>
      <rPr>
        <b/>
        <sz val="11"/>
        <color theme="1"/>
        <rFont val="Calibri"/>
        <family val="2"/>
        <scheme val="minor"/>
      </rPr>
      <t xml:space="preserve"> tot</t>
    </r>
  </si>
  <si>
    <r>
      <t xml:space="preserve">chosen </t>
    </r>
    <r>
      <rPr>
        <b/>
        <sz val="11"/>
        <color theme="1"/>
        <rFont val="Calibri"/>
        <family val="2"/>
      </rPr>
      <t>Δ</t>
    </r>
    <r>
      <rPr>
        <b/>
        <sz val="11"/>
        <color theme="1"/>
        <rFont val="Calibri"/>
        <family val="2"/>
        <scheme val="minor"/>
      </rPr>
      <t xml:space="preserve"> C</t>
    </r>
    <r>
      <rPr>
        <b/>
        <vertAlign val="subscript"/>
        <sz val="11"/>
        <color theme="1"/>
        <rFont val="Calibri"/>
        <family val="2"/>
        <scheme val="minor"/>
      </rPr>
      <t>lmax</t>
    </r>
    <r>
      <rPr>
        <b/>
        <sz val="11"/>
        <color theme="1"/>
        <rFont val="Calibri"/>
        <family val="2"/>
        <scheme val="minor"/>
      </rPr>
      <t xml:space="preserve"> flaps</t>
    </r>
  </si>
  <si>
    <r>
      <t xml:space="preserve">chosen </t>
    </r>
    <r>
      <rPr>
        <b/>
        <sz val="11"/>
        <color theme="1"/>
        <rFont val="Calibri"/>
        <family val="2"/>
      </rPr>
      <t>Δ</t>
    </r>
    <r>
      <rPr>
        <b/>
        <sz val="11"/>
        <color theme="1"/>
        <rFont val="Calibri"/>
        <family val="2"/>
        <scheme val="minor"/>
      </rPr>
      <t xml:space="preserve"> C</t>
    </r>
    <r>
      <rPr>
        <b/>
        <vertAlign val="subscript"/>
        <sz val="11"/>
        <color theme="1"/>
        <rFont val="Calibri"/>
        <family val="2"/>
        <scheme val="minor"/>
      </rPr>
      <t>lmax</t>
    </r>
    <r>
      <rPr>
        <b/>
        <sz val="11"/>
        <color theme="1"/>
        <rFont val="Calibri"/>
        <family val="2"/>
        <scheme val="minor"/>
      </rPr>
      <t xml:space="preserve"> LE</t>
    </r>
  </si>
  <si>
    <t>b (wing span)</t>
  </si>
  <si>
    <r>
      <rPr>
        <b/>
        <sz val="11"/>
        <color theme="1"/>
        <rFont val="Calibri"/>
        <family val="2"/>
      </rPr>
      <t>Δ</t>
    </r>
    <r>
      <rPr>
        <b/>
        <sz val="11"/>
        <color theme="1"/>
        <rFont val="Calibri"/>
        <family val="2"/>
        <scheme val="minor"/>
      </rPr>
      <t xml:space="preserve"> c / c</t>
    </r>
    <r>
      <rPr>
        <b/>
        <vertAlign val="subscript"/>
        <sz val="11"/>
        <color theme="1"/>
        <rFont val="Calibri"/>
        <family val="2"/>
        <scheme val="minor"/>
      </rPr>
      <t>f</t>
    </r>
  </si>
  <si>
    <t>Triple slotted fowler flap</t>
  </si>
  <si>
    <t>Fuselage width</t>
  </si>
  <si>
    <t>Margin next to fuselage for LE HLD</t>
  </si>
  <si>
    <r>
      <t>c</t>
    </r>
    <r>
      <rPr>
        <b/>
        <vertAlign val="subscript"/>
        <sz val="11"/>
        <color theme="1"/>
        <rFont val="Calibri"/>
        <family val="2"/>
        <scheme val="minor"/>
      </rPr>
      <t>f</t>
    </r>
    <r>
      <rPr>
        <b/>
        <sz val="11"/>
        <color theme="1"/>
        <rFont val="Calibri"/>
        <family val="2"/>
        <scheme val="minor"/>
      </rPr>
      <t xml:space="preserve"> / c</t>
    </r>
  </si>
  <si>
    <t xml:space="preserve"> estimation from slides</t>
    <phoneticPr fontId="33" type="noConversion"/>
  </si>
  <si>
    <t>TE HLD length</t>
  </si>
  <si>
    <r>
      <t>c</t>
    </r>
    <r>
      <rPr>
        <b/>
        <vertAlign val="subscript"/>
        <sz val="11"/>
        <color theme="1"/>
        <rFont val="Calibri"/>
        <family val="2"/>
        <scheme val="minor"/>
      </rPr>
      <t>f</t>
    </r>
  </si>
  <si>
    <t>LE HLD length</t>
  </si>
  <si>
    <t>c'</t>
  </si>
  <si>
    <r>
      <t>S</t>
    </r>
    <r>
      <rPr>
        <b/>
        <vertAlign val="subscript"/>
        <sz val="11"/>
        <color theme="1"/>
        <rFont val="Calibri"/>
        <family val="2"/>
        <scheme val="minor"/>
      </rPr>
      <t>wf</t>
    </r>
    <r>
      <rPr>
        <b/>
        <sz val="11"/>
        <color theme="1"/>
        <rFont val="Calibri"/>
        <family val="2"/>
        <scheme val="minor"/>
      </rPr>
      <t xml:space="preserve"> TE HLD</t>
    </r>
  </si>
  <si>
    <r>
      <t xml:space="preserve">Λ </t>
    </r>
    <r>
      <rPr>
        <b/>
        <vertAlign val="subscript"/>
        <sz val="12"/>
        <color theme="1"/>
        <rFont val="Calibri"/>
        <family val="2"/>
        <scheme val="minor"/>
      </rPr>
      <t>c/4</t>
    </r>
    <r>
      <rPr>
        <b/>
        <sz val="12"/>
        <color theme="1"/>
        <rFont val="Calibri"/>
        <family val="2"/>
        <scheme val="minor"/>
      </rPr>
      <t xml:space="preserve"> [rad]</t>
    </r>
  </si>
  <si>
    <r>
      <t>S</t>
    </r>
    <r>
      <rPr>
        <b/>
        <vertAlign val="subscript"/>
        <sz val="11"/>
        <color theme="1"/>
        <rFont val="Calibri"/>
        <family val="2"/>
        <scheme val="minor"/>
      </rPr>
      <t>wf</t>
    </r>
    <r>
      <rPr>
        <b/>
        <sz val="11"/>
        <color theme="1"/>
        <rFont val="Calibri"/>
        <family val="2"/>
        <scheme val="minor"/>
      </rPr>
      <t xml:space="preserve"> LE HLD</t>
    </r>
  </si>
  <si>
    <t>Γ [rad]</t>
  </si>
  <si>
    <t>c'/c</t>
  </si>
  <si>
    <r>
      <rPr>
        <b/>
        <sz val="11"/>
        <color theme="1"/>
        <rFont val="Calibri"/>
        <family val="2"/>
      </rPr>
      <t>Δα</t>
    </r>
    <r>
      <rPr>
        <b/>
        <vertAlign val="subscript"/>
        <sz val="11"/>
        <color theme="1"/>
        <rFont val="Calibri"/>
        <family val="2"/>
      </rPr>
      <t>0L</t>
    </r>
    <r>
      <rPr>
        <b/>
        <sz val="11"/>
        <color theme="1"/>
        <rFont val="Calibri"/>
        <family val="2"/>
        <scheme val="minor"/>
      </rPr>
      <t xml:space="preserve"> airfoil TE</t>
    </r>
  </si>
  <si>
    <r>
      <t>Δα</t>
    </r>
    <r>
      <rPr>
        <b/>
        <vertAlign val="subscript"/>
        <sz val="11"/>
        <color theme="1"/>
        <rFont val="Calibri"/>
        <family val="2"/>
        <scheme val="minor"/>
      </rPr>
      <t>0L</t>
    </r>
    <r>
      <rPr>
        <b/>
        <sz val="11"/>
        <color theme="1"/>
        <rFont val="Calibri"/>
        <family val="2"/>
        <scheme val="minor"/>
      </rPr>
      <t xml:space="preserve"> wing</t>
    </r>
  </si>
  <si>
    <t>delta c</t>
  </si>
  <si>
    <t>take off</t>
  </si>
  <si>
    <t>landing</t>
  </si>
  <si>
    <t xml:space="preserve">Swf TE max </t>
  </si>
  <si>
    <t>80% of the wing surface</t>
    <phoneticPr fontId="33" type="noConversion"/>
  </si>
  <si>
    <t>Swf LE max if they go up to 0.75 of the wing</t>
  </si>
  <si>
    <t>Swf LE max if they go up to tip of the wing</t>
  </si>
  <si>
    <t>High lift device</t>
  </si>
  <si>
    <t>TE</t>
  </si>
  <si>
    <t>possible delta Clmax</t>
  </si>
  <si>
    <t>Plain and split</t>
  </si>
  <si>
    <t>S'</t>
  </si>
  <si>
    <t>S'/S</t>
  </si>
  <si>
    <t>Slotted</t>
  </si>
  <si>
    <t>Fowler</t>
  </si>
  <si>
    <t>Double slotted</t>
  </si>
  <si>
    <t>Triple slotted</t>
  </si>
  <si>
    <t>LE</t>
  </si>
  <si>
    <t xml:space="preserve">Fixed slot </t>
  </si>
  <si>
    <t>Leading edge flap</t>
  </si>
  <si>
    <t>Kruger flap</t>
  </si>
  <si>
    <t>Slat</t>
  </si>
  <si>
    <t>0.4*c'/c</t>
  </si>
  <si>
    <t>for slats there is no graph?? -&gt; how do I calculate c'/c</t>
  </si>
  <si>
    <r>
      <t>C</t>
    </r>
    <r>
      <rPr>
        <b/>
        <vertAlign val="subscript"/>
        <sz val="11"/>
        <color theme="1"/>
        <rFont val="Calibri"/>
        <family val="2"/>
        <scheme val="minor"/>
      </rPr>
      <t>l</t>
    </r>
    <r>
      <rPr>
        <b/>
        <vertAlign val="subscript"/>
        <sz val="11"/>
        <color theme="1"/>
        <rFont val="Calibri"/>
        <family val="2"/>
      </rPr>
      <t>δa</t>
    </r>
  </si>
  <si>
    <r>
      <rPr>
        <b/>
        <sz val="12"/>
        <color theme="1"/>
        <rFont val="Calibri"/>
        <family val="2"/>
        <scheme val="minor"/>
      </rPr>
      <t>c</t>
    </r>
    <r>
      <rPr>
        <b/>
        <vertAlign val="subscript"/>
        <sz val="12"/>
        <color theme="1"/>
        <rFont val="Calibri"/>
        <family val="2"/>
        <scheme val="minor"/>
      </rPr>
      <t>l</t>
    </r>
    <r>
      <rPr>
        <b/>
        <vertAlign val="subscript"/>
        <sz val="12"/>
        <color theme="1"/>
        <rFont val="Calibri"/>
        <family val="2"/>
      </rPr>
      <t>α</t>
    </r>
    <r>
      <rPr>
        <b/>
        <sz val="11"/>
        <color theme="1"/>
        <rFont val="Calibri"/>
        <family val="2"/>
        <scheme val="minor"/>
      </rPr>
      <t xml:space="preserve"> </t>
    </r>
    <r>
      <rPr>
        <b/>
        <sz val="9"/>
        <color theme="1"/>
        <rFont val="Calibri"/>
        <family val="2"/>
        <scheme val="minor"/>
      </rPr>
      <t>(Airfoil lift curve slope)</t>
    </r>
  </si>
  <si>
    <t>Guessed</t>
  </si>
  <si>
    <r>
      <t>C</t>
    </r>
    <r>
      <rPr>
        <b/>
        <vertAlign val="subscript"/>
        <sz val="11"/>
        <color theme="1"/>
        <rFont val="Calibri"/>
        <family val="2"/>
        <scheme val="minor"/>
      </rPr>
      <t>lP</t>
    </r>
  </si>
  <si>
    <r>
      <t>c</t>
    </r>
    <r>
      <rPr>
        <b/>
        <vertAlign val="subscript"/>
        <sz val="12"/>
        <color theme="1"/>
        <rFont val="Calibri"/>
        <family val="2"/>
        <scheme val="minor"/>
      </rPr>
      <t>d0</t>
    </r>
  </si>
  <si>
    <t>Fixed</t>
  </si>
  <si>
    <r>
      <t>P</t>
    </r>
    <r>
      <rPr>
        <b/>
        <vertAlign val="subscript"/>
        <sz val="11"/>
        <color theme="1"/>
        <rFont val="Calibri"/>
        <family val="2"/>
        <scheme val="minor"/>
      </rPr>
      <t>req</t>
    </r>
  </si>
  <si>
    <r>
      <t>c</t>
    </r>
    <r>
      <rPr>
        <b/>
        <vertAlign val="subscript"/>
        <sz val="12"/>
        <color theme="1"/>
        <rFont val="Calibri"/>
        <family val="2"/>
        <scheme val="minor"/>
      </rPr>
      <t>t</t>
    </r>
  </si>
  <si>
    <t>Satisfied ?</t>
  </si>
  <si>
    <t>V (cruise speed)</t>
  </si>
  <si>
    <r>
      <t>δ</t>
    </r>
    <r>
      <rPr>
        <b/>
        <vertAlign val="subscript"/>
        <sz val="12"/>
        <rFont val="Calibri"/>
        <family val="2"/>
      </rPr>
      <t>a up</t>
    </r>
  </si>
  <si>
    <r>
      <t>δ</t>
    </r>
    <r>
      <rPr>
        <b/>
        <vertAlign val="subscript"/>
        <sz val="12"/>
        <rFont val="Calibri"/>
        <family val="2"/>
      </rPr>
      <t>a down</t>
    </r>
  </si>
  <si>
    <r>
      <t>δ</t>
    </r>
    <r>
      <rPr>
        <b/>
        <vertAlign val="subscript"/>
        <sz val="12"/>
        <color theme="1"/>
        <rFont val="Calibri"/>
        <family val="2"/>
      </rPr>
      <t>a</t>
    </r>
  </si>
  <si>
    <r>
      <t>c</t>
    </r>
    <r>
      <rPr>
        <b/>
        <vertAlign val="subscript"/>
        <sz val="12"/>
        <color theme="1"/>
        <rFont val="Calibri"/>
        <family val="2"/>
        <scheme val="minor"/>
      </rPr>
      <t>r</t>
    </r>
  </si>
  <si>
    <r>
      <t>b</t>
    </r>
    <r>
      <rPr>
        <b/>
        <vertAlign val="subscript"/>
        <sz val="12"/>
        <color theme="1"/>
        <rFont val="Calibri"/>
        <family val="2"/>
        <scheme val="minor"/>
      </rPr>
      <t>2</t>
    </r>
  </si>
  <si>
    <r>
      <t>b</t>
    </r>
    <r>
      <rPr>
        <b/>
        <vertAlign val="subscript"/>
        <sz val="12"/>
        <color theme="1"/>
        <rFont val="Calibri"/>
        <family val="2"/>
        <scheme val="minor"/>
      </rPr>
      <t>1</t>
    </r>
  </si>
  <si>
    <r>
      <t>S</t>
    </r>
    <r>
      <rPr>
        <b/>
        <vertAlign val="subscript"/>
        <sz val="12"/>
        <color theme="1"/>
        <rFont val="Calibri"/>
        <family val="2"/>
        <scheme val="minor"/>
      </rPr>
      <t>ref</t>
    </r>
  </si>
  <si>
    <t>τ</t>
  </si>
  <si>
    <r>
      <t>C</t>
    </r>
    <r>
      <rPr>
        <b/>
        <vertAlign val="subscript"/>
        <sz val="12"/>
        <color theme="1"/>
        <rFont val="Calibri"/>
        <family val="2"/>
        <scheme val="minor"/>
      </rPr>
      <t>c</t>
    </r>
  </si>
  <si>
    <r>
      <t>L</t>
    </r>
    <r>
      <rPr>
        <b/>
        <vertAlign val="subscript"/>
        <sz val="12"/>
        <color theme="1"/>
        <rFont val="Calibri"/>
        <family val="2"/>
        <scheme val="minor"/>
      </rPr>
      <t>c</t>
    </r>
  </si>
  <si>
    <t>Yc</t>
  </si>
  <si>
    <r>
      <t>C</t>
    </r>
    <r>
      <rPr>
        <b/>
        <vertAlign val="subscript"/>
        <sz val="12"/>
        <color theme="1"/>
        <rFont val="Calibri"/>
        <family val="2"/>
        <scheme val="minor"/>
      </rPr>
      <t>c</t>
    </r>
    <r>
      <rPr>
        <b/>
        <sz val="12"/>
        <color theme="1"/>
        <rFont val="Calibri"/>
        <family val="2"/>
        <scheme val="minor"/>
      </rPr>
      <t xml:space="preserve"> / L</t>
    </r>
    <r>
      <rPr>
        <b/>
        <vertAlign val="subscript"/>
        <sz val="12"/>
        <color theme="1"/>
        <rFont val="Calibri"/>
        <family val="2"/>
        <scheme val="minor"/>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</si>
</sst>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
    <numFmt numFmtId="165" formatCode="0.000"/>
    <numFmt numFmtId="166" formatCode="0.0"/>
    <numFmt numFmtId="167" formatCode="_-* #,##0_-;\-* #,##0_-;_-* &quot;-&quot;??_-;_-@_-"/>
    <numFmt numFmtId="168" formatCode="0.00000"/>
  </numFmts>
  <fonts count="67">
    <font>
      <sz val="11"/>
      <color theme="1"/>
      <name val="Calibri"/>
      <family val="2"/>
      <scheme val="minor"/>
    </font>
    <font>
      <sz val="11"/>
      <color theme="1"/>
      <name val="Calibri"/>
      <family val="2"/>
      <charset val="204"/>
      <scheme val="minor"/>
    </font>
    <font>
      <u/>
      <sz val="11"/>
      <color theme="10"/>
      <name val="Calibri"/>
      <family val="2"/>
      <scheme val="minor"/>
    </font>
    <font>
      <sz val="10"/>
      <color theme="1"/>
      <name val="Arial"/>
      <family val="2"/>
      <charset val="204"/>
    </font>
    <font>
      <sz val="11"/>
      <color rgb="FF202122"/>
      <name val="Arial"/>
      <family val="2"/>
      <charset val="204"/>
    </font>
    <font>
      <sz val="11"/>
      <color rgb="FFFF0000"/>
      <name val="Calibri"/>
      <family val="2"/>
      <scheme val="minor"/>
    </font>
    <font>
      <sz val="10"/>
      <color theme="1"/>
      <name val="Arial"/>
      <family val="2"/>
    </font>
    <font>
      <sz val="10"/>
      <color rgb="FFFF0000"/>
      <name val="Arial"/>
      <family val="2"/>
    </font>
    <font>
      <b/>
      <sz val="11"/>
      <color theme="1"/>
      <name val="Calibri"/>
      <family val="2"/>
      <scheme val="minor"/>
    </font>
    <font>
      <b/>
      <sz val="10"/>
      <color theme="1"/>
      <name val="Arial"/>
      <family val="2"/>
    </font>
    <font>
      <sz val="12"/>
      <color rgb="FF000000"/>
      <name val="Arial"/>
      <family val="2"/>
    </font>
    <font>
      <sz val="10"/>
      <color rgb="FF000000"/>
      <name val="Arial"/>
      <family val="2"/>
    </font>
    <font>
      <sz val="10"/>
      <name val="Arial"/>
      <family val="2"/>
    </font>
    <font>
      <sz val="10"/>
      <color rgb="FFFF0000"/>
      <name val="Calibri"/>
      <family val="2"/>
      <scheme val="minor"/>
    </font>
    <font>
      <sz val="10"/>
      <color theme="1"/>
      <name val="Calibri"/>
      <family val="2"/>
      <scheme val="minor"/>
    </font>
    <font>
      <b/>
      <i/>
      <sz val="14"/>
      <color theme="1"/>
      <name val="Calibri"/>
      <family val="2"/>
      <scheme val="minor"/>
    </font>
    <font>
      <b/>
      <sz val="12"/>
      <color theme="1"/>
      <name val="Calibri"/>
      <family val="2"/>
    </font>
    <font>
      <sz val="11"/>
      <color theme="1"/>
      <name val="Calibri"/>
      <family val="2"/>
    </font>
    <font>
      <b/>
      <sz val="11"/>
      <color theme="1"/>
      <name val="Calibri"/>
      <family val="2"/>
    </font>
    <font>
      <b/>
      <vertAlign val="subscript"/>
      <sz val="11"/>
      <color theme="1"/>
      <name val="Calibri"/>
      <family val="2"/>
      <scheme val="minor"/>
    </font>
    <font>
      <b/>
      <vertAlign val="superscript"/>
      <sz val="11"/>
      <color theme="1"/>
      <name val="Calibri"/>
      <family val="2"/>
    </font>
    <font>
      <vertAlign val="subscript"/>
      <sz val="11"/>
      <color theme="1"/>
      <name val="Calibri"/>
      <family val="2"/>
      <scheme val="minor"/>
    </font>
    <font>
      <sz val="8"/>
      <name val="Calibri"/>
      <family val="2"/>
      <scheme val="minor"/>
    </font>
    <font>
      <i/>
      <sz val="11"/>
      <color theme="1"/>
      <name val="Calibri"/>
      <family val="2"/>
      <scheme val="minor"/>
    </font>
    <font>
      <i/>
      <sz val="9"/>
      <color theme="1"/>
      <name val="Calibri"/>
      <family val="2"/>
      <scheme val="minor"/>
    </font>
    <font>
      <vertAlign val="superscript"/>
      <sz val="11"/>
      <color theme="1"/>
      <name val="Calibri"/>
      <family val="2"/>
      <scheme val="minor"/>
    </font>
    <font>
      <b/>
      <sz val="14"/>
      <color theme="1"/>
      <name val="Calibri"/>
      <family val="2"/>
      <scheme val="minor"/>
    </font>
    <font>
      <b/>
      <sz val="12"/>
      <color theme="1"/>
      <name val="Calibri"/>
      <family val="2"/>
      <scheme val="minor"/>
    </font>
    <font>
      <b/>
      <i/>
      <sz val="12"/>
      <color theme="1"/>
      <name val="Calibri"/>
      <family val="2"/>
      <scheme val="minor"/>
    </font>
    <font>
      <sz val="8"/>
      <color theme="1"/>
      <name val="Calibri"/>
      <family val="2"/>
      <scheme val="minor"/>
    </font>
    <font>
      <b/>
      <i/>
      <vertAlign val="subscript"/>
      <sz val="12"/>
      <color theme="1"/>
      <name val="Calibri"/>
      <family val="2"/>
      <scheme val="minor"/>
    </font>
    <font>
      <sz val="12"/>
      <color theme="1"/>
      <name val="Calibri"/>
      <family val="2"/>
      <scheme val="minor"/>
    </font>
    <font>
      <i/>
      <sz val="12"/>
      <color theme="1"/>
      <name val="Calibri"/>
      <family val="2"/>
      <scheme val="minor"/>
    </font>
    <font>
      <sz val="9"/>
      <name val="Calibri"/>
      <family val="3"/>
      <charset val="134"/>
      <scheme val="minor"/>
    </font>
    <font>
      <vertAlign val="subscript"/>
      <sz val="11"/>
      <color theme="1"/>
      <name val="等线"/>
      <family val="3"/>
      <charset val="134"/>
    </font>
    <font>
      <sz val="11"/>
      <color theme="1"/>
      <name val="Calibri"/>
      <family val="2"/>
      <scheme val="minor"/>
    </font>
    <font>
      <b/>
      <sz val="11"/>
      <color theme="1"/>
      <name val="Calibri"/>
      <family val="2"/>
      <charset val="204"/>
      <scheme val="minor"/>
    </font>
    <font>
      <b/>
      <vertAlign val="subscript"/>
      <sz val="12"/>
      <color theme="1"/>
      <name val="Calibri"/>
      <family val="2"/>
      <scheme val="minor"/>
    </font>
    <font>
      <b/>
      <vertAlign val="superscript"/>
      <sz val="11"/>
      <color theme="1"/>
      <name val="Calibri"/>
      <family val="2"/>
      <scheme val="minor"/>
    </font>
    <font>
      <b/>
      <sz val="12"/>
      <color theme="1"/>
      <name val="Calibri"/>
      <family val="2"/>
      <charset val="204"/>
    </font>
    <font>
      <b/>
      <sz val="12"/>
      <name val="Calibri"/>
      <family val="2"/>
      <charset val="204"/>
    </font>
    <font>
      <sz val="11"/>
      <name val="Calibri"/>
      <family val="2"/>
      <scheme val="minor"/>
    </font>
    <font>
      <b/>
      <vertAlign val="subscript"/>
      <sz val="11"/>
      <color theme="1"/>
      <name val="Calibri"/>
      <family val="2"/>
    </font>
    <font>
      <b/>
      <vertAlign val="subscript"/>
      <sz val="12"/>
      <color theme="1"/>
      <name val="Calibri"/>
      <family val="2"/>
    </font>
    <font>
      <b/>
      <sz val="9"/>
      <color theme="1"/>
      <name val="Calibri"/>
      <family val="2"/>
      <scheme val="minor"/>
    </font>
    <font>
      <b/>
      <vertAlign val="subscript"/>
      <sz val="12"/>
      <name val="Calibri"/>
      <family val="2"/>
    </font>
    <font>
      <b/>
      <vertAlign val="subscript"/>
      <sz val="11"/>
      <color theme="1"/>
      <name val="Calibri"/>
      <family val="2"/>
      <charset val="204"/>
      <scheme val="minor"/>
    </font>
    <font>
      <b/>
      <sz val="14"/>
      <color theme="1"/>
      <name val="Calibri"/>
      <family val="2"/>
    </font>
    <font>
      <vertAlign val="subscript"/>
      <sz val="11"/>
      <color theme="1"/>
      <name val="Calibri"/>
      <family val="2"/>
    </font>
    <font>
      <vertAlign val="subscript"/>
      <sz val="11"/>
      <color theme="1"/>
      <name val="Calibri"/>
      <family val="2"/>
      <charset val="204"/>
      <scheme val="minor"/>
    </font>
    <font>
      <sz val="11"/>
      <color rgb="FF000000"/>
      <name val="Calibri"/>
      <family val="2"/>
      <scheme val="minor"/>
    </font>
    <font>
      <sz val="11"/>
      <color rgb="FF444444"/>
      <name val="Calibri"/>
      <family val="2"/>
      <charset val="1"/>
    </font>
    <font>
      <vertAlign val="superscript"/>
      <sz val="11"/>
      <color theme="1"/>
      <name val="Calibri"/>
      <family val="2"/>
    </font>
    <font>
      <sz val="12"/>
      <color theme="1"/>
      <name val="Calibri"/>
      <family val="2"/>
    </font>
    <font>
      <b/>
      <u/>
      <sz val="11"/>
      <color theme="1"/>
      <name val="Calibri"/>
      <family val="2"/>
      <scheme val="minor"/>
    </font>
    <font>
      <b/>
      <i/>
      <sz val="11"/>
      <color theme="1"/>
      <name val="Calibri"/>
      <family val="2"/>
      <scheme val="minor"/>
    </font>
    <font>
      <b/>
      <sz val="20"/>
      <color theme="1"/>
      <name val="Calibri"/>
      <family val="2"/>
      <scheme val="minor"/>
    </font>
    <font>
      <sz val="11"/>
      <color theme="1"/>
      <name val="Times New Roman"/>
      <family val="1"/>
      <charset val="204"/>
    </font>
    <font>
      <sz val="11"/>
      <color theme="1"/>
      <name val="Times New Roman"/>
      <family val="1"/>
    </font>
    <font>
      <b/>
      <sz val="16"/>
      <color theme="1"/>
      <name val="Calibri"/>
      <family val="2"/>
      <scheme val="minor"/>
    </font>
    <font>
      <b/>
      <vertAlign val="subscript"/>
      <sz val="14"/>
      <color theme="1"/>
      <name val="Calibri"/>
      <family val="2"/>
      <scheme val="minor"/>
    </font>
    <font>
      <b/>
      <sz val="12"/>
      <name val="Calibri"/>
      <family val="2"/>
    </font>
    <font>
      <sz val="14"/>
      <color theme="1"/>
      <name val="Times New Roman"/>
      <family val="1"/>
      <charset val="204"/>
    </font>
    <font>
      <vertAlign val="subscript"/>
      <sz val="14"/>
      <color theme="1"/>
      <name val="Calibri"/>
      <family val="2"/>
    </font>
    <font>
      <sz val="14"/>
      <color theme="1"/>
      <name val="Calibri"/>
      <family val="1"/>
      <charset val="204"/>
    </font>
    <font>
      <vertAlign val="subscript"/>
      <sz val="14"/>
      <color theme="1"/>
      <name val="Times New Roman"/>
      <family val="1"/>
    </font>
    <font>
      <sz val="14"/>
      <color theme="1"/>
      <name val="Times New Roman"/>
      <family val="1"/>
    </font>
  </fonts>
  <fills count="37">
    <fill>
      <patternFill patternType="none"/>
    </fill>
    <fill>
      <patternFill patternType="gray125"/>
    </fill>
    <fill>
      <patternFill patternType="solid">
        <fgColor rgb="FFED7D31"/>
        <bgColor indexed="64"/>
      </patternFill>
    </fill>
    <fill>
      <patternFill patternType="solid">
        <fgColor rgb="FFE342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darkUp">
        <bgColor theme="9" tint="0.59999389629810485"/>
      </patternFill>
    </fill>
    <fill>
      <patternFill patternType="solid">
        <fgColor theme="8" tint="0.79998168889431442"/>
        <bgColor indexed="64"/>
      </patternFill>
    </fill>
    <fill>
      <patternFill patternType="solid">
        <fgColor theme="9"/>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2"/>
        <bgColor indexed="64"/>
      </patternFill>
    </fill>
    <fill>
      <patternFill patternType="solid">
        <fgColor theme="2" tint="-0.499984740745262"/>
        <bgColor indexed="64"/>
      </patternFill>
    </fill>
    <fill>
      <patternFill patternType="solid">
        <fgColor rgb="FFFF0000"/>
        <bgColor indexed="64"/>
      </patternFill>
    </fill>
    <fill>
      <patternFill patternType="solid">
        <fgColor theme="6" tint="0.59999389629810485"/>
        <bgColor indexed="64"/>
      </patternFill>
    </fill>
    <fill>
      <patternFill patternType="solid">
        <fgColor rgb="FFB4C6E7"/>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theme="5" tint="0.79998168889431442"/>
        <bgColor indexed="64"/>
      </patternFill>
    </fill>
    <fill>
      <patternFill patternType="solid">
        <fgColor rgb="FF66FF99"/>
        <bgColor indexed="64"/>
      </patternFill>
    </fill>
    <fill>
      <patternFill patternType="solid">
        <fgColor theme="4" tint="0.79998168889431442"/>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66FF66"/>
        <bgColor indexed="64"/>
      </patternFill>
    </fill>
  </fills>
  <borders count="7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thick">
        <color auto="1"/>
      </left>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thick">
        <color indexed="64"/>
      </left>
      <right/>
      <top/>
      <bottom/>
      <diagonal/>
    </border>
    <border>
      <left style="thick">
        <color auto="1"/>
      </left>
      <right/>
      <top/>
      <bottom style="thick">
        <color auto="1"/>
      </bottom>
      <diagonal/>
    </border>
    <border>
      <left style="medium">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diagonal/>
    </border>
    <border>
      <left style="thick">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diagonal/>
    </border>
    <border>
      <left style="thick">
        <color indexed="64"/>
      </left>
      <right style="medium">
        <color indexed="64"/>
      </right>
      <top/>
      <bottom/>
      <diagonal/>
    </border>
    <border>
      <left style="medium">
        <color indexed="64"/>
      </left>
      <right style="thick">
        <color indexed="64"/>
      </right>
      <top/>
      <bottom style="medium">
        <color indexed="64"/>
      </bottom>
      <diagonal/>
    </border>
    <border>
      <left style="thick">
        <color indexed="64"/>
      </left>
      <right style="medium">
        <color indexed="64"/>
      </right>
      <top/>
      <bottom style="medium">
        <color indexed="64"/>
      </bottom>
      <diagonal/>
    </border>
    <border>
      <left/>
      <right style="thick">
        <color indexed="64"/>
      </right>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style="thick">
        <color indexed="64"/>
      </right>
      <top/>
      <bottom style="thick">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top/>
      <bottom style="medium">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s>
  <cellStyleXfs count="4">
    <xf numFmtId="0" fontId="0" fillId="0" borderId="0"/>
    <xf numFmtId="0" fontId="2" fillId="0" borderId="0" applyNumberFormat="0" applyFill="0" applyBorder="0" applyAlignment="0" applyProtection="0"/>
    <xf numFmtId="43" fontId="35" fillId="0" borderId="0" applyFont="0" applyFill="0" applyBorder="0" applyAlignment="0" applyProtection="0"/>
    <xf numFmtId="9" fontId="35" fillId="0" borderId="0" applyFont="0" applyFill="0" applyBorder="0" applyAlignment="0" applyProtection="0">
      <alignment vertical="center"/>
    </xf>
  </cellStyleXfs>
  <cellXfs count="576">
    <xf numFmtId="0" fontId="0" fillId="0" borderId="0" xfId="0"/>
    <xf numFmtId="0" fontId="3" fillId="0" borderId="0" xfId="0" applyFont="1" applyAlignment="1">
      <alignment horizontal="center" vertical="center" readingOrder="1"/>
    </xf>
    <xf numFmtId="0" fontId="0" fillId="0" borderId="0" xfId="0" applyAlignment="1">
      <alignment horizontal="center" vertical="center"/>
    </xf>
    <xf numFmtId="0" fontId="2" fillId="0" borderId="0" xfId="1" applyBorder="1" applyAlignment="1">
      <alignment horizontal="center" vertical="center" readingOrder="1"/>
    </xf>
    <xf numFmtId="0" fontId="3" fillId="2" borderId="0" xfId="0" applyFont="1" applyFill="1" applyAlignment="1">
      <alignment horizontal="center" vertical="center" readingOrder="1"/>
    </xf>
    <xf numFmtId="0" fontId="3" fillId="3" borderId="0" xfId="0" applyFont="1" applyFill="1" applyAlignment="1">
      <alignment horizontal="center" vertical="center" readingOrder="1"/>
    </xf>
    <xf numFmtId="0" fontId="4" fillId="0" borderId="0" xfId="0" applyFont="1" applyAlignment="1">
      <alignment horizontal="center" vertical="center"/>
    </xf>
    <xf numFmtId="2" fontId="4" fillId="0" borderId="0" xfId="0" applyNumberFormat="1" applyFont="1" applyAlignment="1">
      <alignment horizontal="center" vertical="center"/>
    </xf>
    <xf numFmtId="2" fontId="3" fillId="0" borderId="0" xfId="0" applyNumberFormat="1" applyFont="1" applyAlignment="1">
      <alignment horizontal="center" vertical="center" readingOrder="1"/>
    </xf>
    <xf numFmtId="0" fontId="3" fillId="0" borderId="0" xfId="0" applyFont="1" applyAlignment="1">
      <alignment horizontal="center" vertical="center" wrapText="1" readingOrder="1"/>
    </xf>
    <xf numFmtId="0" fontId="2" fillId="0" borderId="0" xfId="1" applyBorder="1" applyAlignment="1">
      <alignment horizontal="center" vertical="center" wrapText="1" readingOrder="1"/>
    </xf>
    <xf numFmtId="2" fontId="0" fillId="0" borderId="0" xfId="0" applyNumberForma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readingOrder="1"/>
    </xf>
    <xf numFmtId="2" fontId="6" fillId="0" borderId="0" xfId="0" applyNumberFormat="1" applyFont="1" applyAlignment="1">
      <alignment horizontal="center" vertical="center" readingOrder="1"/>
    </xf>
    <xf numFmtId="0" fontId="7" fillId="0" borderId="0" xfId="0" applyFont="1" applyAlignment="1">
      <alignment horizontal="center" vertical="center" readingOrder="1"/>
    </xf>
    <xf numFmtId="0" fontId="3" fillId="4" borderId="0" xfId="0" applyFont="1" applyFill="1" applyAlignment="1">
      <alignment horizontal="center" vertical="center" readingOrder="1"/>
    </xf>
    <xf numFmtId="2" fontId="3" fillId="4" borderId="0" xfId="0" applyNumberFormat="1" applyFont="1" applyFill="1" applyAlignment="1">
      <alignment horizontal="center" vertical="center" readingOrder="1"/>
    </xf>
    <xf numFmtId="0" fontId="0" fillId="4" borderId="0" xfId="0" applyFill="1" applyAlignment="1">
      <alignment horizontal="center" vertical="center"/>
    </xf>
    <xf numFmtId="0" fontId="3" fillId="4" borderId="0" xfId="0" applyFont="1" applyFill="1" applyAlignment="1">
      <alignment horizontal="center" vertical="center" wrapText="1" readingOrder="1"/>
    </xf>
    <xf numFmtId="0" fontId="3" fillId="5" borderId="0" xfId="0" applyFont="1" applyFill="1" applyAlignment="1">
      <alignment horizontal="center" vertical="center" readingOrder="1"/>
    </xf>
    <xf numFmtId="0" fontId="3" fillId="5" borderId="0" xfId="0" applyFont="1" applyFill="1" applyAlignment="1">
      <alignment horizontal="center" vertical="center" wrapText="1" readingOrder="1"/>
    </xf>
    <xf numFmtId="0" fontId="0" fillId="5" borderId="0" xfId="0" applyFill="1" applyAlignment="1">
      <alignment horizontal="center" vertical="center"/>
    </xf>
    <xf numFmtId="0" fontId="2" fillId="4" borderId="0" xfId="1" applyFill="1" applyBorder="1" applyAlignment="1">
      <alignment horizontal="center" vertical="center" wrapText="1" readingOrder="1"/>
    </xf>
    <xf numFmtId="0" fontId="10" fillId="0" borderId="0" xfId="0" applyFont="1"/>
    <xf numFmtId="0" fontId="6" fillId="0" borderId="0" xfId="0" applyFont="1"/>
    <xf numFmtId="2" fontId="12" fillId="0" borderId="0" xfId="0" applyNumberFormat="1" applyFont="1" applyAlignment="1">
      <alignment horizontal="center" vertical="center" readingOrder="1"/>
    </xf>
    <xf numFmtId="2" fontId="12" fillId="0" borderId="0" xfId="0" applyNumberFormat="1" applyFont="1" applyAlignment="1">
      <alignment horizontal="center" vertical="center" wrapText="1" readingOrder="1"/>
    </xf>
    <xf numFmtId="0" fontId="11"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vertical="center"/>
    </xf>
    <xf numFmtId="0" fontId="14" fillId="0" borderId="0" xfId="0" applyFont="1" applyAlignment="1">
      <alignment horizontal="center" vertical="center"/>
    </xf>
    <xf numFmtId="0" fontId="6" fillId="0" borderId="0" xfId="0" applyFont="1" applyAlignment="1">
      <alignment horizontal="center" vertical="center" wrapText="1" readingOrder="1"/>
    </xf>
    <xf numFmtId="0" fontId="9" fillId="0" borderId="0" xfId="0" applyFont="1" applyAlignment="1">
      <alignment horizontal="center" vertical="center" wrapText="1" readingOrder="1"/>
    </xf>
    <xf numFmtId="0" fontId="6" fillId="6" borderId="0" xfId="0" applyFont="1" applyFill="1" applyAlignment="1">
      <alignment horizontal="center" vertical="center" readingOrder="1"/>
    </xf>
    <xf numFmtId="0" fontId="6" fillId="7" borderId="0" xfId="0" applyFont="1" applyFill="1" applyAlignment="1">
      <alignment horizontal="center" vertical="center"/>
    </xf>
    <xf numFmtId="0" fontId="12" fillId="0" borderId="0" xfId="0" applyFont="1" applyAlignment="1">
      <alignment horizontal="center" vertical="center" readingOrder="1"/>
    </xf>
    <xf numFmtId="0" fontId="16" fillId="9" borderId="4" xfId="0" applyFont="1" applyFill="1" applyBorder="1" applyAlignment="1">
      <alignment horizontal="center" vertical="center"/>
    </xf>
    <xf numFmtId="2" fontId="0" fillId="0" borderId="0" xfId="0" applyNumberFormat="1"/>
    <xf numFmtId="1" fontId="6" fillId="0" borderId="0" xfId="0" applyNumberFormat="1" applyFont="1" applyAlignment="1">
      <alignment horizontal="center" vertical="center" wrapText="1" readingOrder="1"/>
    </xf>
    <xf numFmtId="165" fontId="0" fillId="0" borderId="0" xfId="0" applyNumberFormat="1" applyAlignment="1">
      <alignment horizontal="center" vertical="center"/>
    </xf>
    <xf numFmtId="1" fontId="6" fillId="0" borderId="0" xfId="0" applyNumberFormat="1" applyFont="1" applyAlignment="1">
      <alignment horizontal="center" vertical="center" readingOrder="1"/>
    </xf>
    <xf numFmtId="0" fontId="17" fillId="9" borderId="11" xfId="0" applyFont="1" applyFill="1" applyBorder="1" applyAlignment="1">
      <alignment horizontal="center" vertical="center"/>
    </xf>
    <xf numFmtId="1" fontId="0" fillId="0" borderId="13" xfId="0" applyNumberFormat="1" applyBorder="1" applyAlignment="1">
      <alignment horizontal="center" vertical="center"/>
    </xf>
    <xf numFmtId="0" fontId="17" fillId="9" borderId="14" xfId="0" applyFont="1" applyFill="1" applyBorder="1" applyAlignment="1">
      <alignment horizontal="center" vertical="center"/>
    </xf>
    <xf numFmtId="1" fontId="0" fillId="0" borderId="15" xfId="0" applyNumberFormat="1" applyBorder="1" applyAlignment="1">
      <alignment horizontal="center" vertical="center"/>
    </xf>
    <xf numFmtId="0" fontId="17" fillId="9" borderId="16" xfId="0" applyFont="1" applyFill="1" applyBorder="1" applyAlignment="1">
      <alignment horizontal="center" vertical="center"/>
    </xf>
    <xf numFmtId="1" fontId="0" fillId="0" borderId="17" xfId="0" applyNumberFormat="1" applyBorder="1" applyAlignment="1">
      <alignment horizontal="center" vertical="center"/>
    </xf>
    <xf numFmtId="165" fontId="0" fillId="0" borderId="13" xfId="0" applyNumberFormat="1" applyBorder="1" applyAlignment="1">
      <alignment horizontal="center" vertical="center"/>
    </xf>
    <xf numFmtId="165" fontId="0" fillId="0" borderId="15" xfId="0" applyNumberFormat="1" applyBorder="1" applyAlignment="1">
      <alignment horizontal="center" vertical="center"/>
    </xf>
    <xf numFmtId="165" fontId="0" fillId="0" borderId="17" xfId="0" applyNumberFormat="1" applyBorder="1" applyAlignment="1">
      <alignment horizontal="center" vertical="center"/>
    </xf>
    <xf numFmtId="0" fontId="18" fillId="10" borderId="12" xfId="0" applyFont="1" applyFill="1" applyBorder="1" applyAlignment="1">
      <alignment horizontal="center" vertical="center" wrapText="1"/>
    </xf>
    <xf numFmtId="0" fontId="18" fillId="10" borderId="5" xfId="0" applyFont="1" applyFill="1" applyBorder="1" applyAlignment="1">
      <alignment horizontal="center" vertical="center" wrapText="1"/>
    </xf>
    <xf numFmtId="0" fontId="18" fillId="10" borderId="6" xfId="0" applyFont="1" applyFill="1" applyBorder="1" applyAlignment="1">
      <alignment horizontal="center" vertical="center" wrapText="1"/>
    </xf>
    <xf numFmtId="0" fontId="18" fillId="10" borderId="7" xfId="0" applyFont="1" applyFill="1" applyBorder="1" applyAlignment="1">
      <alignment horizontal="center" vertical="center" wrapText="1"/>
    </xf>
    <xf numFmtId="0" fontId="0" fillId="12" borderId="8" xfId="0" applyFill="1" applyBorder="1" applyAlignment="1">
      <alignment horizontal="center" vertical="center"/>
    </xf>
    <xf numFmtId="0" fontId="0" fillId="12" borderId="0" xfId="0" applyFill="1" applyAlignment="1">
      <alignment horizontal="center" vertical="center"/>
    </xf>
    <xf numFmtId="0" fontId="0" fillId="12" borderId="18" xfId="0" applyFill="1" applyBorder="1" applyAlignment="1">
      <alignment horizontal="center" vertical="center"/>
    </xf>
    <xf numFmtId="0" fontId="0" fillId="12" borderId="9" xfId="0" applyFill="1" applyBorder="1" applyAlignment="1">
      <alignment horizontal="center" vertical="center"/>
    </xf>
    <xf numFmtId="165" fontId="0" fillId="12" borderId="0" xfId="0" applyNumberFormat="1" applyFill="1" applyAlignment="1">
      <alignment horizontal="center" vertical="center"/>
    </xf>
    <xf numFmtId="165" fontId="0" fillId="12" borderId="18" xfId="0" applyNumberFormat="1" applyFill="1" applyBorder="1" applyAlignment="1">
      <alignment horizontal="center" vertical="center"/>
    </xf>
    <xf numFmtId="165" fontId="0" fillId="12" borderId="19" xfId="0" applyNumberFormat="1" applyFill="1" applyBorder="1" applyAlignment="1">
      <alignment horizontal="center" vertical="center"/>
    </xf>
    <xf numFmtId="165" fontId="0" fillId="12" borderId="24" xfId="0" applyNumberFormat="1" applyFill="1" applyBorder="1" applyAlignment="1">
      <alignment horizontal="center" vertical="center"/>
    </xf>
    <xf numFmtId="1" fontId="0" fillId="0" borderId="0" xfId="0" applyNumberFormat="1"/>
    <xf numFmtId="0" fontId="0" fillId="14" borderId="20" xfId="0" applyFill="1" applyBorder="1" applyAlignment="1">
      <alignment horizontal="center" vertical="center"/>
    </xf>
    <xf numFmtId="0" fontId="0" fillId="13" borderId="20" xfId="0" applyFill="1" applyBorder="1" applyAlignment="1">
      <alignment horizontal="center" vertical="center"/>
    </xf>
    <xf numFmtId="0" fontId="0" fillId="11" borderId="10" xfId="0" applyFill="1" applyBorder="1"/>
    <xf numFmtId="0" fontId="0" fillId="11" borderId="10" xfId="0" applyFill="1" applyBorder="1" applyAlignment="1">
      <alignment horizontal="center" vertical="center"/>
    </xf>
    <xf numFmtId="0" fontId="0" fillId="5" borderId="10" xfId="0" applyFill="1" applyBorder="1" applyAlignment="1">
      <alignment horizontal="center" vertical="center"/>
    </xf>
    <xf numFmtId="0" fontId="9" fillId="5" borderId="10" xfId="0" applyFont="1" applyFill="1" applyBorder="1" applyAlignment="1">
      <alignment horizontal="center" vertical="center" readingOrder="1"/>
    </xf>
    <xf numFmtId="1" fontId="9" fillId="5" borderId="10" xfId="0" applyNumberFormat="1" applyFont="1" applyFill="1" applyBorder="1" applyAlignment="1">
      <alignment horizontal="center" vertical="center" readingOrder="1"/>
    </xf>
    <xf numFmtId="0" fontId="9" fillId="5" borderId="10" xfId="0" applyFont="1" applyFill="1" applyBorder="1" applyAlignment="1">
      <alignment horizontal="center" vertical="center" wrapText="1" readingOrder="1"/>
    </xf>
    <xf numFmtId="0" fontId="9" fillId="14" borderId="10" xfId="0" applyFont="1" applyFill="1" applyBorder="1" applyAlignment="1">
      <alignment horizontal="center" vertical="center" wrapText="1" readingOrder="1"/>
    </xf>
    <xf numFmtId="0" fontId="3" fillId="11" borderId="10" xfId="0" applyFont="1" applyFill="1" applyBorder="1" applyAlignment="1">
      <alignment horizontal="center" vertical="center" readingOrder="1"/>
    </xf>
    <xf numFmtId="1" fontId="3" fillId="11" borderId="10" xfId="0" applyNumberFormat="1" applyFont="1" applyFill="1" applyBorder="1" applyAlignment="1">
      <alignment horizontal="center" vertical="center" readingOrder="1"/>
    </xf>
    <xf numFmtId="2" fontId="3" fillId="11" borderId="10" xfId="0" applyNumberFormat="1" applyFont="1" applyFill="1" applyBorder="1" applyAlignment="1">
      <alignment horizontal="center" vertical="center" readingOrder="1"/>
    </xf>
    <xf numFmtId="1" fontId="6" fillId="11" borderId="10" xfId="0" applyNumberFormat="1" applyFont="1" applyFill="1" applyBorder="1" applyAlignment="1">
      <alignment horizontal="center" vertical="center" readingOrder="1"/>
    </xf>
    <xf numFmtId="0" fontId="11" fillId="11" borderId="10" xfId="0" applyFont="1" applyFill="1" applyBorder="1" applyAlignment="1">
      <alignment horizontal="center" vertical="center"/>
    </xf>
    <xf numFmtId="2" fontId="11" fillId="11" borderId="10" xfId="0" applyNumberFormat="1" applyFont="1" applyFill="1" applyBorder="1" applyAlignment="1">
      <alignment horizontal="center" vertical="center"/>
    </xf>
    <xf numFmtId="0" fontId="3" fillId="11" borderId="10" xfId="0" applyFont="1" applyFill="1" applyBorder="1" applyAlignment="1">
      <alignment horizontal="center" vertical="center" wrapText="1" readingOrder="1"/>
    </xf>
    <xf numFmtId="0" fontId="6" fillId="11" borderId="10" xfId="0" applyFont="1" applyFill="1" applyBorder="1" applyAlignment="1">
      <alignment horizontal="center" vertical="center" readingOrder="1"/>
    </xf>
    <xf numFmtId="0" fontId="2" fillId="11" borderId="10" xfId="1" applyFill="1" applyBorder="1" applyAlignment="1">
      <alignment horizontal="center" vertical="center" wrapText="1" readingOrder="1"/>
    </xf>
    <xf numFmtId="2" fontId="6" fillId="11" borderId="10" xfId="0" applyNumberFormat="1" applyFont="1" applyFill="1" applyBorder="1" applyAlignment="1">
      <alignment horizontal="center" vertical="center" readingOrder="1"/>
    </xf>
    <xf numFmtId="0" fontId="2" fillId="11" borderId="10" xfId="1" applyFill="1" applyBorder="1" applyAlignment="1">
      <alignment horizontal="center" vertical="center"/>
    </xf>
    <xf numFmtId="1" fontId="11" fillId="11" borderId="10" xfId="0" applyNumberFormat="1" applyFont="1" applyFill="1" applyBorder="1" applyAlignment="1">
      <alignment horizontal="center" vertical="center"/>
    </xf>
    <xf numFmtId="1" fontId="12" fillId="11" borderId="10" xfId="0" applyNumberFormat="1" applyFont="1" applyFill="1" applyBorder="1" applyAlignment="1">
      <alignment horizontal="center" vertical="center" readingOrder="1"/>
    </xf>
    <xf numFmtId="1" fontId="6" fillId="11" borderId="10" xfId="0" applyNumberFormat="1" applyFont="1" applyFill="1" applyBorder="1" applyAlignment="1">
      <alignment horizontal="center" vertical="center" wrapText="1" readingOrder="1"/>
    </xf>
    <xf numFmtId="0" fontId="8" fillId="11" borderId="10" xfId="0" applyFont="1" applyFill="1" applyBorder="1" applyAlignment="1">
      <alignment horizontal="center" vertical="center"/>
    </xf>
    <xf numFmtId="1" fontId="6" fillId="14" borderId="10" xfId="0" applyNumberFormat="1" applyFont="1" applyFill="1" applyBorder="1" applyAlignment="1">
      <alignment horizontal="center" vertical="center" readingOrder="1"/>
    </xf>
    <xf numFmtId="0" fontId="0" fillId="14" borderId="10" xfId="0" applyFill="1" applyBorder="1" applyAlignment="1">
      <alignment horizontal="center" vertical="center"/>
    </xf>
    <xf numFmtId="0" fontId="0" fillId="7" borderId="10" xfId="0" applyFill="1" applyBorder="1" applyAlignment="1">
      <alignment horizontal="center"/>
    </xf>
    <xf numFmtId="0" fontId="0" fillId="7" borderId="10" xfId="0" applyFill="1" applyBorder="1" applyAlignment="1">
      <alignment horizontal="center" vertical="center"/>
    </xf>
    <xf numFmtId="0" fontId="8" fillId="14" borderId="10" xfId="0" applyFont="1" applyFill="1" applyBorder="1" applyAlignment="1">
      <alignment horizontal="center" vertical="center" wrapText="1"/>
    </xf>
    <xf numFmtId="0" fontId="0" fillId="0" borderId="0" xfId="0" applyAlignment="1">
      <alignment horizontal="center" vertical="center" wrapText="1"/>
    </xf>
    <xf numFmtId="0" fontId="0" fillId="11" borderId="25" xfId="0" applyFill="1" applyBorder="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10" borderId="26" xfId="0" applyFill="1" applyBorder="1" applyAlignment="1">
      <alignment horizontal="center" vertical="center"/>
    </xf>
    <xf numFmtId="1" fontId="0" fillId="11" borderId="10" xfId="0" applyNumberFormat="1" applyFill="1" applyBorder="1" applyAlignment="1">
      <alignment horizontal="center" vertical="center"/>
    </xf>
    <xf numFmtId="0" fontId="0" fillId="16" borderId="8" xfId="0" applyFill="1" applyBorder="1" applyAlignment="1">
      <alignment horizontal="center" vertical="center"/>
    </xf>
    <xf numFmtId="0" fontId="8" fillId="10" borderId="10" xfId="0" applyFont="1" applyFill="1" applyBorder="1" applyAlignment="1">
      <alignment horizontal="center" vertical="center"/>
    </xf>
    <xf numFmtId="0" fontId="23" fillId="17" borderId="1" xfId="0" applyFont="1" applyFill="1" applyBorder="1" applyAlignment="1">
      <alignment horizontal="center" vertical="center"/>
    </xf>
    <xf numFmtId="0" fontId="24" fillId="0" borderId="0" xfId="0" applyFont="1" applyAlignment="1">
      <alignment horizontal="center" vertical="center"/>
    </xf>
    <xf numFmtId="0" fontId="0" fillId="11" borderId="0" xfId="0" applyFill="1" applyAlignment="1">
      <alignment horizontal="center" vertical="center"/>
    </xf>
    <xf numFmtId="0" fontId="0" fillId="18" borderId="0" xfId="0" applyFill="1" applyAlignment="1">
      <alignment horizontal="center" vertical="center"/>
    </xf>
    <xf numFmtId="0" fontId="8" fillId="0" borderId="0" xfId="0" applyFont="1" applyAlignment="1">
      <alignment horizontal="center" vertical="center"/>
    </xf>
    <xf numFmtId="0" fontId="0" fillId="19" borderId="27" xfId="0" applyFill="1" applyBorder="1" applyAlignment="1">
      <alignment horizontal="center" vertical="center"/>
    </xf>
    <xf numFmtId="0" fontId="8" fillId="11" borderId="27" xfId="0" applyFont="1" applyFill="1" applyBorder="1" applyAlignment="1">
      <alignment horizontal="center" vertical="center"/>
    </xf>
    <xf numFmtId="0" fontId="0" fillId="19" borderId="29" xfId="0" applyFill="1" applyBorder="1" applyAlignment="1">
      <alignment horizontal="center" vertical="center"/>
    </xf>
    <xf numFmtId="0" fontId="8" fillId="11" borderId="30" xfId="0" applyFont="1" applyFill="1" applyBorder="1" applyAlignment="1">
      <alignment horizontal="center" vertical="center"/>
    </xf>
    <xf numFmtId="0" fontId="0" fillId="19" borderId="25" xfId="0" applyFill="1" applyBorder="1" applyAlignment="1">
      <alignment horizontal="center" vertical="center"/>
    </xf>
    <xf numFmtId="0" fontId="0" fillId="19" borderId="0" xfId="0" applyFill="1" applyAlignment="1">
      <alignment horizontal="center" vertical="center"/>
    </xf>
    <xf numFmtId="0" fontId="8" fillId="11" borderId="25" xfId="0" applyFont="1" applyFill="1" applyBorder="1" applyAlignment="1">
      <alignment horizontal="center" vertical="center"/>
    </xf>
    <xf numFmtId="0" fontId="0" fillId="19" borderId="31" xfId="0" applyFill="1" applyBorder="1" applyAlignment="1">
      <alignment horizontal="center" vertical="center"/>
    </xf>
    <xf numFmtId="0" fontId="8" fillId="11" borderId="32" xfId="0" applyFont="1" applyFill="1" applyBorder="1" applyAlignment="1">
      <alignment horizontal="center" vertical="center"/>
    </xf>
    <xf numFmtId="0" fontId="8" fillId="11" borderId="3" xfId="0" applyFont="1" applyFill="1" applyBorder="1" applyAlignment="1">
      <alignment horizontal="center" vertical="center"/>
    </xf>
    <xf numFmtId="0" fontId="8" fillId="20" borderId="1" xfId="0" applyFont="1" applyFill="1" applyBorder="1" applyAlignment="1">
      <alignment horizontal="center" vertical="center"/>
    </xf>
    <xf numFmtId="0" fontId="0" fillId="19" borderId="26" xfId="0" applyFill="1" applyBorder="1" applyAlignment="1">
      <alignment horizontal="center" vertical="center"/>
    </xf>
    <xf numFmtId="0" fontId="0" fillId="19" borderId="33" xfId="0" applyFill="1" applyBorder="1" applyAlignment="1">
      <alignment horizontal="center" vertical="center"/>
    </xf>
    <xf numFmtId="0" fontId="8" fillId="11" borderId="26" xfId="0" applyFont="1" applyFill="1" applyBorder="1" applyAlignment="1">
      <alignment horizontal="center" vertical="center"/>
    </xf>
    <xf numFmtId="2" fontId="0" fillId="19" borderId="25" xfId="0" applyNumberFormat="1" applyFill="1" applyBorder="1" applyAlignment="1">
      <alignment horizontal="center" vertical="center"/>
    </xf>
    <xf numFmtId="0" fontId="8" fillId="20" borderId="30" xfId="0" applyFont="1" applyFill="1" applyBorder="1" applyAlignment="1">
      <alignment horizontal="center" vertical="center"/>
    </xf>
    <xf numFmtId="0" fontId="8" fillId="20" borderId="32" xfId="0" applyFont="1" applyFill="1" applyBorder="1" applyAlignment="1">
      <alignment horizontal="center" vertical="center"/>
    </xf>
    <xf numFmtId="0" fontId="8" fillId="20" borderId="35" xfId="0" applyFont="1" applyFill="1" applyBorder="1" applyAlignment="1">
      <alignment horizontal="center" vertical="center"/>
    </xf>
    <xf numFmtId="0" fontId="27" fillId="19" borderId="10" xfId="0" applyFont="1" applyFill="1" applyBorder="1" applyAlignment="1">
      <alignment horizontal="center" vertical="center"/>
    </xf>
    <xf numFmtId="0" fontId="28" fillId="11" borderId="10" xfId="0" applyFont="1" applyFill="1" applyBorder="1" applyAlignment="1">
      <alignment horizontal="center" vertical="center" wrapText="1"/>
    </xf>
    <xf numFmtId="1" fontId="0" fillId="19" borderId="27" xfId="0" applyNumberFormat="1" applyFill="1" applyBorder="1" applyAlignment="1">
      <alignment horizontal="center" vertical="center"/>
    </xf>
    <xf numFmtId="165" fontId="0" fillId="11" borderId="10" xfId="0" applyNumberFormat="1" applyFill="1" applyBorder="1" applyAlignment="1">
      <alignment horizontal="center" vertical="center"/>
    </xf>
    <xf numFmtId="0" fontId="23" fillId="11" borderId="10" xfId="0" applyFont="1" applyFill="1" applyBorder="1" applyAlignment="1">
      <alignment horizontal="center" vertical="center"/>
    </xf>
    <xf numFmtId="2" fontId="0" fillId="11" borderId="10" xfId="0" applyNumberFormat="1" applyFill="1" applyBorder="1" applyAlignment="1">
      <alignment horizontal="center" vertical="center"/>
    </xf>
    <xf numFmtId="0" fontId="32" fillId="11" borderId="10" xfId="0" applyFont="1" applyFill="1" applyBorder="1" applyAlignment="1">
      <alignment horizontal="center" vertical="center" wrapText="1"/>
    </xf>
    <xf numFmtId="0" fontId="0" fillId="10" borderId="10" xfId="0" applyFill="1" applyBorder="1"/>
    <xf numFmtId="0" fontId="0" fillId="13" borderId="10" xfId="0" applyFill="1" applyBorder="1"/>
    <xf numFmtId="0" fontId="0" fillId="0" borderId="0" xfId="0" applyAlignment="1">
      <alignment horizontal="center"/>
    </xf>
    <xf numFmtId="0" fontId="27" fillId="20" borderId="10" xfId="0" applyFont="1" applyFill="1" applyBorder="1" applyAlignment="1">
      <alignment horizontal="center" vertical="center"/>
    </xf>
    <xf numFmtId="0" fontId="27" fillId="20" borderId="3" xfId="0" applyFont="1" applyFill="1" applyBorder="1" applyAlignment="1">
      <alignment horizontal="center" vertical="center"/>
    </xf>
    <xf numFmtId="0" fontId="31" fillId="0" borderId="0" xfId="0" applyFont="1" applyAlignment="1">
      <alignment horizontal="center" vertical="center"/>
    </xf>
    <xf numFmtId="0" fontId="0" fillId="11" borderId="3" xfId="0" applyFill="1" applyBorder="1" applyAlignment="1">
      <alignment horizontal="center" vertical="center"/>
    </xf>
    <xf numFmtId="0" fontId="0" fillId="11" borderId="27" xfId="0" applyFill="1" applyBorder="1" applyAlignment="1">
      <alignment horizontal="center" vertical="center"/>
    </xf>
    <xf numFmtId="0" fontId="8" fillId="20" borderId="26" xfId="0" applyFont="1" applyFill="1" applyBorder="1" applyAlignment="1">
      <alignment horizontal="center" vertical="center"/>
    </xf>
    <xf numFmtId="0" fontId="0" fillId="11" borderId="34" xfId="0" applyFill="1" applyBorder="1" applyAlignment="1">
      <alignment horizontal="center" vertical="center"/>
    </xf>
    <xf numFmtId="0" fontId="8" fillId="20" borderId="10" xfId="0" applyFont="1" applyFill="1" applyBorder="1" applyAlignment="1">
      <alignment horizontal="center" vertical="center"/>
    </xf>
    <xf numFmtId="0" fontId="8" fillId="20" borderId="3" xfId="0" applyFont="1" applyFill="1" applyBorder="1" applyAlignment="1">
      <alignment horizontal="center" vertical="center"/>
    </xf>
    <xf numFmtId="0" fontId="8" fillId="20" borderId="25" xfId="0" applyFont="1" applyFill="1" applyBorder="1" applyAlignment="1">
      <alignment horizontal="center" vertical="center"/>
    </xf>
    <xf numFmtId="0" fontId="0" fillId="11" borderId="31" xfId="0" applyFill="1" applyBorder="1" applyAlignment="1">
      <alignment horizontal="center" vertical="center"/>
    </xf>
    <xf numFmtId="0" fontId="0" fillId="11" borderId="1" xfId="0" applyFill="1" applyBorder="1" applyAlignment="1">
      <alignment horizontal="center" vertical="center"/>
    </xf>
    <xf numFmtId="0" fontId="0" fillId="11" borderId="2" xfId="0" applyFill="1" applyBorder="1" applyAlignment="1">
      <alignment horizontal="center" vertical="center"/>
    </xf>
    <xf numFmtId="0" fontId="8" fillId="20" borderId="27" xfId="0" applyFont="1" applyFill="1" applyBorder="1" applyAlignment="1">
      <alignment horizontal="center" vertical="center"/>
    </xf>
    <xf numFmtId="0" fontId="0" fillId="11" borderId="29" xfId="0" applyFill="1" applyBorder="1" applyAlignment="1">
      <alignment horizontal="center" vertical="center"/>
    </xf>
    <xf numFmtId="0" fontId="8" fillId="20" borderId="34" xfId="0" applyFont="1" applyFill="1" applyBorder="1" applyAlignment="1">
      <alignment horizontal="center" vertical="center"/>
    </xf>
    <xf numFmtId="0" fontId="0" fillId="0" borderId="1" xfId="0" applyBorder="1" applyAlignment="1">
      <alignment horizontal="center" vertical="center"/>
    </xf>
    <xf numFmtId="0" fontId="0" fillId="0" borderId="28" xfId="0" applyBorder="1" applyAlignment="1">
      <alignment horizontal="center" vertical="center"/>
    </xf>
    <xf numFmtId="0" fontId="0" fillId="9" borderId="10" xfId="0" applyFill="1" applyBorder="1" applyAlignment="1">
      <alignment horizontal="center" vertical="center"/>
    </xf>
    <xf numFmtId="165" fontId="0" fillId="11" borderId="3" xfId="0" applyNumberFormat="1" applyFill="1" applyBorder="1" applyAlignment="1">
      <alignment horizontal="center" vertical="center"/>
    </xf>
    <xf numFmtId="2" fontId="0" fillId="11" borderId="3" xfId="0" applyNumberFormat="1" applyFill="1" applyBorder="1" applyAlignment="1">
      <alignment horizontal="center" vertical="center"/>
    </xf>
    <xf numFmtId="166" fontId="0" fillId="11" borderId="3" xfId="0" applyNumberFormat="1" applyFill="1" applyBorder="1" applyAlignment="1">
      <alignment horizontal="center" vertical="center"/>
    </xf>
    <xf numFmtId="0" fontId="23" fillId="11" borderId="10" xfId="0" applyFont="1" applyFill="1" applyBorder="1" applyAlignment="1">
      <alignment horizontal="center"/>
    </xf>
    <xf numFmtId="0" fontId="23" fillId="11" borderId="2" xfId="0" applyFont="1" applyFill="1" applyBorder="1" applyAlignment="1">
      <alignment horizontal="center"/>
    </xf>
    <xf numFmtId="0" fontId="8" fillId="0" borderId="0" xfId="0" applyFont="1" applyAlignment="1">
      <alignment horizontal="center"/>
    </xf>
    <xf numFmtId="0" fontId="8" fillId="11" borderId="25" xfId="0" applyFont="1" applyFill="1" applyBorder="1" applyAlignment="1">
      <alignment horizontal="center"/>
    </xf>
    <xf numFmtId="0" fontId="0" fillId="11" borderId="26" xfId="0" applyFill="1" applyBorder="1" applyAlignment="1">
      <alignment horizontal="center"/>
    </xf>
    <xf numFmtId="0" fontId="0" fillId="11" borderId="31" xfId="0" applyFill="1" applyBorder="1" applyAlignment="1">
      <alignment horizontal="center"/>
    </xf>
    <xf numFmtId="0" fontId="27" fillId="11" borderId="25" xfId="0" applyFont="1" applyFill="1" applyBorder="1" applyAlignment="1">
      <alignment horizontal="center"/>
    </xf>
    <xf numFmtId="0" fontId="0" fillId="11" borderId="25" xfId="0" applyFill="1" applyBorder="1" applyAlignment="1">
      <alignment horizontal="center"/>
    </xf>
    <xf numFmtId="0" fontId="39" fillId="11" borderId="25" xfId="0" applyFont="1" applyFill="1" applyBorder="1" applyAlignment="1">
      <alignment horizontal="center"/>
    </xf>
    <xf numFmtId="0" fontId="40" fillId="21" borderId="25" xfId="0" applyFont="1" applyFill="1" applyBorder="1" applyAlignment="1">
      <alignment horizontal="center"/>
    </xf>
    <xf numFmtId="0" fontId="41" fillId="21" borderId="25" xfId="0" applyFont="1" applyFill="1" applyBorder="1" applyAlignment="1">
      <alignment horizontal="center"/>
    </xf>
    <xf numFmtId="0" fontId="41" fillId="21" borderId="31" xfId="0" applyFont="1" applyFill="1" applyBorder="1" applyAlignment="1">
      <alignment horizontal="center"/>
    </xf>
    <xf numFmtId="0" fontId="27" fillId="21" borderId="25" xfId="0" applyFont="1" applyFill="1" applyBorder="1" applyAlignment="1">
      <alignment horizontal="center"/>
    </xf>
    <xf numFmtId="0" fontId="0" fillId="21" borderId="25" xfId="0" applyFill="1" applyBorder="1" applyAlignment="1">
      <alignment horizontal="center"/>
    </xf>
    <xf numFmtId="0" fontId="0" fillId="21" borderId="31" xfId="0" applyFill="1" applyBorder="1" applyAlignment="1">
      <alignment horizontal="center"/>
    </xf>
    <xf numFmtId="0" fontId="27" fillId="11" borderId="32" xfId="0" applyFont="1" applyFill="1" applyBorder="1" applyAlignment="1">
      <alignment horizontal="center"/>
    </xf>
    <xf numFmtId="0" fontId="27" fillId="21" borderId="32" xfId="0" applyFont="1" applyFill="1" applyBorder="1" applyAlignment="1">
      <alignment horizontal="center"/>
    </xf>
    <xf numFmtId="0" fontId="27" fillId="11" borderId="30" xfId="0" applyFont="1" applyFill="1" applyBorder="1" applyAlignment="1">
      <alignment horizontal="center"/>
    </xf>
    <xf numFmtId="0" fontId="0" fillId="11" borderId="27" xfId="0" applyFill="1" applyBorder="1" applyAlignment="1">
      <alignment horizontal="center"/>
    </xf>
    <xf numFmtId="0" fontId="0" fillId="11" borderId="29" xfId="0" applyFill="1" applyBorder="1" applyAlignment="1">
      <alignment horizontal="center"/>
    </xf>
    <xf numFmtId="167" fontId="0" fillId="11" borderId="10" xfId="2" applyNumberFormat="1" applyFont="1" applyFill="1" applyBorder="1" applyAlignment="1">
      <alignment horizontal="center" vertical="center"/>
    </xf>
    <xf numFmtId="167" fontId="0" fillId="11" borderId="25" xfId="2" applyNumberFormat="1" applyFont="1" applyFill="1" applyBorder="1" applyAlignment="1">
      <alignment horizontal="center" vertical="center"/>
    </xf>
    <xf numFmtId="167" fontId="0" fillId="11" borderId="27" xfId="2" applyNumberFormat="1" applyFont="1" applyFill="1" applyBorder="1" applyAlignment="1">
      <alignment horizontal="center" vertical="center"/>
    </xf>
    <xf numFmtId="0" fontId="8" fillId="20" borderId="2" xfId="0" applyFont="1" applyFill="1" applyBorder="1" applyAlignment="1">
      <alignment horizontal="center" vertical="center"/>
    </xf>
    <xf numFmtId="0" fontId="8" fillId="19" borderId="26" xfId="0" applyFont="1" applyFill="1" applyBorder="1" applyAlignment="1">
      <alignment horizontal="center" vertical="center"/>
    </xf>
    <xf numFmtId="0" fontId="0" fillId="0" borderId="26" xfId="0" applyBorder="1" applyAlignment="1">
      <alignment horizontal="center" vertical="center"/>
    </xf>
    <xf numFmtId="0" fontId="8" fillId="19" borderId="25" xfId="0" applyFont="1" applyFill="1"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8" fillId="0" borderId="25" xfId="0" applyFont="1" applyBorder="1" applyAlignment="1">
      <alignment horizontal="center" vertical="center"/>
    </xf>
    <xf numFmtId="0" fontId="0" fillId="0" borderId="29"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2" xfId="0" applyBorder="1" applyAlignment="1">
      <alignment horizontal="center" vertical="center"/>
    </xf>
    <xf numFmtId="0" fontId="8" fillId="11" borderId="33" xfId="0" applyFont="1" applyFill="1" applyBorder="1" applyAlignment="1">
      <alignment horizontal="center" vertical="center"/>
    </xf>
    <xf numFmtId="0" fontId="8" fillId="20" borderId="0" xfId="0" applyFont="1" applyFill="1" applyAlignment="1">
      <alignment horizontal="center" vertical="center"/>
    </xf>
    <xf numFmtId="0" fontId="8" fillId="20" borderId="28" xfId="0" applyFont="1" applyFill="1" applyBorder="1" applyAlignment="1">
      <alignment horizontal="center" vertical="center"/>
    </xf>
    <xf numFmtId="0" fontId="8" fillId="0" borderId="26" xfId="0" applyFont="1" applyBorder="1" applyAlignment="1">
      <alignment horizontal="center" vertical="center"/>
    </xf>
    <xf numFmtId="0" fontId="8" fillId="0" borderId="34" xfId="0" applyFont="1" applyBorder="1" applyAlignment="1">
      <alignment horizontal="center" vertical="center"/>
    </xf>
    <xf numFmtId="0" fontId="8" fillId="20" borderId="31" xfId="0" applyFont="1" applyFill="1" applyBorder="1" applyAlignment="1">
      <alignment horizontal="center" vertical="center"/>
    </xf>
    <xf numFmtId="0" fontId="8" fillId="20" borderId="33" xfId="0" applyFont="1" applyFill="1" applyBorder="1" applyAlignment="1">
      <alignment horizontal="center" vertical="center"/>
    </xf>
    <xf numFmtId="0" fontId="8" fillId="20" borderId="29" xfId="0" applyFont="1" applyFill="1" applyBorder="1" applyAlignment="1">
      <alignment horizontal="center" vertical="center"/>
    </xf>
    <xf numFmtId="0" fontId="0" fillId="0" borderId="30" xfId="0" applyBorder="1" applyAlignment="1">
      <alignment horizontal="center" vertical="center"/>
    </xf>
    <xf numFmtId="0" fontId="8" fillId="0" borderId="28" xfId="0" applyFont="1" applyBorder="1" applyAlignment="1">
      <alignment horizontal="center" vertical="center"/>
    </xf>
    <xf numFmtId="0" fontId="0" fillId="20" borderId="26" xfId="0" applyFill="1" applyBorder="1" applyAlignment="1">
      <alignment horizontal="center" vertical="center"/>
    </xf>
    <xf numFmtId="0" fontId="0" fillId="0" borderId="27" xfId="0" applyBorder="1" applyAlignment="1">
      <alignment horizontal="center" vertical="center"/>
    </xf>
    <xf numFmtId="0" fontId="0" fillId="0" borderId="35" xfId="0" applyBorder="1" applyAlignment="1">
      <alignment horizontal="center" vertical="center"/>
    </xf>
    <xf numFmtId="0" fontId="0" fillId="20" borderId="10" xfId="0" applyFill="1" applyBorder="1" applyAlignment="1">
      <alignment horizontal="center" vertical="center"/>
    </xf>
    <xf numFmtId="0" fontId="0" fillId="20" borderId="2" xfId="0" applyFill="1" applyBorder="1" applyAlignment="1">
      <alignment horizontal="center" vertical="center"/>
    </xf>
    <xf numFmtId="0" fontId="0" fillId="0" borderId="10" xfId="0" applyBorder="1" applyAlignment="1">
      <alignment horizontal="center" vertical="center"/>
    </xf>
    <xf numFmtId="0" fontId="8" fillId="0" borderId="27" xfId="0" applyFont="1" applyBorder="1" applyAlignment="1">
      <alignment horizontal="center" vertical="center"/>
    </xf>
    <xf numFmtId="0" fontId="8" fillId="0" borderId="30" xfId="0" applyFont="1" applyBorder="1" applyAlignment="1">
      <alignment horizontal="center" vertical="center"/>
    </xf>
    <xf numFmtId="0" fontId="8" fillId="0" borderId="32" xfId="0" applyFont="1" applyBorder="1" applyAlignment="1">
      <alignment horizontal="center" vertical="center"/>
    </xf>
    <xf numFmtId="0" fontId="36" fillId="20" borderId="10" xfId="0" applyFont="1" applyFill="1" applyBorder="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17" fillId="0" borderId="10" xfId="0" applyFont="1" applyBorder="1" applyAlignment="1">
      <alignment horizontal="center"/>
    </xf>
    <xf numFmtId="0" fontId="17" fillId="11" borderId="10" xfId="0" applyFont="1" applyFill="1" applyBorder="1" applyAlignment="1">
      <alignment horizontal="center" vertical="center"/>
    </xf>
    <xf numFmtId="0" fontId="17" fillId="5" borderId="10" xfId="0" applyFont="1" applyFill="1" applyBorder="1" applyAlignment="1">
      <alignment horizontal="center"/>
    </xf>
    <xf numFmtId="0" fontId="17" fillId="12" borderId="10" xfId="0" applyFont="1" applyFill="1" applyBorder="1" applyAlignment="1">
      <alignment horizontal="center"/>
    </xf>
    <xf numFmtId="0" fontId="17" fillId="0" borderId="10" xfId="0" applyFont="1" applyBorder="1" applyAlignment="1">
      <alignment horizontal="center" vertical="center"/>
    </xf>
    <xf numFmtId="0" fontId="17" fillId="11" borderId="10" xfId="0" applyFont="1" applyFill="1" applyBorder="1" applyAlignment="1">
      <alignment horizontal="center"/>
    </xf>
    <xf numFmtId="0" fontId="18" fillId="11" borderId="10" xfId="0" applyFont="1" applyFill="1" applyBorder="1" applyAlignment="1">
      <alignment horizontal="center" vertical="center"/>
    </xf>
    <xf numFmtId="0" fontId="17" fillId="7" borderId="10" xfId="0" applyFont="1" applyFill="1" applyBorder="1" applyAlignment="1">
      <alignment horizontal="center"/>
    </xf>
    <xf numFmtId="0" fontId="17" fillId="22" borderId="10" xfId="0" applyFont="1" applyFill="1" applyBorder="1" applyAlignment="1">
      <alignment horizontal="center"/>
    </xf>
    <xf numFmtId="0" fontId="17" fillId="22" borderId="10" xfId="0" applyFont="1" applyFill="1" applyBorder="1" applyAlignment="1">
      <alignment horizontal="center" vertical="center"/>
    </xf>
    <xf numFmtId="0" fontId="17" fillId="20" borderId="27" xfId="0" applyFont="1" applyFill="1" applyBorder="1" applyAlignment="1">
      <alignment horizontal="center"/>
    </xf>
    <xf numFmtId="0" fontId="17" fillId="0" borderId="27" xfId="0" applyFont="1" applyBorder="1" applyAlignment="1">
      <alignment horizontal="center"/>
    </xf>
    <xf numFmtId="0" fontId="17" fillId="23" borderId="0" xfId="0" applyFont="1" applyFill="1" applyAlignment="1">
      <alignment horizontal="center" vertical="center"/>
    </xf>
    <xf numFmtId="0" fontId="17" fillId="23" borderId="27" xfId="0" applyFont="1" applyFill="1" applyBorder="1" applyAlignment="1">
      <alignment horizontal="center"/>
    </xf>
    <xf numFmtId="0" fontId="18" fillId="23" borderId="0" xfId="0" applyFont="1" applyFill="1" applyAlignment="1">
      <alignment horizontal="center" vertical="center"/>
    </xf>
    <xf numFmtId="11" fontId="17" fillId="23" borderId="0" xfId="0" applyNumberFormat="1" applyFont="1" applyFill="1" applyAlignment="1">
      <alignment horizontal="center" vertical="center"/>
    </xf>
    <xf numFmtId="0" fontId="27" fillId="19" borderId="3" xfId="0" applyFont="1" applyFill="1" applyBorder="1" applyAlignment="1">
      <alignment horizontal="center" vertical="center"/>
    </xf>
    <xf numFmtId="0" fontId="0" fillId="0" borderId="36" xfId="0" applyBorder="1" applyAlignment="1">
      <alignment horizontal="center" vertical="center"/>
    </xf>
    <xf numFmtId="0" fontId="8" fillId="10" borderId="38" xfId="0" applyFont="1"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8" fillId="10" borderId="47" xfId="0" applyFont="1" applyFill="1" applyBorder="1" applyAlignment="1">
      <alignment horizontal="center" vertical="center"/>
    </xf>
    <xf numFmtId="0" fontId="8" fillId="10" borderId="48" xfId="0" applyFont="1" applyFill="1" applyBorder="1" applyAlignment="1">
      <alignment horizontal="center" vertical="center"/>
    </xf>
    <xf numFmtId="0" fontId="0" fillId="11" borderId="42" xfId="0" applyFill="1" applyBorder="1" applyAlignment="1">
      <alignment horizontal="center" vertical="center"/>
    </xf>
    <xf numFmtId="0" fontId="0" fillId="11" borderId="43" xfId="0" applyFill="1" applyBorder="1" applyAlignment="1">
      <alignment horizontal="center" vertical="center"/>
    </xf>
    <xf numFmtId="0" fontId="0" fillId="11" borderId="44" xfId="0" applyFill="1" applyBorder="1" applyAlignment="1">
      <alignment horizontal="center" vertical="center"/>
    </xf>
    <xf numFmtId="0" fontId="0" fillId="11" borderId="45" xfId="0" applyFill="1" applyBorder="1" applyAlignment="1">
      <alignment horizontal="center" vertical="center"/>
    </xf>
    <xf numFmtId="0" fontId="0" fillId="11" borderId="46" xfId="0" applyFill="1" applyBorder="1" applyAlignment="1">
      <alignment horizontal="center" vertical="center"/>
    </xf>
    <xf numFmtId="0" fontId="0" fillId="11" borderId="39" xfId="0" applyFill="1" applyBorder="1" applyAlignment="1">
      <alignment horizontal="center" vertical="center"/>
    </xf>
    <xf numFmtId="0" fontId="0" fillId="11" borderId="40" xfId="0" applyFill="1" applyBorder="1" applyAlignment="1">
      <alignment horizontal="center" vertical="center"/>
    </xf>
    <xf numFmtId="0" fontId="0" fillId="11" borderId="41" xfId="0" applyFill="1" applyBorder="1" applyAlignment="1">
      <alignment horizontal="center" vertical="center"/>
    </xf>
    <xf numFmtId="11" fontId="0" fillId="11" borderId="36" xfId="0" applyNumberFormat="1" applyFill="1" applyBorder="1" applyAlignment="1">
      <alignment horizontal="center" vertical="center"/>
    </xf>
    <xf numFmtId="11" fontId="0" fillId="11" borderId="45" xfId="0" applyNumberFormat="1" applyFill="1" applyBorder="1" applyAlignment="1">
      <alignment horizontal="center" vertical="center"/>
    </xf>
    <xf numFmtId="0" fontId="0" fillId="15" borderId="36" xfId="0" applyFill="1" applyBorder="1" applyAlignment="1">
      <alignment horizontal="center" vertical="center"/>
    </xf>
    <xf numFmtId="0" fontId="0" fillId="12" borderId="42" xfId="0" applyFill="1" applyBorder="1" applyAlignment="1">
      <alignment horizontal="center" vertical="center"/>
    </xf>
    <xf numFmtId="0" fontId="0" fillId="12" borderId="43" xfId="0" applyFill="1" applyBorder="1" applyAlignment="1">
      <alignment horizontal="center" vertical="center"/>
    </xf>
    <xf numFmtId="0" fontId="0" fillId="9" borderId="42" xfId="0" applyFill="1" applyBorder="1" applyAlignment="1">
      <alignment horizontal="center" vertical="center"/>
    </xf>
    <xf numFmtId="0" fontId="0" fillId="9" borderId="43" xfId="0" applyFill="1" applyBorder="1" applyAlignment="1">
      <alignment horizontal="center" vertical="center"/>
    </xf>
    <xf numFmtId="0" fontId="0" fillId="9" borderId="44" xfId="0" applyFill="1" applyBorder="1" applyAlignment="1">
      <alignment horizontal="center" vertical="center"/>
    </xf>
    <xf numFmtId="0" fontId="0" fillId="9" borderId="46" xfId="0" applyFill="1" applyBorder="1" applyAlignment="1">
      <alignment horizontal="center" vertical="center"/>
    </xf>
    <xf numFmtId="0" fontId="0" fillId="25" borderId="42" xfId="0" applyFill="1" applyBorder="1" applyAlignment="1">
      <alignment horizontal="center" vertical="center"/>
    </xf>
    <xf numFmtId="0" fontId="0" fillId="25" borderId="43" xfId="0" applyFill="1" applyBorder="1" applyAlignment="1">
      <alignment horizontal="center" vertical="center"/>
    </xf>
    <xf numFmtId="0" fontId="17" fillId="11" borderId="43" xfId="0" applyFont="1" applyFill="1" applyBorder="1" applyAlignment="1">
      <alignment horizontal="center" vertical="center"/>
    </xf>
    <xf numFmtId="0" fontId="0" fillId="12" borderId="39" xfId="0" applyFill="1" applyBorder="1" applyAlignment="1">
      <alignment horizontal="center" vertical="center"/>
    </xf>
    <xf numFmtId="0" fontId="0" fillId="12" borderId="41" xfId="0" applyFill="1" applyBorder="1" applyAlignment="1">
      <alignment horizontal="center" vertical="center"/>
    </xf>
    <xf numFmtId="0" fontId="0" fillId="12" borderId="36" xfId="0" applyFill="1" applyBorder="1" applyAlignment="1">
      <alignment horizontal="center" vertical="center"/>
    </xf>
    <xf numFmtId="0" fontId="17" fillId="9" borderId="43" xfId="0" applyFont="1" applyFill="1" applyBorder="1" applyAlignment="1">
      <alignment horizontal="center" vertical="center"/>
    </xf>
    <xf numFmtId="1" fontId="0" fillId="11" borderId="36" xfId="0" applyNumberFormat="1" applyFill="1" applyBorder="1" applyAlignment="1">
      <alignment horizontal="center" vertical="center"/>
    </xf>
    <xf numFmtId="0" fontId="17" fillId="11" borderId="42" xfId="0" applyFont="1" applyFill="1" applyBorder="1" applyAlignment="1">
      <alignment horizontal="center" vertical="center"/>
    </xf>
    <xf numFmtId="0" fontId="17" fillId="11" borderId="36" xfId="0" applyFont="1" applyFill="1" applyBorder="1" applyAlignment="1">
      <alignment horizontal="center" vertical="center"/>
    </xf>
    <xf numFmtId="0" fontId="0" fillId="11" borderId="52" xfId="0" applyFill="1" applyBorder="1" applyAlignment="1">
      <alignment horizontal="center" vertical="center"/>
    </xf>
    <xf numFmtId="0" fontId="0" fillId="11" borderId="53" xfId="0" applyFill="1" applyBorder="1" applyAlignment="1">
      <alignment horizontal="center" vertical="center"/>
    </xf>
    <xf numFmtId="0" fontId="0" fillId="11" borderId="54" xfId="0" applyFill="1" applyBorder="1" applyAlignment="1">
      <alignment horizontal="center" vertical="center"/>
    </xf>
    <xf numFmtId="0" fontId="0" fillId="15" borderId="39" xfId="0" applyFill="1" applyBorder="1" applyAlignment="1">
      <alignment horizontal="center" vertical="center"/>
    </xf>
    <xf numFmtId="0" fontId="0" fillId="15" borderId="40" xfId="0" applyFill="1" applyBorder="1" applyAlignment="1">
      <alignment horizontal="center" vertical="center"/>
    </xf>
    <xf numFmtId="0" fontId="0" fillId="15" borderId="42" xfId="0" applyFill="1" applyBorder="1" applyAlignment="1">
      <alignment horizontal="center" vertical="center"/>
    </xf>
    <xf numFmtId="0" fontId="0" fillId="15" borderId="45" xfId="0" applyFill="1" applyBorder="1" applyAlignment="1">
      <alignment horizontal="center" vertical="center"/>
    </xf>
    <xf numFmtId="0" fontId="50" fillId="27" borderId="63" xfId="0" applyFont="1" applyFill="1" applyBorder="1" applyAlignment="1">
      <alignment horizontal="center" vertical="center"/>
    </xf>
    <xf numFmtId="0" fontId="0" fillId="27" borderId="64" xfId="0" applyFill="1" applyBorder="1" applyAlignment="1">
      <alignment horizontal="center" vertical="center"/>
    </xf>
    <xf numFmtId="0" fontId="50" fillId="27" borderId="64" xfId="0" applyFont="1" applyFill="1" applyBorder="1" applyAlignment="1">
      <alignment horizontal="center" vertical="center"/>
    </xf>
    <xf numFmtId="0" fontId="0" fillId="28" borderId="63" xfId="0" applyFill="1" applyBorder="1" applyAlignment="1">
      <alignment horizontal="center" vertical="center"/>
    </xf>
    <xf numFmtId="0" fontId="0" fillId="28" borderId="65" xfId="0" applyFill="1" applyBorder="1" applyAlignment="1">
      <alignment horizontal="center" vertical="center"/>
    </xf>
    <xf numFmtId="0" fontId="0" fillId="27" borderId="56" xfId="0" applyFill="1" applyBorder="1" applyAlignment="1">
      <alignment horizontal="center" vertical="center"/>
    </xf>
    <xf numFmtId="0" fontId="0" fillId="28" borderId="56" xfId="0" applyFill="1" applyBorder="1" applyAlignment="1">
      <alignment horizontal="center" vertical="center"/>
    </xf>
    <xf numFmtId="0" fontId="0" fillId="28" borderId="66" xfId="0" applyFill="1" applyBorder="1" applyAlignment="1">
      <alignment horizontal="center" vertical="center"/>
    </xf>
    <xf numFmtId="0" fontId="0" fillId="27" borderId="65" xfId="0" applyFill="1" applyBorder="1" applyAlignment="1">
      <alignment horizontal="center" vertical="center"/>
    </xf>
    <xf numFmtId="0" fontId="0" fillId="29" borderId="63" xfId="0" applyFill="1" applyBorder="1" applyAlignment="1">
      <alignment horizontal="center" vertical="center"/>
    </xf>
    <xf numFmtId="0" fontId="0" fillId="29" borderId="65" xfId="0" applyFill="1" applyBorder="1" applyAlignment="1">
      <alignment horizontal="center" vertical="center"/>
    </xf>
    <xf numFmtId="0" fontId="0" fillId="28" borderId="68" xfId="0" applyFill="1" applyBorder="1" applyAlignment="1">
      <alignment horizontal="center" vertical="center"/>
    </xf>
    <xf numFmtId="0" fontId="50" fillId="29" borderId="56" xfId="0" applyFont="1" applyFill="1" applyBorder="1" applyAlignment="1">
      <alignment horizontal="center" vertical="center"/>
    </xf>
    <xf numFmtId="0" fontId="0" fillId="27" borderId="67" xfId="0" applyFill="1" applyBorder="1" applyAlignment="1">
      <alignment horizontal="center" vertical="center"/>
    </xf>
    <xf numFmtId="0" fontId="0" fillId="28" borderId="67" xfId="0" applyFill="1" applyBorder="1" applyAlignment="1">
      <alignment horizontal="center" vertical="center"/>
    </xf>
    <xf numFmtId="0" fontId="50" fillId="29" borderId="65" xfId="0" applyFont="1" applyFill="1" applyBorder="1" applyAlignment="1">
      <alignment horizontal="center" vertical="center"/>
    </xf>
    <xf numFmtId="0" fontId="50" fillId="29" borderId="67" xfId="0" applyFont="1" applyFill="1" applyBorder="1" applyAlignment="1">
      <alignment horizontal="center" vertical="center"/>
    </xf>
    <xf numFmtId="0" fontId="0" fillId="27" borderId="59" xfId="0" applyFill="1" applyBorder="1" applyAlignment="1">
      <alignment horizontal="center" vertical="center"/>
    </xf>
    <xf numFmtId="0" fontId="0" fillId="28" borderId="59" xfId="0" applyFill="1" applyBorder="1" applyAlignment="1">
      <alignment horizontal="center" vertical="center"/>
    </xf>
    <xf numFmtId="0" fontId="0" fillId="28" borderId="62" xfId="0" applyFill="1" applyBorder="1" applyAlignment="1">
      <alignment horizontal="center" vertical="center"/>
    </xf>
    <xf numFmtId="10" fontId="0" fillId="0" borderId="0" xfId="3" applyNumberFormat="1" applyFont="1" applyAlignment="1">
      <alignment horizontal="center" vertical="center"/>
    </xf>
    <xf numFmtId="0" fontId="50" fillId="28" borderId="0" xfId="0" applyFont="1" applyFill="1" applyAlignment="1">
      <alignment horizontal="center" vertical="center"/>
    </xf>
    <xf numFmtId="0" fontId="50" fillId="27" borderId="66" xfId="0" applyFont="1" applyFill="1" applyBorder="1" applyAlignment="1">
      <alignment horizontal="center" vertical="center"/>
    </xf>
    <xf numFmtId="0" fontId="0" fillId="27" borderId="58" xfId="0" applyFill="1" applyBorder="1" applyAlignment="1">
      <alignment horizontal="center" vertical="center"/>
    </xf>
    <xf numFmtId="0" fontId="50" fillId="27" borderId="58" xfId="0" applyFont="1" applyFill="1" applyBorder="1" applyAlignment="1">
      <alignment horizontal="center" vertical="center"/>
    </xf>
    <xf numFmtId="0" fontId="50" fillId="28" borderId="33" xfId="0" applyFont="1" applyFill="1" applyBorder="1" applyAlignment="1">
      <alignment horizontal="center" vertical="center"/>
    </xf>
    <xf numFmtId="0" fontId="50" fillId="29" borderId="0" xfId="0" applyFont="1" applyFill="1" applyAlignment="1">
      <alignment horizontal="center" vertical="center"/>
    </xf>
    <xf numFmtId="0" fontId="50" fillId="28" borderId="28" xfId="0" applyFont="1" applyFill="1" applyBorder="1" applyAlignment="1">
      <alignment horizontal="center" vertical="center"/>
    </xf>
    <xf numFmtId="0" fontId="0" fillId="28" borderId="29" xfId="0" applyFill="1" applyBorder="1" applyAlignment="1">
      <alignment horizontal="center" vertical="center"/>
    </xf>
    <xf numFmtId="0" fontId="50" fillId="27" borderId="26" xfId="0" applyFont="1" applyFill="1" applyBorder="1" applyAlignment="1">
      <alignment horizontal="center" vertical="center"/>
    </xf>
    <xf numFmtId="0" fontId="50" fillId="27" borderId="25" xfId="0" applyFont="1" applyFill="1" applyBorder="1" applyAlignment="1">
      <alignment horizontal="center" vertical="center"/>
    </xf>
    <xf numFmtId="0" fontId="50" fillId="27" borderId="27" xfId="0" applyFont="1" applyFill="1" applyBorder="1" applyAlignment="1">
      <alignment horizontal="center" vertical="center"/>
    </xf>
    <xf numFmtId="0" fontId="0" fillId="28" borderId="26" xfId="0" applyFill="1" applyBorder="1" applyAlignment="1">
      <alignment horizontal="center" vertical="center"/>
    </xf>
    <xf numFmtId="0" fontId="0" fillId="28" borderId="25" xfId="0" applyFill="1" applyBorder="1" applyAlignment="1">
      <alignment horizontal="center" vertical="center"/>
    </xf>
    <xf numFmtId="0" fontId="0" fillId="29" borderId="25" xfId="0" applyFill="1" applyBorder="1" applyAlignment="1">
      <alignment horizontal="center" vertical="center"/>
    </xf>
    <xf numFmtId="0" fontId="0" fillId="28" borderId="27" xfId="0" applyFill="1" applyBorder="1" applyAlignment="1">
      <alignment horizontal="center" vertical="center"/>
    </xf>
    <xf numFmtId="0" fontId="0" fillId="28" borderId="34" xfId="0" applyFill="1" applyBorder="1" applyAlignment="1">
      <alignment horizontal="center" vertical="center"/>
    </xf>
    <xf numFmtId="0" fontId="0" fillId="28" borderId="31" xfId="0" applyFill="1" applyBorder="1" applyAlignment="1">
      <alignment horizontal="center" vertical="center"/>
    </xf>
    <xf numFmtId="0" fontId="51" fillId="28" borderId="25" xfId="0" applyFont="1" applyFill="1" applyBorder="1" applyAlignment="1">
      <alignment horizontal="center" vertical="center"/>
    </xf>
    <xf numFmtId="0" fontId="51" fillId="28" borderId="27" xfId="0" applyFont="1" applyFill="1" applyBorder="1" applyAlignment="1">
      <alignment horizontal="center" vertical="center"/>
    </xf>
    <xf numFmtId="0" fontId="0" fillId="30" borderId="0" xfId="0" applyFill="1" applyAlignment="1">
      <alignment horizontal="center" vertical="center"/>
    </xf>
    <xf numFmtId="0" fontId="28" fillId="11" borderId="27" xfId="0" applyFont="1" applyFill="1" applyBorder="1" applyAlignment="1">
      <alignment horizontal="center" vertical="center" wrapText="1"/>
    </xf>
    <xf numFmtId="0" fontId="28" fillId="11" borderId="3" xfId="0" applyFont="1" applyFill="1" applyBorder="1" applyAlignment="1">
      <alignment horizontal="center" vertical="center" wrapText="1"/>
    </xf>
    <xf numFmtId="0" fontId="28" fillId="19" borderId="33" xfId="0" applyFont="1" applyFill="1" applyBorder="1" applyAlignment="1">
      <alignment horizontal="center" vertical="center"/>
    </xf>
    <xf numFmtId="0" fontId="28" fillId="19" borderId="55" xfId="0" applyFont="1" applyFill="1" applyBorder="1" applyAlignment="1">
      <alignment horizontal="center" vertical="center"/>
    </xf>
    <xf numFmtId="0" fontId="28" fillId="19" borderId="49" xfId="0" applyFont="1" applyFill="1" applyBorder="1" applyAlignment="1">
      <alignment horizontal="center" vertical="center"/>
    </xf>
    <xf numFmtId="0" fontId="31" fillId="19" borderId="69" xfId="0" applyFont="1" applyFill="1" applyBorder="1" applyAlignment="1">
      <alignment horizontal="center" vertical="center"/>
    </xf>
    <xf numFmtId="0" fontId="31" fillId="19" borderId="51" xfId="0" applyFont="1" applyFill="1" applyBorder="1" applyAlignment="1">
      <alignment horizontal="center" vertical="center"/>
    </xf>
    <xf numFmtId="0" fontId="31" fillId="19" borderId="28" xfId="0" applyFont="1" applyFill="1" applyBorder="1" applyAlignment="1">
      <alignment horizontal="center" vertical="center"/>
    </xf>
    <xf numFmtId="0" fontId="28" fillId="19" borderId="35" xfId="0" applyFont="1" applyFill="1" applyBorder="1" applyAlignment="1">
      <alignment horizontal="center" vertical="center"/>
    </xf>
    <xf numFmtId="0" fontId="31" fillId="19" borderId="30" xfId="0" applyFont="1" applyFill="1" applyBorder="1" applyAlignment="1">
      <alignment horizontal="center" vertical="center"/>
    </xf>
    <xf numFmtId="0" fontId="28" fillId="19" borderId="70" xfId="0" applyFont="1" applyFill="1" applyBorder="1" applyAlignment="1">
      <alignment horizontal="center" vertical="center"/>
    </xf>
    <xf numFmtId="0" fontId="31" fillId="19" borderId="71" xfId="0" applyFont="1" applyFill="1" applyBorder="1" applyAlignment="1">
      <alignment horizontal="center" vertical="center"/>
    </xf>
    <xf numFmtId="0" fontId="28" fillId="19" borderId="34" xfId="0" applyFont="1" applyFill="1" applyBorder="1" applyAlignment="1">
      <alignment horizontal="center" vertical="center"/>
    </xf>
    <xf numFmtId="0" fontId="31" fillId="19" borderId="29" xfId="0" applyFont="1" applyFill="1" applyBorder="1" applyAlignment="1">
      <alignment horizontal="center" vertical="center"/>
    </xf>
    <xf numFmtId="9" fontId="0" fillId="0" borderId="0" xfId="3" applyFont="1" applyAlignment="1">
      <alignment horizontal="center" vertical="center"/>
    </xf>
    <xf numFmtId="0" fontId="0" fillId="11" borderId="26" xfId="0" applyFill="1" applyBorder="1" applyAlignment="1">
      <alignment horizontal="center" vertical="center"/>
    </xf>
    <xf numFmtId="0" fontId="0" fillId="30" borderId="26" xfId="0" applyFill="1" applyBorder="1" applyAlignment="1">
      <alignment horizontal="center" vertical="center"/>
    </xf>
    <xf numFmtId="10" fontId="0" fillId="19" borderId="25" xfId="3" applyNumberFormat="1" applyFont="1" applyFill="1" applyBorder="1" applyAlignment="1">
      <alignment horizontal="center" vertical="center"/>
    </xf>
    <xf numFmtId="0" fontId="0" fillId="30" borderId="25" xfId="0" applyFill="1" applyBorder="1" applyAlignment="1">
      <alignment horizontal="center" vertical="center"/>
    </xf>
    <xf numFmtId="10" fontId="0" fillId="19" borderId="27" xfId="3" applyNumberFormat="1" applyFont="1" applyFill="1" applyBorder="1" applyAlignment="1">
      <alignment horizontal="center" vertical="center"/>
    </xf>
    <xf numFmtId="168" fontId="27" fillId="19" borderId="10" xfId="0" applyNumberFormat="1" applyFont="1" applyFill="1" applyBorder="1" applyAlignment="1">
      <alignment horizontal="center" vertical="center"/>
    </xf>
    <xf numFmtId="0" fontId="50" fillId="19" borderId="0" xfId="0" applyFont="1" applyFill="1" applyAlignment="1">
      <alignment horizontal="center" vertical="center"/>
    </xf>
    <xf numFmtId="0" fontId="0" fillId="30" borderId="65" xfId="0" applyFill="1" applyBorder="1" applyAlignment="1">
      <alignment horizontal="center" vertical="center"/>
    </xf>
    <xf numFmtId="0" fontId="0" fillId="28" borderId="57" xfId="0" applyFill="1" applyBorder="1" applyAlignment="1">
      <alignment horizontal="center" vertical="center"/>
    </xf>
    <xf numFmtId="0" fontId="0" fillId="28" borderId="0" xfId="0" applyFill="1" applyAlignment="1">
      <alignment horizontal="center" vertical="center"/>
    </xf>
    <xf numFmtId="0" fontId="0" fillId="28" borderId="72" xfId="0" applyFill="1" applyBorder="1" applyAlignment="1">
      <alignment horizontal="center" vertical="center"/>
    </xf>
    <xf numFmtId="0" fontId="0" fillId="29" borderId="26" xfId="0" applyFill="1" applyBorder="1" applyAlignment="1">
      <alignment horizontal="center" vertical="center"/>
    </xf>
    <xf numFmtId="0" fontId="0" fillId="30" borderId="27" xfId="0" applyFill="1" applyBorder="1" applyAlignment="1">
      <alignment horizontal="center" vertical="center"/>
    </xf>
    <xf numFmtId="0" fontId="0" fillId="31" borderId="36" xfId="0" applyFill="1" applyBorder="1" applyAlignment="1">
      <alignment horizontal="center" vertical="center"/>
    </xf>
    <xf numFmtId="0" fontId="0" fillId="30" borderId="29" xfId="0" applyFill="1" applyBorder="1" applyAlignment="1">
      <alignment horizontal="center" vertical="center"/>
    </xf>
    <xf numFmtId="166" fontId="0" fillId="0" borderId="0" xfId="0" applyNumberFormat="1"/>
    <xf numFmtId="1" fontId="8" fillId="0" borderId="0" xfId="0" applyNumberFormat="1" applyFont="1" applyAlignment="1">
      <alignment horizontal="center" vertical="center"/>
    </xf>
    <xf numFmtId="0" fontId="54" fillId="0" borderId="0" xfId="0" applyFont="1" applyAlignment="1">
      <alignment horizontal="center" vertical="center"/>
    </xf>
    <xf numFmtId="0" fontId="0" fillId="20" borderId="0" xfId="0" applyFill="1"/>
    <xf numFmtId="0" fontId="0" fillId="15" borderId="0" xfId="0" applyFill="1"/>
    <xf numFmtId="0" fontId="3" fillId="19" borderId="26" xfId="0" applyFont="1" applyFill="1" applyBorder="1" applyAlignment="1">
      <alignment horizontal="center" vertical="center"/>
    </xf>
    <xf numFmtId="0" fontId="3" fillId="19" borderId="25" xfId="0" applyFont="1" applyFill="1" applyBorder="1" applyAlignment="1">
      <alignment horizontal="center" vertical="center"/>
    </xf>
    <xf numFmtId="0" fontId="3" fillId="0" borderId="25" xfId="0" applyFont="1" applyBorder="1" applyAlignment="1">
      <alignment horizontal="center" vertical="center"/>
    </xf>
    <xf numFmtId="0" fontId="3" fillId="0" borderId="27" xfId="0" applyFont="1" applyBorder="1" applyAlignment="1">
      <alignment horizontal="center" vertical="center"/>
    </xf>
    <xf numFmtId="2" fontId="0" fillId="20" borderId="0" xfId="0" applyNumberFormat="1" applyFill="1"/>
    <xf numFmtId="0" fontId="8" fillId="10" borderId="73" xfId="0" applyFont="1" applyFill="1" applyBorder="1" applyAlignment="1">
      <alignment horizontal="center" vertical="center"/>
    </xf>
    <xf numFmtId="0" fontId="8" fillId="10" borderId="74" xfId="0" applyFont="1" applyFill="1" applyBorder="1" applyAlignment="1">
      <alignment horizontal="center" vertical="center"/>
    </xf>
    <xf numFmtId="0" fontId="0" fillId="11" borderId="47" xfId="0" applyFill="1" applyBorder="1" applyAlignment="1">
      <alignment horizontal="center" vertical="center"/>
    </xf>
    <xf numFmtId="167" fontId="0" fillId="11" borderId="38" xfId="2" applyNumberFormat="1" applyFont="1" applyFill="1" applyBorder="1" applyAlignment="1">
      <alignment horizontal="center" vertical="center"/>
    </xf>
    <xf numFmtId="167" fontId="0" fillId="11" borderId="48" xfId="2" applyNumberFormat="1" applyFont="1" applyFill="1" applyBorder="1" applyAlignment="1">
      <alignment horizontal="center" vertical="center"/>
    </xf>
    <xf numFmtId="167" fontId="0" fillId="11" borderId="36" xfId="2" applyNumberFormat="1" applyFont="1" applyFill="1" applyBorder="1" applyAlignment="1">
      <alignment horizontal="center" vertical="center"/>
    </xf>
    <xf numFmtId="167" fontId="0" fillId="11" borderId="43" xfId="2" applyNumberFormat="1" applyFont="1" applyFill="1" applyBorder="1" applyAlignment="1">
      <alignment horizontal="center" vertical="center"/>
    </xf>
    <xf numFmtId="167" fontId="0" fillId="11" borderId="45" xfId="2" applyNumberFormat="1" applyFont="1" applyFill="1" applyBorder="1" applyAlignment="1">
      <alignment horizontal="center" vertical="center"/>
    </xf>
    <xf numFmtId="167" fontId="0" fillId="11" borderId="46" xfId="2" applyNumberFormat="1" applyFont="1" applyFill="1" applyBorder="1" applyAlignment="1">
      <alignment horizontal="center" vertical="center"/>
    </xf>
    <xf numFmtId="0" fontId="8" fillId="10" borderId="75" xfId="0" applyFont="1" applyFill="1" applyBorder="1" applyAlignment="1">
      <alignment horizontal="center" vertical="center" wrapText="1"/>
    </xf>
    <xf numFmtId="2" fontId="0" fillId="0" borderId="13" xfId="0" applyNumberFormat="1" applyBorder="1" applyAlignment="1">
      <alignment horizontal="center" vertical="center"/>
    </xf>
    <xf numFmtId="2" fontId="0" fillId="0" borderId="15" xfId="0" applyNumberFormat="1" applyBorder="1" applyAlignment="1">
      <alignment horizontal="center" vertical="center"/>
    </xf>
    <xf numFmtId="2" fontId="0" fillId="0" borderId="17" xfId="0" applyNumberFormat="1" applyBorder="1" applyAlignment="1">
      <alignment horizontal="center" vertical="center"/>
    </xf>
    <xf numFmtId="167" fontId="0" fillId="11" borderId="3" xfId="2" applyNumberFormat="1" applyFont="1" applyFill="1" applyBorder="1" applyAlignment="1">
      <alignment horizontal="center" vertical="center"/>
    </xf>
    <xf numFmtId="1" fontId="27" fillId="19" borderId="10" xfId="0" applyNumberFormat="1" applyFont="1" applyFill="1" applyBorder="1" applyAlignment="1">
      <alignment horizontal="center" vertical="center"/>
    </xf>
    <xf numFmtId="0" fontId="55" fillId="15" borderId="0" xfId="0" applyFont="1" applyFill="1" applyAlignment="1">
      <alignment horizontal="center" vertical="center"/>
    </xf>
    <xf numFmtId="0" fontId="0" fillId="32" borderId="73" xfId="0" applyFill="1" applyBorder="1" applyAlignment="1">
      <alignment horizontal="center" vertical="center"/>
    </xf>
    <xf numFmtId="0" fontId="0" fillId="32" borderId="74" xfId="0" applyFill="1" applyBorder="1" applyAlignment="1">
      <alignment horizontal="center"/>
    </xf>
    <xf numFmtId="0" fontId="0" fillId="32" borderId="74" xfId="0" applyFill="1" applyBorder="1" applyAlignment="1">
      <alignment horizontal="center" vertical="center"/>
    </xf>
    <xf numFmtId="0" fontId="0" fillId="32" borderId="75" xfId="0" applyFill="1" applyBorder="1" applyAlignment="1">
      <alignment horizontal="center"/>
    </xf>
    <xf numFmtId="0" fontId="0" fillId="33" borderId="10" xfId="0" applyFill="1" applyBorder="1" applyAlignment="1">
      <alignment horizontal="center" vertical="center"/>
    </xf>
    <xf numFmtId="1" fontId="8" fillId="11" borderId="10" xfId="0" applyNumberFormat="1" applyFont="1" applyFill="1" applyBorder="1" applyAlignment="1">
      <alignment horizontal="center" vertical="center"/>
    </xf>
    <xf numFmtId="0" fontId="8" fillId="19" borderId="10" xfId="0" applyFont="1" applyFill="1" applyBorder="1" applyAlignment="1">
      <alignment horizontal="center" vertical="center"/>
    </xf>
    <xf numFmtId="0" fontId="8" fillId="9" borderId="10" xfId="0" applyFont="1" applyFill="1" applyBorder="1" applyAlignment="1">
      <alignment horizontal="center" vertical="center"/>
    </xf>
    <xf numFmtId="0" fontId="0" fillId="19" borderId="10" xfId="0" applyFill="1" applyBorder="1" applyAlignment="1">
      <alignment horizontal="center" vertical="center"/>
    </xf>
    <xf numFmtId="0" fontId="58" fillId="0" borderId="0" xfId="0" applyFont="1"/>
    <xf numFmtId="0" fontId="57" fillId="0" borderId="0" xfId="0" applyFont="1" applyAlignment="1">
      <alignment horizontal="center" vertical="center"/>
    </xf>
    <xf numFmtId="0" fontId="8" fillId="12" borderId="1" xfId="0" applyFont="1" applyFill="1" applyBorder="1" applyAlignment="1">
      <alignment horizontal="center" vertical="center"/>
    </xf>
    <xf numFmtId="0" fontId="8" fillId="12" borderId="3" xfId="0" applyFont="1" applyFill="1" applyBorder="1" applyAlignment="1">
      <alignment horizontal="center" vertical="center"/>
    </xf>
    <xf numFmtId="0" fontId="0" fillId="34" borderId="32" xfId="0" applyFill="1" applyBorder="1"/>
    <xf numFmtId="0" fontId="0" fillId="34" borderId="0" xfId="0" applyFill="1"/>
    <xf numFmtId="0" fontId="0" fillId="34" borderId="31" xfId="0" applyFill="1" applyBorder="1"/>
    <xf numFmtId="0" fontId="0" fillId="34" borderId="35" xfId="0" applyFill="1" applyBorder="1"/>
    <xf numFmtId="0" fontId="0" fillId="34" borderId="33" xfId="0" applyFill="1" applyBorder="1"/>
    <xf numFmtId="0" fontId="0" fillId="34" borderId="34" xfId="0" applyFill="1" applyBorder="1"/>
    <xf numFmtId="0" fontId="0" fillId="34" borderId="30" xfId="0" applyFill="1" applyBorder="1"/>
    <xf numFmtId="0" fontId="0" fillId="34" borderId="28" xfId="0" applyFill="1" applyBorder="1"/>
    <xf numFmtId="0" fontId="0" fillId="34" borderId="29" xfId="0" applyFill="1" applyBorder="1"/>
    <xf numFmtId="0" fontId="8" fillId="12" borderId="10" xfId="0" applyFont="1" applyFill="1" applyBorder="1" applyAlignment="1">
      <alignment horizontal="center" vertical="center"/>
    </xf>
    <xf numFmtId="0" fontId="8" fillId="12" borderId="2" xfId="0" applyFont="1" applyFill="1" applyBorder="1" applyAlignment="1">
      <alignment horizontal="center" vertical="center"/>
    </xf>
    <xf numFmtId="0" fontId="8" fillId="9" borderId="25" xfId="0" applyFont="1" applyFill="1" applyBorder="1" applyAlignment="1">
      <alignment horizontal="center" vertical="center"/>
    </xf>
    <xf numFmtId="0" fontId="18" fillId="9" borderId="32" xfId="0" applyFont="1" applyFill="1" applyBorder="1" applyAlignment="1">
      <alignment horizontal="center" vertical="center"/>
    </xf>
    <xf numFmtId="0" fontId="18" fillId="9" borderId="26" xfId="0" applyFont="1" applyFill="1" applyBorder="1" applyAlignment="1">
      <alignment horizontal="center" vertical="center"/>
    </xf>
    <xf numFmtId="0" fontId="18" fillId="9" borderId="25" xfId="0" applyFont="1" applyFill="1" applyBorder="1" applyAlignment="1">
      <alignment horizontal="center" vertical="center"/>
    </xf>
    <xf numFmtId="0" fontId="8" fillId="9" borderId="27" xfId="0" applyFont="1" applyFill="1" applyBorder="1" applyAlignment="1">
      <alignment horizontal="center" vertical="center"/>
    </xf>
    <xf numFmtId="0" fontId="0" fillId="11" borderId="28" xfId="0" applyFill="1" applyBorder="1" applyAlignment="1">
      <alignment horizontal="center" vertical="center"/>
    </xf>
    <xf numFmtId="0" fontId="8" fillId="9" borderId="32" xfId="0" applyFont="1" applyFill="1" applyBorder="1" applyAlignment="1">
      <alignment horizontal="center" vertical="center"/>
    </xf>
    <xf numFmtId="0" fontId="0" fillId="11" borderId="25" xfId="0" applyFill="1" applyBorder="1"/>
    <xf numFmtId="0" fontId="8" fillId="9" borderId="30" xfId="0" applyFont="1" applyFill="1" applyBorder="1" applyAlignment="1">
      <alignment horizontal="center" vertical="center"/>
    </xf>
    <xf numFmtId="0" fontId="18" fillId="9" borderId="27" xfId="0" applyFont="1" applyFill="1" applyBorder="1" applyAlignment="1">
      <alignment horizontal="center" vertical="center"/>
    </xf>
    <xf numFmtId="0" fontId="18" fillId="9" borderId="35" xfId="0" applyFont="1" applyFill="1" applyBorder="1" applyAlignment="1">
      <alignment horizontal="center" vertical="center"/>
    </xf>
    <xf numFmtId="0" fontId="18" fillId="9" borderId="30" xfId="0" applyFont="1" applyFill="1" applyBorder="1" applyAlignment="1">
      <alignment horizontal="center" vertical="center"/>
    </xf>
    <xf numFmtId="0" fontId="8" fillId="12" borderId="27" xfId="0" applyFont="1" applyFill="1" applyBorder="1" applyAlignment="1">
      <alignment horizontal="center" vertical="center"/>
    </xf>
    <xf numFmtId="0" fontId="8" fillId="12" borderId="28" xfId="0" applyFont="1" applyFill="1" applyBorder="1" applyAlignment="1">
      <alignment horizontal="center" vertical="center"/>
    </xf>
    <xf numFmtId="0" fontId="0" fillId="11" borderId="33" xfId="0" applyFill="1" applyBorder="1" applyAlignment="1">
      <alignment horizontal="center" vertical="center"/>
    </xf>
    <xf numFmtId="0" fontId="8" fillId="12" borderId="25" xfId="0" applyFont="1" applyFill="1" applyBorder="1" applyAlignment="1">
      <alignment horizontal="center" vertical="center"/>
    </xf>
    <xf numFmtId="0" fontId="8" fillId="12" borderId="0" xfId="0" applyFont="1" applyFill="1" applyAlignment="1">
      <alignment horizontal="center" vertical="center"/>
    </xf>
    <xf numFmtId="0" fontId="8" fillId="12" borderId="26" xfId="0" applyFont="1" applyFill="1" applyBorder="1" applyAlignment="1">
      <alignment horizontal="center" vertical="center"/>
    </xf>
    <xf numFmtId="0" fontId="64" fillId="0" borderId="0" xfId="0" applyFont="1" applyAlignment="1">
      <alignment horizontal="center" vertical="center"/>
    </xf>
    <xf numFmtId="0" fontId="66" fillId="0" borderId="0" xfId="0" applyFont="1" applyAlignment="1">
      <alignment horizontal="center" vertical="center"/>
    </xf>
    <xf numFmtId="0" fontId="1" fillId="12" borderId="36" xfId="0" applyFont="1" applyFill="1" applyBorder="1" applyAlignment="1">
      <alignment horizontal="center" vertical="center"/>
    </xf>
    <xf numFmtId="3" fontId="0" fillId="11" borderId="10" xfId="0" applyNumberFormat="1" applyFill="1" applyBorder="1" applyAlignment="1">
      <alignment horizontal="center" vertical="center"/>
    </xf>
    <xf numFmtId="0" fontId="9" fillId="5" borderId="1" xfId="0" applyFont="1" applyFill="1" applyBorder="1" applyAlignment="1">
      <alignment horizontal="center" vertical="center" readingOrder="1"/>
    </xf>
    <xf numFmtId="0" fontId="9" fillId="5" borderId="3" xfId="0" applyFont="1" applyFill="1" applyBorder="1" applyAlignment="1">
      <alignment horizontal="center" vertical="center" readingOrder="1"/>
    </xf>
    <xf numFmtId="0" fontId="0" fillId="0" borderId="36" xfId="0" applyBorder="1" applyAlignment="1">
      <alignment horizontal="center" vertical="center"/>
    </xf>
    <xf numFmtId="0" fontId="0" fillId="0" borderId="37" xfId="0" applyBorder="1" applyAlignment="1">
      <alignment horizontal="center" vertical="center"/>
    </xf>
    <xf numFmtId="0" fontId="8" fillId="12" borderId="1" xfId="0" applyFont="1" applyFill="1" applyBorder="1" applyAlignment="1">
      <alignment horizontal="center"/>
    </xf>
    <xf numFmtId="0" fontId="8" fillId="12" borderId="2" xfId="0" applyFont="1" applyFill="1" applyBorder="1" applyAlignment="1">
      <alignment horizontal="center"/>
    </xf>
    <xf numFmtId="0" fontId="8" fillId="12" borderId="3" xfId="0" applyFont="1" applyFill="1" applyBorder="1" applyAlignment="1">
      <alignment horizontal="center"/>
    </xf>
    <xf numFmtId="0" fontId="23" fillId="17" borderId="2" xfId="0" applyFont="1" applyFill="1" applyBorder="1" applyAlignment="1">
      <alignment horizontal="center" vertical="center"/>
    </xf>
    <xf numFmtId="0" fontId="23" fillId="17" borderId="3" xfId="0" applyFont="1" applyFill="1" applyBorder="1" applyAlignment="1">
      <alignment horizontal="center" vertical="center"/>
    </xf>
    <xf numFmtId="0" fontId="8" fillId="15" borderId="1" xfId="0" applyFont="1" applyFill="1" applyBorder="1" applyAlignment="1">
      <alignment horizontal="center"/>
    </xf>
    <xf numFmtId="0" fontId="8" fillId="15" borderId="2" xfId="0" applyFont="1" applyFill="1" applyBorder="1" applyAlignment="1">
      <alignment horizontal="center"/>
    </xf>
    <xf numFmtId="0" fontId="8" fillId="15" borderId="3" xfId="0" applyFont="1" applyFill="1" applyBorder="1" applyAlignment="1">
      <alignment horizontal="center"/>
    </xf>
    <xf numFmtId="0" fontId="8" fillId="15" borderId="21" xfId="0" applyFont="1" applyFill="1" applyBorder="1" applyAlignment="1">
      <alignment horizontal="center" vertical="center"/>
    </xf>
    <xf numFmtId="0" fontId="8" fillId="15" borderId="22" xfId="0" applyFont="1" applyFill="1" applyBorder="1" applyAlignment="1">
      <alignment horizontal="center" vertical="center"/>
    </xf>
    <xf numFmtId="0" fontId="8" fillId="15" borderId="23" xfId="0" applyFont="1" applyFill="1" applyBorder="1" applyAlignment="1">
      <alignment horizontal="center" vertical="center"/>
    </xf>
    <xf numFmtId="0" fontId="56" fillId="15" borderId="35" xfId="0" applyFont="1" applyFill="1" applyBorder="1" applyAlignment="1">
      <alignment horizontal="center" vertical="center"/>
    </xf>
    <xf numFmtId="0" fontId="56" fillId="15" borderId="34" xfId="0" applyFont="1" applyFill="1" applyBorder="1" applyAlignment="1">
      <alignment horizontal="center" vertical="center"/>
    </xf>
    <xf numFmtId="0" fontId="56" fillId="15" borderId="32" xfId="0" applyFont="1" applyFill="1" applyBorder="1" applyAlignment="1">
      <alignment horizontal="center" vertical="center"/>
    </xf>
    <xf numFmtId="0" fontId="56" fillId="15" borderId="31" xfId="0" applyFont="1" applyFill="1" applyBorder="1" applyAlignment="1">
      <alignment horizontal="center" vertical="center"/>
    </xf>
    <xf numFmtId="0" fontId="56" fillId="15" borderId="30" xfId="0" applyFont="1" applyFill="1" applyBorder="1" applyAlignment="1">
      <alignment horizontal="center" vertical="center"/>
    </xf>
    <xf numFmtId="0" fontId="56" fillId="15" borderId="29" xfId="0" applyFont="1" applyFill="1" applyBorder="1" applyAlignment="1">
      <alignment horizontal="center" vertical="center"/>
    </xf>
    <xf numFmtId="0" fontId="15" fillId="8" borderId="1"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3" xfId="0" applyFont="1" applyFill="1" applyBorder="1" applyAlignment="1">
      <alignment horizontal="center" vertical="center"/>
    </xf>
    <xf numFmtId="0" fontId="8" fillId="12" borderId="20" xfId="0" applyFont="1" applyFill="1" applyBorder="1" applyAlignment="1">
      <alignment horizontal="center" vertical="center"/>
    </xf>
    <xf numFmtId="0" fontId="0" fillId="14" borderId="20" xfId="0" applyFill="1" applyBorder="1" applyAlignment="1">
      <alignment horizontal="center" vertical="center"/>
    </xf>
    <xf numFmtId="0" fontId="8" fillId="12" borderId="21" xfId="0" applyFont="1" applyFill="1" applyBorder="1" applyAlignment="1">
      <alignment horizontal="center" vertical="center"/>
    </xf>
    <xf numFmtId="0" fontId="8" fillId="12" borderId="22" xfId="0" applyFont="1" applyFill="1" applyBorder="1" applyAlignment="1">
      <alignment horizontal="center" vertical="center"/>
    </xf>
    <xf numFmtId="0" fontId="8" fillId="12" borderId="23" xfId="0" applyFont="1" applyFill="1" applyBorder="1" applyAlignment="1">
      <alignment horizontal="center" vertical="center"/>
    </xf>
    <xf numFmtId="0" fontId="0" fillId="15" borderId="10" xfId="0" applyFill="1" applyBorder="1" applyAlignment="1">
      <alignment horizontal="center"/>
    </xf>
    <xf numFmtId="0" fontId="0" fillId="8" borderId="0" xfId="0" applyFill="1" applyAlignment="1">
      <alignment horizontal="center"/>
    </xf>
    <xf numFmtId="0" fontId="0" fillId="15" borderId="1" xfId="0" applyFill="1" applyBorder="1" applyAlignment="1">
      <alignment horizontal="center"/>
    </xf>
    <xf numFmtId="0" fontId="0" fillId="15" borderId="3" xfId="0" applyFill="1" applyBorder="1" applyAlignment="1">
      <alignment horizontal="center"/>
    </xf>
    <xf numFmtId="0" fontId="0" fillId="0" borderId="0" xfId="0" applyAlignment="1">
      <alignment horizontal="center" vertical="center"/>
    </xf>
    <xf numFmtId="0" fontId="0" fillId="9" borderId="1" xfId="0" applyFill="1" applyBorder="1" applyAlignment="1">
      <alignment horizontal="center" vertical="center"/>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23" fillId="10" borderId="10" xfId="0" applyFont="1" applyFill="1" applyBorder="1" applyAlignment="1">
      <alignment horizontal="center" vertical="center"/>
    </xf>
    <xf numFmtId="0" fontId="28" fillId="9" borderId="1"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8" fillId="9" borderId="3" xfId="0" applyFont="1" applyFill="1" applyBorder="1" applyAlignment="1">
      <alignment horizontal="center" vertical="center" wrapText="1"/>
    </xf>
    <xf numFmtId="0" fontId="26" fillId="10" borderId="1" xfId="0" applyFont="1" applyFill="1" applyBorder="1" applyAlignment="1">
      <alignment horizontal="center" vertical="center"/>
    </xf>
    <xf numFmtId="0" fontId="26" fillId="10" borderId="2" xfId="0" applyFont="1" applyFill="1" applyBorder="1" applyAlignment="1">
      <alignment horizontal="center" vertical="center"/>
    </xf>
    <xf numFmtId="0" fontId="26" fillId="10" borderId="3" xfId="0" applyFont="1" applyFill="1" applyBorder="1" applyAlignment="1">
      <alignment horizontal="center" vertical="center"/>
    </xf>
    <xf numFmtId="0" fontId="8" fillId="0" borderId="0" xfId="0" applyFont="1" applyAlignment="1">
      <alignment horizontal="center" vertical="center"/>
    </xf>
    <xf numFmtId="0" fontId="8" fillId="11" borderId="28" xfId="0" applyFont="1" applyFill="1" applyBorder="1" applyAlignment="1">
      <alignment horizontal="center" vertical="center"/>
    </xf>
    <xf numFmtId="0" fontId="26" fillId="10" borderId="73" xfId="0" applyFont="1" applyFill="1" applyBorder="1" applyAlignment="1">
      <alignment horizontal="center" vertical="center"/>
    </xf>
    <xf numFmtId="0" fontId="26" fillId="10" borderId="74" xfId="0" applyFont="1" applyFill="1" applyBorder="1" applyAlignment="1">
      <alignment horizontal="center" vertical="center"/>
    </xf>
    <xf numFmtId="0" fontId="26" fillId="10" borderId="75" xfId="0" applyFont="1" applyFill="1" applyBorder="1" applyAlignment="1">
      <alignment horizontal="center" vertical="center"/>
    </xf>
    <xf numFmtId="0" fontId="8" fillId="19" borderId="73" xfId="0" applyFont="1" applyFill="1" applyBorder="1" applyAlignment="1">
      <alignment horizontal="center" vertical="center"/>
    </xf>
    <xf numFmtId="0" fontId="8" fillId="19" borderId="75" xfId="0" applyFont="1" applyFill="1" applyBorder="1" applyAlignment="1">
      <alignment horizontal="center" vertical="center"/>
    </xf>
    <xf numFmtId="0" fontId="28" fillId="11" borderId="73" xfId="0" applyFont="1" applyFill="1" applyBorder="1" applyAlignment="1">
      <alignment horizontal="center" vertical="center"/>
    </xf>
    <xf numFmtId="0" fontId="28" fillId="11" borderId="74" xfId="0" applyFont="1" applyFill="1" applyBorder="1" applyAlignment="1">
      <alignment horizontal="center" vertical="center"/>
    </xf>
    <xf numFmtId="0" fontId="28" fillId="11" borderId="75" xfId="0" applyFont="1" applyFill="1" applyBorder="1" applyAlignment="1">
      <alignment horizontal="center" vertical="center"/>
    </xf>
    <xf numFmtId="0" fontId="8" fillId="9" borderId="10" xfId="0" applyFont="1" applyFill="1" applyBorder="1" applyAlignment="1">
      <alignment horizontal="center" vertical="center"/>
    </xf>
    <xf numFmtId="0" fontId="8" fillId="19" borderId="71" xfId="0" applyFont="1" applyFill="1" applyBorder="1" applyAlignment="1">
      <alignment horizontal="center" vertical="center"/>
    </xf>
    <xf numFmtId="0" fontId="8" fillId="19" borderId="76" xfId="0" applyFont="1" applyFill="1" applyBorder="1" applyAlignment="1">
      <alignment horizontal="center" vertical="center"/>
    </xf>
    <xf numFmtId="0" fontId="8" fillId="11" borderId="32" xfId="0" applyFont="1" applyFill="1" applyBorder="1" applyAlignment="1">
      <alignment horizontal="center" vertical="center"/>
    </xf>
    <xf numFmtId="0" fontId="8" fillId="11" borderId="31" xfId="0" applyFont="1" applyFill="1" applyBorder="1" applyAlignment="1">
      <alignment horizontal="center" vertical="center"/>
    </xf>
    <xf numFmtId="0" fontId="26" fillId="10" borderId="0" xfId="0" applyFont="1" applyFill="1" applyAlignment="1">
      <alignment horizontal="center" vertical="center"/>
    </xf>
    <xf numFmtId="0" fontId="28" fillId="11" borderId="1" xfId="0" applyFont="1" applyFill="1" applyBorder="1" applyAlignment="1">
      <alignment horizontal="center" vertical="center"/>
    </xf>
    <xf numFmtId="0" fontId="28" fillId="11" borderId="3" xfId="0" applyFont="1" applyFill="1" applyBorder="1" applyAlignment="1">
      <alignment horizontal="center" vertical="center"/>
    </xf>
    <xf numFmtId="0" fontId="28" fillId="11" borderId="2" xfId="0" applyFont="1" applyFill="1" applyBorder="1" applyAlignment="1">
      <alignment horizontal="center" vertical="center"/>
    </xf>
    <xf numFmtId="0" fontId="8" fillId="11" borderId="35" xfId="0" applyFont="1" applyFill="1" applyBorder="1" applyAlignment="1">
      <alignment horizontal="center" vertical="center"/>
    </xf>
    <xf numFmtId="0" fontId="8" fillId="11" borderId="34" xfId="0" applyFont="1" applyFill="1" applyBorder="1" applyAlignment="1">
      <alignment horizontal="center" vertical="center"/>
    </xf>
    <xf numFmtId="0" fontId="27" fillId="19" borderId="1" xfId="0" applyFont="1" applyFill="1" applyBorder="1" applyAlignment="1">
      <alignment horizontal="center" vertical="center"/>
    </xf>
    <xf numFmtId="0" fontId="27" fillId="19" borderId="3" xfId="0" applyFont="1" applyFill="1" applyBorder="1" applyAlignment="1">
      <alignment horizontal="center" vertical="center"/>
    </xf>
    <xf numFmtId="0" fontId="29" fillId="0" borderId="0" xfId="0" applyFont="1" applyAlignment="1">
      <alignment horizontal="center" vertical="center"/>
    </xf>
    <xf numFmtId="0" fontId="8" fillId="11" borderId="1" xfId="0" applyFont="1" applyFill="1" applyBorder="1" applyAlignment="1">
      <alignment horizontal="center" vertical="center"/>
    </xf>
    <xf numFmtId="0" fontId="8" fillId="11" borderId="3" xfId="0" applyFont="1" applyFill="1" applyBorder="1" applyAlignment="1">
      <alignment horizontal="center" vertical="center"/>
    </xf>
    <xf numFmtId="0" fontId="16" fillId="7" borderId="1" xfId="0" applyFont="1" applyFill="1" applyBorder="1" applyAlignment="1">
      <alignment horizontal="center" vertical="center"/>
    </xf>
    <xf numFmtId="0" fontId="16" fillId="7" borderId="2" xfId="0" applyFont="1" applyFill="1" applyBorder="1" applyAlignment="1">
      <alignment horizontal="center" vertical="center"/>
    </xf>
    <xf numFmtId="0" fontId="16" fillId="7" borderId="3" xfId="0" applyFont="1" applyFill="1" applyBorder="1" applyAlignment="1">
      <alignment horizontal="center" vertical="center"/>
    </xf>
    <xf numFmtId="0" fontId="53" fillId="7" borderId="1" xfId="0" applyFont="1" applyFill="1" applyBorder="1" applyAlignment="1">
      <alignment horizontal="center" vertical="center"/>
    </xf>
    <xf numFmtId="0" fontId="53" fillId="7" borderId="2" xfId="0" applyFont="1" applyFill="1" applyBorder="1" applyAlignment="1">
      <alignment horizontal="center" vertical="center"/>
    </xf>
    <xf numFmtId="0" fontId="47" fillId="15" borderId="1" xfId="0" applyFont="1" applyFill="1" applyBorder="1" applyAlignment="1">
      <alignment horizontal="center"/>
    </xf>
    <xf numFmtId="0" fontId="47" fillId="15" borderId="2" xfId="0" applyFont="1" applyFill="1" applyBorder="1" applyAlignment="1">
      <alignment horizontal="center"/>
    </xf>
    <xf numFmtId="0" fontId="47" fillId="15" borderId="3" xfId="0" applyFont="1" applyFill="1" applyBorder="1" applyAlignment="1">
      <alignment horizontal="center"/>
    </xf>
    <xf numFmtId="0" fontId="17" fillId="17" borderId="10" xfId="0" applyFont="1" applyFill="1" applyBorder="1" applyAlignment="1">
      <alignment horizontal="center" vertical="center"/>
    </xf>
    <xf numFmtId="0" fontId="17" fillId="8" borderId="0" xfId="0" applyFont="1" applyFill="1" applyAlignment="1">
      <alignment horizontal="center" vertical="center" wrapText="1"/>
    </xf>
    <xf numFmtId="0" fontId="17" fillId="24" borderId="1" xfId="0" applyFont="1" applyFill="1" applyBorder="1" applyAlignment="1">
      <alignment horizontal="center" vertical="center"/>
    </xf>
    <xf numFmtId="0" fontId="17" fillId="24" borderId="2" xfId="0" applyFont="1" applyFill="1" applyBorder="1" applyAlignment="1">
      <alignment horizontal="center" vertical="center"/>
    </xf>
    <xf numFmtId="0" fontId="17" fillId="24" borderId="3" xfId="0" applyFont="1" applyFill="1" applyBorder="1" applyAlignment="1">
      <alignment horizontal="center" vertical="center"/>
    </xf>
    <xf numFmtId="0" fontId="18" fillId="23" borderId="30" xfId="0" applyFont="1" applyFill="1" applyBorder="1" applyAlignment="1">
      <alignment horizontal="center" vertical="center"/>
    </xf>
    <xf numFmtId="0" fontId="18" fillId="23" borderId="28" xfId="0" applyFont="1" applyFill="1" applyBorder="1" applyAlignment="1">
      <alignment horizontal="center" vertical="center"/>
    </xf>
    <xf numFmtId="0" fontId="18" fillId="23" borderId="29" xfId="0" applyFont="1" applyFill="1" applyBorder="1" applyAlignment="1">
      <alignment horizontal="center" vertical="center"/>
    </xf>
    <xf numFmtId="0" fontId="8" fillId="12" borderId="1" xfId="0" applyFont="1" applyFill="1" applyBorder="1" applyAlignment="1">
      <alignment horizontal="center" vertical="center"/>
    </xf>
    <xf numFmtId="0" fontId="8" fillId="12" borderId="3" xfId="0" applyFont="1" applyFill="1" applyBorder="1" applyAlignment="1">
      <alignment horizontal="center" vertical="center"/>
    </xf>
    <xf numFmtId="0" fontId="27" fillId="20" borderId="1" xfId="0" applyFont="1" applyFill="1" applyBorder="1" applyAlignment="1">
      <alignment horizontal="center" vertical="center"/>
    </xf>
    <xf numFmtId="0" fontId="27" fillId="20" borderId="3" xfId="0" applyFont="1" applyFill="1" applyBorder="1" applyAlignment="1">
      <alignment horizontal="center" vertical="center"/>
    </xf>
    <xf numFmtId="0" fontId="59" fillId="0" borderId="0" xfId="0" applyFont="1" applyAlignment="1">
      <alignment horizontal="center" vertical="center"/>
    </xf>
    <xf numFmtId="0" fontId="15" fillId="20" borderId="1" xfId="0" applyFont="1" applyFill="1" applyBorder="1" applyAlignment="1">
      <alignment horizontal="center"/>
    </xf>
    <xf numFmtId="0" fontId="15" fillId="20" borderId="2" xfId="0" applyFont="1" applyFill="1" applyBorder="1" applyAlignment="1">
      <alignment horizontal="center"/>
    </xf>
    <xf numFmtId="0" fontId="15" fillId="20" borderId="3" xfId="0" applyFont="1" applyFill="1" applyBorder="1" applyAlignment="1">
      <alignment horizontal="center"/>
    </xf>
    <xf numFmtId="0" fontId="15" fillId="20" borderId="35" xfId="0" applyFont="1" applyFill="1" applyBorder="1" applyAlignment="1">
      <alignment horizontal="center"/>
    </xf>
    <xf numFmtId="0" fontId="15" fillId="20" borderId="33" xfId="0" applyFont="1" applyFill="1" applyBorder="1" applyAlignment="1">
      <alignment horizontal="center"/>
    </xf>
    <xf numFmtId="0" fontId="15" fillId="20" borderId="34" xfId="0" applyFont="1" applyFill="1" applyBorder="1" applyAlignment="1">
      <alignment horizontal="center"/>
    </xf>
    <xf numFmtId="0" fontId="26" fillId="0" borderId="0" xfId="0" applyFont="1" applyAlignment="1">
      <alignment horizontal="center" vertical="center"/>
    </xf>
    <xf numFmtId="0" fontId="59" fillId="20" borderId="1" xfId="0" applyFont="1" applyFill="1" applyBorder="1" applyAlignment="1">
      <alignment horizontal="center" vertical="center"/>
    </xf>
    <xf numFmtId="0" fontId="59" fillId="20" borderId="2" xfId="0" applyFont="1" applyFill="1" applyBorder="1" applyAlignment="1">
      <alignment horizontal="center" vertical="center"/>
    </xf>
    <xf numFmtId="0" fontId="59" fillId="20" borderId="3" xfId="0" applyFont="1" applyFill="1" applyBorder="1" applyAlignment="1">
      <alignment horizontal="center" vertical="center"/>
    </xf>
    <xf numFmtId="0" fontId="59" fillId="35" borderId="1" xfId="0" applyFont="1" applyFill="1" applyBorder="1" applyAlignment="1">
      <alignment horizontal="center" vertical="center"/>
    </xf>
    <xf numFmtId="0" fontId="59" fillId="35" borderId="2" xfId="0" applyFont="1" applyFill="1" applyBorder="1" applyAlignment="1">
      <alignment horizontal="center" vertical="center"/>
    </xf>
    <xf numFmtId="0" fontId="59" fillId="35" borderId="3" xfId="0" applyFont="1" applyFill="1" applyBorder="1" applyAlignment="1">
      <alignment horizontal="center" vertical="center"/>
    </xf>
    <xf numFmtId="0" fontId="59" fillId="36" borderId="35" xfId="0" applyFont="1" applyFill="1" applyBorder="1" applyAlignment="1">
      <alignment horizontal="center" vertical="center"/>
    </xf>
    <xf numFmtId="0" fontId="59" fillId="36" borderId="34" xfId="0" applyFont="1" applyFill="1" applyBorder="1" applyAlignment="1">
      <alignment horizontal="center" vertical="center"/>
    </xf>
    <xf numFmtId="0" fontId="59" fillId="36" borderId="32" xfId="0" applyFont="1" applyFill="1" applyBorder="1" applyAlignment="1">
      <alignment horizontal="center" vertical="center"/>
    </xf>
    <xf numFmtId="0" fontId="59" fillId="36" borderId="31" xfId="0" applyFont="1" applyFill="1" applyBorder="1" applyAlignment="1">
      <alignment horizontal="center" vertical="center"/>
    </xf>
    <xf numFmtId="0" fontId="59" fillId="36" borderId="30" xfId="0" applyFont="1" applyFill="1" applyBorder="1" applyAlignment="1">
      <alignment horizontal="center" vertical="center"/>
    </xf>
    <xf numFmtId="0" fontId="59" fillId="36" borderId="29" xfId="0" applyFont="1" applyFill="1" applyBorder="1" applyAlignment="1">
      <alignment horizontal="center" vertical="center"/>
    </xf>
    <xf numFmtId="0" fontId="0" fillId="11" borderId="35" xfId="0" applyFill="1" applyBorder="1" applyAlignment="1">
      <alignment horizontal="center" vertical="center"/>
    </xf>
    <xf numFmtId="0" fontId="0" fillId="11" borderId="34" xfId="0" applyFill="1" applyBorder="1" applyAlignment="1">
      <alignment horizontal="center" vertical="center"/>
    </xf>
    <xf numFmtId="0" fontId="0" fillId="11" borderId="32" xfId="0" applyFill="1" applyBorder="1" applyAlignment="1">
      <alignment horizontal="center" vertical="center"/>
    </xf>
    <xf numFmtId="0" fontId="0" fillId="11" borderId="31" xfId="0" applyFill="1" applyBorder="1" applyAlignment="1">
      <alignment horizontal="center" vertical="center"/>
    </xf>
    <xf numFmtId="0" fontId="0" fillId="11" borderId="30" xfId="0" applyFill="1" applyBorder="1" applyAlignment="1">
      <alignment horizontal="center" vertical="center"/>
    </xf>
    <xf numFmtId="0" fontId="0" fillId="11" borderId="29" xfId="0" applyFill="1" applyBorder="1" applyAlignment="1">
      <alignment horizontal="center" vertical="center"/>
    </xf>
    <xf numFmtId="0" fontId="0" fillId="0" borderId="0" xfId="0" applyAlignment="1">
      <alignment horizontal="center"/>
    </xf>
    <xf numFmtId="0" fontId="0" fillId="0" borderId="35" xfId="0" applyBorder="1" applyAlignment="1">
      <alignment horizontal="center" vertical="center"/>
    </xf>
    <xf numFmtId="0" fontId="0" fillId="0" borderId="3" xfId="0" applyBorder="1" applyAlignment="1">
      <alignment horizontal="center" vertical="center"/>
    </xf>
    <xf numFmtId="0" fontId="8" fillId="26" borderId="56" xfId="0" applyFont="1" applyFill="1" applyBorder="1" applyAlignment="1">
      <alignment horizontal="center" vertical="center"/>
    </xf>
    <xf numFmtId="0" fontId="8" fillId="26" borderId="57" xfId="0" applyFont="1" applyFill="1" applyBorder="1" applyAlignment="1">
      <alignment horizontal="center" vertical="center"/>
    </xf>
    <xf numFmtId="0" fontId="8" fillId="26" borderId="58" xfId="0" applyFont="1" applyFill="1" applyBorder="1" applyAlignment="1">
      <alignment horizontal="center" vertical="center"/>
    </xf>
    <xf numFmtId="0" fontId="8" fillId="26" borderId="59" xfId="0" applyFont="1" applyFill="1" applyBorder="1" applyAlignment="1">
      <alignment horizontal="center" vertical="center"/>
    </xf>
    <xf numFmtId="0" fontId="8" fillId="26" borderId="60" xfId="0" applyFont="1" applyFill="1" applyBorder="1" applyAlignment="1">
      <alignment horizontal="center" vertical="center"/>
    </xf>
    <xf numFmtId="0" fontId="8" fillId="26" borderId="61" xfId="0" applyFont="1" applyFill="1" applyBorder="1" applyAlignment="1">
      <alignment horizontal="center" vertical="center"/>
    </xf>
    <xf numFmtId="0" fontId="0" fillId="11" borderId="1" xfId="0" applyFill="1" applyBorder="1" applyAlignment="1">
      <alignment horizontal="center" vertical="center"/>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0" fillId="20" borderId="39" xfId="0" applyFill="1" applyBorder="1" applyAlignment="1">
      <alignment horizontal="center" vertical="center"/>
    </xf>
    <xf numFmtId="0" fontId="0" fillId="20" borderId="41" xfId="0" applyFill="1" applyBorder="1" applyAlignment="1">
      <alignment horizontal="center" vertical="center"/>
    </xf>
    <xf numFmtId="0" fontId="0" fillId="12" borderId="36" xfId="0" applyFill="1" applyBorder="1" applyAlignment="1">
      <alignment horizontal="center" vertical="center"/>
    </xf>
    <xf numFmtId="0" fontId="0" fillId="12" borderId="43" xfId="0" applyFill="1" applyBorder="1" applyAlignment="1">
      <alignment horizontal="center" vertical="center"/>
    </xf>
    <xf numFmtId="0" fontId="0" fillId="12" borderId="42" xfId="0" applyFill="1" applyBorder="1" applyAlignment="1">
      <alignment horizontal="center" vertical="center"/>
    </xf>
    <xf numFmtId="0" fontId="0" fillId="20" borderId="55" xfId="0" applyFill="1" applyBorder="1" applyAlignment="1">
      <alignment horizontal="center" vertical="center"/>
    </xf>
    <xf numFmtId="0" fontId="0" fillId="20" borderId="49" xfId="0" applyFill="1" applyBorder="1" applyAlignment="1">
      <alignment horizontal="center" vertical="center"/>
    </xf>
    <xf numFmtId="0" fontId="0" fillId="20" borderId="40" xfId="0" applyFill="1" applyBorder="1" applyAlignment="1">
      <alignment horizontal="center" vertical="center"/>
    </xf>
    <xf numFmtId="0" fontId="0" fillId="0" borderId="0" xfId="0" applyAlignment="1">
      <alignment horizontal="center" vertical="center" wrapText="1"/>
    </xf>
    <xf numFmtId="0" fontId="8" fillId="15" borderId="1" xfId="0" applyFont="1" applyFill="1" applyBorder="1" applyAlignment="1">
      <alignment horizontal="center" vertical="center"/>
    </xf>
    <xf numFmtId="0" fontId="8" fillId="15" borderId="2" xfId="0" applyFont="1" applyFill="1" applyBorder="1" applyAlignment="1">
      <alignment horizontal="center" vertical="center"/>
    </xf>
    <xf numFmtId="0" fontId="8" fillId="15" borderId="3" xfId="0" applyFont="1" applyFill="1" applyBorder="1" applyAlignment="1">
      <alignment horizontal="center" vertical="center"/>
    </xf>
    <xf numFmtId="0" fontId="8" fillId="15" borderId="32" xfId="0" applyFont="1" applyFill="1" applyBorder="1" applyAlignment="1">
      <alignment horizontal="center" vertical="center"/>
    </xf>
    <xf numFmtId="0" fontId="8" fillId="15" borderId="0" xfId="0" applyFont="1" applyFill="1" applyAlignment="1">
      <alignment horizontal="center" vertical="center"/>
    </xf>
    <xf numFmtId="0" fontId="8" fillId="15" borderId="31" xfId="0" applyFont="1" applyFill="1" applyBorder="1" applyAlignment="1">
      <alignment horizontal="center" vertical="center"/>
    </xf>
    <xf numFmtId="0" fontId="0" fillId="11" borderId="49" xfId="0" applyFill="1" applyBorder="1" applyAlignment="1">
      <alignment horizontal="center" vertical="center"/>
    </xf>
    <xf numFmtId="0" fontId="0" fillId="11" borderId="50" xfId="0" applyFill="1" applyBorder="1" applyAlignment="1">
      <alignment horizontal="center" vertical="center"/>
    </xf>
    <xf numFmtId="0" fontId="0" fillId="11" borderId="51" xfId="0" applyFill="1" applyBorder="1" applyAlignment="1">
      <alignment horizontal="center" vertical="center"/>
    </xf>
    <xf numFmtId="0" fontId="8" fillId="20" borderId="32" xfId="0" applyFont="1" applyFill="1" applyBorder="1" applyAlignment="1">
      <alignment horizontal="center" vertical="center"/>
    </xf>
    <xf numFmtId="0" fontId="8" fillId="20" borderId="1" xfId="0" applyFont="1" applyFill="1" applyBorder="1" applyAlignment="1">
      <alignment horizontal="center" vertical="center"/>
    </xf>
    <xf numFmtId="0" fontId="8" fillId="20" borderId="2" xfId="0" applyFont="1" applyFill="1" applyBorder="1" applyAlignment="1">
      <alignment horizontal="center" vertical="center"/>
    </xf>
    <xf numFmtId="0" fontId="8" fillId="20" borderId="3" xfId="0" applyFont="1" applyFill="1" applyBorder="1" applyAlignment="1">
      <alignment horizontal="center" vertical="center"/>
    </xf>
    <xf numFmtId="0" fontId="26" fillId="19" borderId="35" xfId="0" applyFont="1" applyFill="1" applyBorder="1" applyAlignment="1">
      <alignment horizontal="center" vertical="center"/>
    </xf>
    <xf numFmtId="0" fontId="26" fillId="19" borderId="34" xfId="0" applyFont="1" applyFill="1" applyBorder="1" applyAlignment="1">
      <alignment horizontal="center" vertical="center"/>
    </xf>
    <xf numFmtId="0" fontId="26" fillId="11" borderId="30" xfId="0" applyFont="1" applyFill="1" applyBorder="1" applyAlignment="1">
      <alignment horizontal="center" vertical="center"/>
    </xf>
    <xf numFmtId="0" fontId="26" fillId="11" borderId="29" xfId="0" applyFont="1" applyFill="1" applyBorder="1" applyAlignment="1">
      <alignment horizontal="center" vertical="center"/>
    </xf>
    <xf numFmtId="0" fontId="0" fillId="12" borderId="28" xfId="0" applyFill="1" applyBorder="1" applyAlignment="1">
      <alignment horizontal="center" vertical="center"/>
    </xf>
    <xf numFmtId="0" fontId="26" fillId="10" borderId="1" xfId="0" applyFont="1" applyFill="1" applyBorder="1" applyAlignment="1">
      <alignment horizontal="center"/>
    </xf>
    <xf numFmtId="0" fontId="26" fillId="10" borderId="2" xfId="0" applyFont="1" applyFill="1" applyBorder="1" applyAlignment="1">
      <alignment horizontal="center"/>
    </xf>
    <xf numFmtId="0" fontId="26" fillId="10" borderId="3" xfId="0" applyFont="1" applyFill="1" applyBorder="1" applyAlignment="1">
      <alignment horizontal="center"/>
    </xf>
    <xf numFmtId="0" fontId="8" fillId="20" borderId="1" xfId="0" applyFont="1" applyFill="1" applyBorder="1" applyAlignment="1">
      <alignment horizontal="center"/>
    </xf>
    <xf numFmtId="0" fontId="8" fillId="20" borderId="3" xfId="0" applyFont="1" applyFill="1" applyBorder="1" applyAlignment="1">
      <alignment horizontal="center"/>
    </xf>
    <xf numFmtId="0" fontId="8" fillId="21" borderId="35" xfId="0" applyFont="1" applyFill="1" applyBorder="1" applyAlignment="1">
      <alignment horizontal="center" vertical="center"/>
    </xf>
    <xf numFmtId="0" fontId="8" fillId="21" borderId="34" xfId="0" applyFont="1" applyFill="1" applyBorder="1" applyAlignment="1">
      <alignment horizontal="center" vertical="center"/>
    </xf>
    <xf numFmtId="0" fontId="8" fillId="11" borderId="30" xfId="0" applyFont="1" applyFill="1" applyBorder="1" applyAlignment="1">
      <alignment horizontal="center" vertical="center"/>
    </xf>
    <xf numFmtId="0" fontId="8" fillId="11" borderId="29" xfId="0" applyFont="1" applyFill="1" applyBorder="1" applyAlignment="1">
      <alignment horizontal="center" vertical="center"/>
    </xf>
  </cellXfs>
  <cellStyles count="4">
    <cellStyle name="Comma" xfId="2" builtinId="3"/>
    <cellStyle name="Hyperlink" xfId="1" builtinId="8"/>
    <cellStyle name="Normal" xfId="0" builtinId="0"/>
    <cellStyle name="Percent" xfId="3" builtinId="5"/>
  </cellStyles>
  <dxfs count="8">
    <dxf>
      <fill>
        <patternFill>
          <bgColor theme="9"/>
        </patternFill>
      </fill>
    </dxf>
    <dxf>
      <fill>
        <patternFill>
          <bgColor rgb="FFFF0000"/>
        </patternFill>
      </fill>
    </dxf>
    <dxf>
      <fill>
        <patternFill>
          <bgColor rgb="FFFF9999"/>
        </patternFill>
      </fill>
    </dxf>
    <dxf>
      <fill>
        <patternFill>
          <bgColor rgb="FF94BD63"/>
        </patternFill>
      </fill>
    </dxf>
    <dxf>
      <fill>
        <patternFill>
          <bgColor rgb="FFFF8989"/>
        </patternFill>
      </fill>
    </dxf>
    <dxf>
      <fill>
        <patternFill>
          <bgColor theme="7" tint="0.79998168889431442"/>
        </patternFill>
      </fill>
    </dxf>
    <dxf>
      <fill>
        <patternFill>
          <bgColor rgb="FFFF8989"/>
        </patternFill>
      </fill>
    </dxf>
    <dxf>
      <fill>
        <patternFill>
          <bgColor theme="7" tint="0.79998168889431442"/>
        </patternFill>
      </fill>
    </dxf>
  </dxfs>
  <tableStyles count="0" defaultTableStyle="TableStyleMedium2" defaultPivotStyle="PivotStyleMedium9"/>
  <colors>
    <mruColors>
      <color rgb="FFF30BD2"/>
      <color rgb="FF600000"/>
      <color rgb="FF79FF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mtow vs pax</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v>mtow vs payload</c:v>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41520113729225377"/>
                  <c:y val="-7.105596958819923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Sheet1!$C$3:$C$13</c:f>
              <c:numCache>
                <c:formatCode>0.00</c:formatCode>
                <c:ptCount val="11"/>
                <c:pt idx="0">
                  <c:v>145</c:v>
                </c:pt>
                <c:pt idx="1">
                  <c:v>149</c:v>
                </c:pt>
                <c:pt idx="2">
                  <c:v>170</c:v>
                </c:pt>
                <c:pt idx="3">
                  <c:v>180</c:v>
                </c:pt>
                <c:pt idx="4" formatCode="General">
                  <c:v>149</c:v>
                </c:pt>
                <c:pt idx="5">
                  <c:v>140</c:v>
                </c:pt>
                <c:pt idx="6">
                  <c:v>155</c:v>
                </c:pt>
                <c:pt idx="7">
                  <c:v>194</c:v>
                </c:pt>
                <c:pt idx="8">
                  <c:v>150</c:v>
                </c:pt>
                <c:pt idx="9">
                  <c:v>146</c:v>
                </c:pt>
                <c:pt idx="10">
                  <c:v>103</c:v>
                </c:pt>
              </c:numCache>
            </c:numRef>
          </c:xVal>
          <c:yVal>
            <c:numRef>
              <c:f>Sheet1!$D$3:$D$13</c:f>
              <c:numCache>
                <c:formatCode>0.00</c:formatCode>
                <c:ptCount val="11"/>
                <c:pt idx="0" formatCode="General">
                  <c:v>52390</c:v>
                </c:pt>
                <c:pt idx="1">
                  <c:v>0</c:v>
                </c:pt>
                <c:pt idx="2">
                  <c:v>82190</c:v>
                </c:pt>
                <c:pt idx="3">
                  <c:v>88314</c:v>
                </c:pt>
                <c:pt idx="4" formatCode="General">
                  <c:v>0</c:v>
                </c:pt>
                <c:pt idx="5">
                  <c:v>64000</c:v>
                </c:pt>
                <c:pt idx="6">
                  <c:v>73500</c:v>
                </c:pt>
                <c:pt idx="7">
                  <c:v>79000</c:v>
                </c:pt>
                <c:pt idx="8">
                  <c:v>69900</c:v>
                </c:pt>
                <c:pt idx="9">
                  <c:v>61500</c:v>
                </c:pt>
                <c:pt idx="10">
                  <c:v>45880</c:v>
                </c:pt>
              </c:numCache>
            </c:numRef>
          </c:yVal>
          <c:smooth val="0"/>
          <c:extLst>
            <c:ext xmlns:c16="http://schemas.microsoft.com/office/drawing/2014/chart" uri="{C3380CC4-5D6E-409C-BE32-E72D297353CC}">
              <c16:uniqueId val="{00000000-CED8-457A-9647-882415928590}"/>
            </c:ext>
          </c:extLst>
        </c:ser>
        <c:dLbls>
          <c:showLegendKey val="0"/>
          <c:showVal val="0"/>
          <c:showCatName val="0"/>
          <c:showSerName val="0"/>
          <c:showPercent val="0"/>
          <c:showBubbleSize val="0"/>
        </c:dLbls>
        <c:axId val="448929919"/>
        <c:axId val="448923679"/>
      </c:scatterChart>
      <c:valAx>
        <c:axId val="4489299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48923679"/>
        <c:crosses val="autoZero"/>
        <c:crossBetween val="midCat"/>
      </c:valAx>
      <c:valAx>
        <c:axId val="44892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489299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v>mtow vs range</c:v>
          </c:tx>
          <c:spPr>
            <a:ln w="19050" cap="rnd">
              <a:noFill/>
              <a:round/>
            </a:ln>
            <a:effectLst/>
          </c:spPr>
          <c:marker>
            <c:symbol val="circle"/>
            <c:size val="5"/>
            <c:spPr>
              <a:solidFill>
                <a:schemeClr val="accent1"/>
              </a:solidFill>
              <a:ln w="9525">
                <a:solidFill>
                  <a:schemeClr val="accent1"/>
                </a:solidFill>
              </a:ln>
              <a:effectLst/>
            </c:spPr>
          </c:marker>
          <c:xVal>
            <c:strRef>
              <c:f>Sheet1!$F$3:$F$13</c:f>
              <c:strCache>
                <c:ptCount val="11"/>
                <c:pt idx="0">
                  <c:v>2518.72 	</c:v>
                </c:pt>
                <c:pt idx="1">
                  <c:v>2922.456	</c:v>
                </c:pt>
                <c:pt idx="2">
                  <c:v>6570.00</c:v>
                </c:pt>
                <c:pt idx="3">
                  <c:v>6570.00</c:v>
                </c:pt>
                <c:pt idx="4">
                  <c:v>5570</c:v>
                </c:pt>
                <c:pt idx="5">
                  <c:v>2509.46</c:v>
                </c:pt>
                <c:pt idx="6">
                  <c:v>5639.00</c:v>
                </c:pt>
                <c:pt idx="7">
                  <c:v>6300.00</c:v>
                </c:pt>
                <c:pt idx="8">
                  <c:v>3704.00</c:v>
                </c:pt>
                <c:pt idx="9">
                  <c:v>3500.00</c:v>
                </c:pt>
                <c:pt idx="10">
                  <c:v>3048</c:v>
                </c:pt>
              </c:strCache>
            </c:strRef>
          </c:xVal>
          <c:yVal>
            <c:numRef>
              <c:f>Sheet1!$D$3:$D$13</c:f>
              <c:numCache>
                <c:formatCode>0.00</c:formatCode>
                <c:ptCount val="11"/>
                <c:pt idx="0" formatCode="General">
                  <c:v>52390</c:v>
                </c:pt>
                <c:pt idx="1">
                  <c:v>0</c:v>
                </c:pt>
                <c:pt idx="2">
                  <c:v>82190</c:v>
                </c:pt>
                <c:pt idx="3">
                  <c:v>88314</c:v>
                </c:pt>
                <c:pt idx="4" formatCode="General">
                  <c:v>0</c:v>
                </c:pt>
                <c:pt idx="5">
                  <c:v>64000</c:v>
                </c:pt>
                <c:pt idx="6">
                  <c:v>73500</c:v>
                </c:pt>
                <c:pt idx="7">
                  <c:v>79000</c:v>
                </c:pt>
                <c:pt idx="8">
                  <c:v>69900</c:v>
                </c:pt>
                <c:pt idx="9">
                  <c:v>61500</c:v>
                </c:pt>
                <c:pt idx="10">
                  <c:v>45880</c:v>
                </c:pt>
              </c:numCache>
            </c:numRef>
          </c:yVal>
          <c:smooth val="0"/>
          <c:extLst>
            <c:ext xmlns:c16="http://schemas.microsoft.com/office/drawing/2014/chart" uri="{C3380CC4-5D6E-409C-BE32-E72D297353CC}">
              <c16:uniqueId val="{00000000-E0F4-4C2F-ADF2-823E0DE1A91F}"/>
            </c:ext>
          </c:extLst>
        </c:ser>
        <c:dLbls>
          <c:showLegendKey val="0"/>
          <c:showVal val="0"/>
          <c:showCatName val="0"/>
          <c:showSerName val="0"/>
          <c:showPercent val="0"/>
          <c:showBubbleSize val="0"/>
        </c:dLbls>
        <c:axId val="448931167"/>
        <c:axId val="448927423"/>
      </c:scatterChart>
      <c:valAx>
        <c:axId val="4489311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48927423"/>
        <c:crosses val="autoZero"/>
        <c:crossBetween val="midCat"/>
      </c:valAx>
      <c:valAx>
        <c:axId val="44892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489311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Passengers &amp; MTOW</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8451563137951706E-2"/>
                  <c:y val="0.241495981689461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(DataBase!$D$3:$D$12,DataBase!$D$15:$D$17)</c:f>
              <c:numCache>
                <c:formatCode>0</c:formatCode>
                <c:ptCount val="13"/>
                <c:pt idx="0">
                  <c:v>146</c:v>
                </c:pt>
                <c:pt idx="1">
                  <c:v>140</c:v>
                </c:pt>
                <c:pt idx="2">
                  <c:v>155</c:v>
                </c:pt>
                <c:pt idx="3">
                  <c:v>150</c:v>
                </c:pt>
                <c:pt idx="4">
                  <c:v>155</c:v>
                </c:pt>
                <c:pt idx="5">
                  <c:v>155</c:v>
                </c:pt>
                <c:pt idx="6">
                  <c:v>155</c:v>
                </c:pt>
                <c:pt idx="7">
                  <c:v>155</c:v>
                </c:pt>
                <c:pt idx="8">
                  <c:v>153</c:v>
                </c:pt>
                <c:pt idx="9">
                  <c:v>139</c:v>
                </c:pt>
                <c:pt idx="10">
                  <c:v>149</c:v>
                </c:pt>
                <c:pt idx="11">
                  <c:v>149</c:v>
                </c:pt>
                <c:pt idx="12">
                  <c:v>145</c:v>
                </c:pt>
              </c:numCache>
            </c:numRef>
          </c:xVal>
          <c:yVal>
            <c:numRef>
              <c:f>(DataBase!$E$3:$E$12,DataBase!$E$15:$E$17)</c:f>
              <c:numCache>
                <c:formatCode>0</c:formatCode>
                <c:ptCount val="13"/>
                <c:pt idx="0">
                  <c:v>61500</c:v>
                </c:pt>
                <c:pt idx="1">
                  <c:v>64000</c:v>
                </c:pt>
                <c:pt idx="2">
                  <c:v>73500</c:v>
                </c:pt>
                <c:pt idx="3">
                  <c:v>69900</c:v>
                </c:pt>
                <c:pt idx="4">
                  <c:v>63500</c:v>
                </c:pt>
                <c:pt idx="5">
                  <c:v>67812</c:v>
                </c:pt>
                <c:pt idx="6">
                  <c:v>72580</c:v>
                </c:pt>
                <c:pt idx="7">
                  <c:v>75580</c:v>
                </c:pt>
                <c:pt idx="8">
                  <c:v>70760</c:v>
                </c:pt>
                <c:pt idx="9">
                  <c:v>54420</c:v>
                </c:pt>
                <c:pt idx="10">
                  <c:v>69400</c:v>
                </c:pt>
                <c:pt idx="11">
                  <c:v>56470</c:v>
                </c:pt>
                <c:pt idx="12">
                  <c:v>52390</c:v>
                </c:pt>
              </c:numCache>
            </c:numRef>
          </c:yVal>
          <c:smooth val="0"/>
          <c:extLst>
            <c:ext xmlns:c15="http://schemas.microsoft.com/office/drawing/2012/chart" uri="{02D57815-91ED-43cb-92C2-25804820EDAC}">
              <c15:filteredSeriesTitle>
                <c15:tx>
                  <c:v>MTOW vs passenger</c:v>
                </c15:tx>
              </c15:filteredSeriesTitle>
            </c:ext>
            <c:ext xmlns:c16="http://schemas.microsoft.com/office/drawing/2014/chart" uri="{C3380CC4-5D6E-409C-BE32-E72D297353CC}">
              <c16:uniqueId val="{00000000-9D31-4409-B23E-863A77B80266}"/>
            </c:ext>
          </c:extLst>
        </c:ser>
        <c:dLbls>
          <c:showLegendKey val="0"/>
          <c:showVal val="0"/>
          <c:showCatName val="0"/>
          <c:showSerName val="0"/>
          <c:showPercent val="0"/>
          <c:showBubbleSize val="0"/>
        </c:dLbls>
        <c:axId val="1571864255"/>
        <c:axId val="1551100687"/>
      </c:scatterChart>
      <c:valAx>
        <c:axId val="15718642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Passenger</a:t>
                </a:r>
                <a:endParaRPr lang="zh-CN"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51100687"/>
        <c:crosses val="autoZero"/>
        <c:crossBetween val="midCat"/>
      </c:valAx>
      <c:valAx>
        <c:axId val="1551100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ltLang="zh-CN"/>
                  <a:t>MTOW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718642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 as 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v>x- mtow y-oem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765748031496059E-2"/>
                  <c:y val="-5.0462962962962961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(DataBase!$E$3:$E$12,DataBase!$E$14:$E$17)</c:f>
              <c:numCache>
                <c:formatCode>0</c:formatCode>
                <c:ptCount val="14"/>
                <c:pt idx="0">
                  <c:v>61500</c:v>
                </c:pt>
                <c:pt idx="1">
                  <c:v>64000</c:v>
                </c:pt>
                <c:pt idx="2">
                  <c:v>73500</c:v>
                </c:pt>
                <c:pt idx="3">
                  <c:v>69900</c:v>
                </c:pt>
                <c:pt idx="4">
                  <c:v>63500</c:v>
                </c:pt>
                <c:pt idx="5">
                  <c:v>67812</c:v>
                </c:pt>
                <c:pt idx="6">
                  <c:v>72580</c:v>
                </c:pt>
                <c:pt idx="7">
                  <c:v>75580</c:v>
                </c:pt>
                <c:pt idx="8">
                  <c:v>70760</c:v>
                </c:pt>
                <c:pt idx="9">
                  <c:v>54420</c:v>
                </c:pt>
                <c:pt idx="10">
                  <c:v>100000</c:v>
                </c:pt>
                <c:pt idx="11">
                  <c:v>69400</c:v>
                </c:pt>
                <c:pt idx="12">
                  <c:v>56470</c:v>
                </c:pt>
                <c:pt idx="13">
                  <c:v>52390</c:v>
                </c:pt>
              </c:numCache>
            </c:numRef>
          </c:xVal>
          <c:yVal>
            <c:numRef>
              <c:f>(DataBase!$F$3:$F$12,DataBase!$F$14:$F$17)</c:f>
              <c:numCache>
                <c:formatCode>0</c:formatCode>
                <c:ptCount val="14"/>
                <c:pt idx="0">
                  <c:v>35700</c:v>
                </c:pt>
                <c:pt idx="1">
                  <c:v>39200</c:v>
                </c:pt>
                <c:pt idx="2">
                  <c:v>41310</c:v>
                </c:pt>
                <c:pt idx="3">
                  <c:v>37080</c:v>
                </c:pt>
                <c:pt idx="4">
                  <c:v>35570</c:v>
                </c:pt>
                <c:pt idx="5">
                  <c:v>35630</c:v>
                </c:pt>
                <c:pt idx="6">
                  <c:v>36620</c:v>
                </c:pt>
                <c:pt idx="7">
                  <c:v>38740</c:v>
                </c:pt>
                <c:pt idx="8">
                  <c:v>39415</c:v>
                </c:pt>
                <c:pt idx="9">
                  <c:v>29300</c:v>
                </c:pt>
                <c:pt idx="10">
                  <c:v>55300</c:v>
                </c:pt>
                <c:pt idx="11">
                  <c:v>37585</c:v>
                </c:pt>
                <c:pt idx="12">
                  <c:v>31869</c:v>
                </c:pt>
                <c:pt idx="13">
                  <c:v>30960</c:v>
                </c:pt>
              </c:numCache>
            </c:numRef>
          </c:yVal>
          <c:smooth val="0"/>
          <c:extLst>
            <c:ext xmlns:c16="http://schemas.microsoft.com/office/drawing/2014/chart" uri="{C3380CC4-5D6E-409C-BE32-E72D297353CC}">
              <c16:uniqueId val="{00000000-7E17-45B5-8FF8-1146BFEBC8E0}"/>
            </c:ext>
          </c:extLst>
        </c:ser>
        <c:dLbls>
          <c:showLegendKey val="0"/>
          <c:showVal val="0"/>
          <c:showCatName val="0"/>
          <c:showSerName val="0"/>
          <c:showPercent val="0"/>
          <c:showBubbleSize val="0"/>
        </c:dLbls>
        <c:axId val="2105367040"/>
        <c:axId val="2105369120"/>
      </c:scatterChart>
      <c:valAx>
        <c:axId val="2105367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MTOW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05369120"/>
        <c:crosses val="autoZero"/>
        <c:crossBetween val="midCat"/>
      </c:valAx>
      <c:valAx>
        <c:axId val="2105369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053670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Max payload range ~</a:t>
            </a:r>
            <a:r>
              <a:rPr lang="en-US" baseline="0"/>
              <a:t> 3700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v>x-mtow, y -oem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1214085739282595"/>
                  <c:y val="-5.0462962962962961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(DataBase!$E$5,DataBase!$E$6,DataBase!$E$8,DataBase!$E$10,DataBase!$E$14)</c:f>
              <c:numCache>
                <c:formatCode>0</c:formatCode>
                <c:ptCount val="5"/>
                <c:pt idx="0">
                  <c:v>73500</c:v>
                </c:pt>
                <c:pt idx="1">
                  <c:v>69900</c:v>
                </c:pt>
                <c:pt idx="2">
                  <c:v>67812</c:v>
                </c:pt>
                <c:pt idx="3">
                  <c:v>75580</c:v>
                </c:pt>
                <c:pt idx="4">
                  <c:v>100000</c:v>
                </c:pt>
              </c:numCache>
            </c:numRef>
          </c:xVal>
          <c:yVal>
            <c:numRef>
              <c:f>(DataBase!$F$5,DataBase!$F$6,DataBase!$F$8,DataBase!$F$10,DataBase!$F$14)</c:f>
              <c:numCache>
                <c:formatCode>0</c:formatCode>
                <c:ptCount val="5"/>
                <c:pt idx="0">
                  <c:v>41310</c:v>
                </c:pt>
                <c:pt idx="1">
                  <c:v>37080</c:v>
                </c:pt>
                <c:pt idx="2">
                  <c:v>35630</c:v>
                </c:pt>
                <c:pt idx="3">
                  <c:v>38740</c:v>
                </c:pt>
                <c:pt idx="4">
                  <c:v>55300</c:v>
                </c:pt>
              </c:numCache>
            </c:numRef>
          </c:yVal>
          <c:smooth val="0"/>
          <c:extLst>
            <c:ext xmlns:c16="http://schemas.microsoft.com/office/drawing/2014/chart" uri="{C3380CC4-5D6E-409C-BE32-E72D297353CC}">
              <c16:uniqueId val="{00000000-BAB9-48C8-8388-8F0B8F6942D1}"/>
            </c:ext>
          </c:extLst>
        </c:ser>
        <c:dLbls>
          <c:showLegendKey val="0"/>
          <c:showVal val="0"/>
          <c:showCatName val="0"/>
          <c:showSerName val="0"/>
          <c:showPercent val="0"/>
          <c:showBubbleSize val="0"/>
        </c:dLbls>
        <c:axId val="439634528"/>
        <c:axId val="439624960"/>
      </c:scatterChart>
      <c:valAx>
        <c:axId val="439634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MTOW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39624960"/>
        <c:crosses val="autoZero"/>
        <c:crossBetween val="midCat"/>
      </c:valAx>
      <c:valAx>
        <c:axId val="439624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39634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x-mtow, y -oem max payload without tu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v>x-mtow, y -oem</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0.11214085739282595"/>
                  <c:y val="-5.0462962962962961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(DataBase!$E$5,DataBase!$E$6,DataBase!$E$8,DataBase!$E$10)</c:f>
              <c:numCache>
                <c:formatCode>0</c:formatCode>
                <c:ptCount val="4"/>
                <c:pt idx="0">
                  <c:v>73500</c:v>
                </c:pt>
                <c:pt idx="1">
                  <c:v>69900</c:v>
                </c:pt>
                <c:pt idx="2">
                  <c:v>67812</c:v>
                </c:pt>
                <c:pt idx="3">
                  <c:v>75580</c:v>
                </c:pt>
              </c:numCache>
            </c:numRef>
          </c:xVal>
          <c:yVal>
            <c:numRef>
              <c:f>(DataBase!$F$5,DataBase!$F$6,DataBase!$F$8,DataBase!$F$10)</c:f>
              <c:numCache>
                <c:formatCode>0</c:formatCode>
                <c:ptCount val="4"/>
                <c:pt idx="0">
                  <c:v>41310</c:v>
                </c:pt>
                <c:pt idx="1">
                  <c:v>37080</c:v>
                </c:pt>
                <c:pt idx="2">
                  <c:v>35630</c:v>
                </c:pt>
                <c:pt idx="3">
                  <c:v>38740</c:v>
                </c:pt>
              </c:numCache>
            </c:numRef>
          </c:yVal>
          <c:smooth val="0"/>
          <c:extLst>
            <c:ext xmlns:c16="http://schemas.microsoft.com/office/drawing/2014/chart" uri="{C3380CC4-5D6E-409C-BE32-E72D297353CC}">
              <c16:uniqueId val="{00000002-90EE-49ED-A9D5-5611C4951CE7}"/>
            </c:ext>
          </c:extLst>
        </c:ser>
        <c:dLbls>
          <c:showLegendKey val="0"/>
          <c:showVal val="0"/>
          <c:showCatName val="0"/>
          <c:showSerName val="0"/>
          <c:showPercent val="0"/>
          <c:showBubbleSize val="0"/>
        </c:dLbls>
        <c:axId val="439634528"/>
        <c:axId val="439624960"/>
      </c:scatterChart>
      <c:valAx>
        <c:axId val="4396345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39624960"/>
        <c:crosses val="autoZero"/>
        <c:crossBetween val="midCat"/>
      </c:valAx>
      <c:valAx>
        <c:axId val="439624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39634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Design</a:t>
            </a:r>
            <a:r>
              <a:rPr lang="en-US" baseline="0"/>
              <a:t> range ~3700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v>asd 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9802493438320209"/>
                  <c:y val="2.2422717993584133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(DataBase!$E$3,DataBase!$E$4,DataBase!$E$8,DataBase!$E$11,DataBase!$E$17)</c:f>
              <c:numCache>
                <c:formatCode>0</c:formatCode>
                <c:ptCount val="5"/>
                <c:pt idx="0">
                  <c:v>61500</c:v>
                </c:pt>
                <c:pt idx="1">
                  <c:v>64000</c:v>
                </c:pt>
                <c:pt idx="2">
                  <c:v>67812</c:v>
                </c:pt>
                <c:pt idx="3">
                  <c:v>70760</c:v>
                </c:pt>
                <c:pt idx="4">
                  <c:v>52390</c:v>
                </c:pt>
              </c:numCache>
            </c:numRef>
          </c:xVal>
          <c:yVal>
            <c:numRef>
              <c:f>(DataBase!$F$3,DataBase!$F$4,DataBase!$F$8,DataBase!$F$11,DataBase!$F$17)</c:f>
              <c:numCache>
                <c:formatCode>0</c:formatCode>
                <c:ptCount val="5"/>
                <c:pt idx="0">
                  <c:v>35700</c:v>
                </c:pt>
                <c:pt idx="1">
                  <c:v>39200</c:v>
                </c:pt>
                <c:pt idx="2">
                  <c:v>35630</c:v>
                </c:pt>
                <c:pt idx="3">
                  <c:v>39415</c:v>
                </c:pt>
                <c:pt idx="4">
                  <c:v>30960</c:v>
                </c:pt>
              </c:numCache>
            </c:numRef>
          </c:yVal>
          <c:smooth val="0"/>
          <c:extLst>
            <c:ext xmlns:c16="http://schemas.microsoft.com/office/drawing/2014/chart" uri="{C3380CC4-5D6E-409C-BE32-E72D297353CC}">
              <c16:uniqueId val="{00000000-A182-4F93-A401-8B71F8862650}"/>
            </c:ext>
          </c:extLst>
        </c:ser>
        <c:dLbls>
          <c:showLegendKey val="0"/>
          <c:showVal val="0"/>
          <c:showCatName val="0"/>
          <c:showSerName val="0"/>
          <c:showPercent val="0"/>
          <c:showBubbleSize val="0"/>
        </c:dLbls>
        <c:axId val="750948784"/>
        <c:axId val="750950448"/>
      </c:scatterChart>
      <c:valAx>
        <c:axId val="750948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MTOW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0950448"/>
        <c:crosses val="autoZero"/>
        <c:crossBetween val="midCat"/>
      </c:valAx>
      <c:valAx>
        <c:axId val="75095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0948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Drag</a:t>
            </a:r>
            <a:r>
              <a:rPr lang="en-GB" baseline="0"/>
              <a:t> Polar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smoothMarker"/>
        <c:varyColors val="0"/>
        <c:ser>
          <c:idx val="0"/>
          <c:order val="0"/>
          <c:tx>
            <c:v>Clean</c:v>
          </c:tx>
          <c:spPr>
            <a:ln w="19050" cap="rnd">
              <a:solidFill>
                <a:schemeClr val="accent1"/>
              </a:solidFill>
              <a:round/>
            </a:ln>
            <a:effectLst/>
          </c:spPr>
          <c:marker>
            <c:symbol val="none"/>
          </c:marker>
          <c:xVal>
            <c:numRef>
              <c:f>'Class 1 Weight est.'!$B$52:$B$66</c:f>
              <c:numCache>
                <c:formatCode>General</c:formatCode>
                <c:ptCount val="15"/>
                <c:pt idx="0">
                  <c:v>0.1</c:v>
                </c:pt>
                <c:pt idx="1">
                  <c:v>0.2</c:v>
                </c:pt>
                <c:pt idx="2">
                  <c:v>0.36449999999999999</c:v>
                </c:pt>
                <c:pt idx="3">
                  <c:v>0.46450000000000002</c:v>
                </c:pt>
                <c:pt idx="4">
                  <c:v>0.5645</c:v>
                </c:pt>
                <c:pt idx="5">
                  <c:v>0.66449999999999998</c:v>
                </c:pt>
                <c:pt idx="6">
                  <c:v>0.76449999999999996</c:v>
                </c:pt>
                <c:pt idx="7">
                  <c:v>0.86449999999999994</c:v>
                </c:pt>
                <c:pt idx="8">
                  <c:v>0.96449999999999991</c:v>
                </c:pt>
                <c:pt idx="9">
                  <c:v>1.0645</c:v>
                </c:pt>
                <c:pt idx="10">
                  <c:v>1.1645000000000001</c:v>
                </c:pt>
                <c:pt idx="11">
                  <c:v>1.2645000000000002</c:v>
                </c:pt>
                <c:pt idx="12">
                  <c:v>1.3645000000000003</c:v>
                </c:pt>
                <c:pt idx="13">
                  <c:v>1.4645000000000004</c:v>
                </c:pt>
                <c:pt idx="14">
                  <c:v>1.5645000000000004</c:v>
                </c:pt>
              </c:numCache>
            </c:numRef>
          </c:xVal>
          <c:yVal>
            <c:numRef>
              <c:f>'Class 1 Weight est.'!$E$52:$E$66</c:f>
              <c:numCache>
                <c:formatCode>General</c:formatCode>
                <c:ptCount val="15"/>
                <c:pt idx="0">
                  <c:v>9.4547284088339883E-3</c:v>
                </c:pt>
                <c:pt idx="1">
                  <c:v>1.0818913635335948E-2</c:v>
                </c:pt>
                <c:pt idx="2">
                  <c:v>1.5041533007978568E-2</c:v>
                </c:pt>
                <c:pt idx="3">
                  <c:v>1.8811231517212319E-2</c:v>
                </c:pt>
                <c:pt idx="4">
                  <c:v>2.3490386844114041E-2</c:v>
                </c:pt>
                <c:pt idx="5">
                  <c:v>2.9078998988683737E-2</c:v>
                </c:pt>
                <c:pt idx="6">
                  <c:v>3.5577067950921401E-2</c:v>
                </c:pt>
                <c:pt idx="7">
                  <c:v>4.2984593730827046E-2</c:v>
                </c:pt>
                <c:pt idx="8">
                  <c:v>5.1301576328400655E-2</c:v>
                </c:pt>
                <c:pt idx="9">
                  <c:v>6.0528015743642256E-2</c:v>
                </c:pt>
                <c:pt idx="10">
                  <c:v>7.0663911976551835E-2</c:v>
                </c:pt>
                <c:pt idx="11">
                  <c:v>8.1709265027129385E-2</c:v>
                </c:pt>
                <c:pt idx="12">
                  <c:v>9.3664074895374899E-2</c:v>
                </c:pt>
                <c:pt idx="13">
                  <c:v>0.1065283415812884</c:v>
                </c:pt>
                <c:pt idx="14">
                  <c:v>0.12030206508486987</c:v>
                </c:pt>
              </c:numCache>
            </c:numRef>
          </c:yVal>
          <c:smooth val="1"/>
          <c:extLst>
            <c:ext xmlns:c16="http://schemas.microsoft.com/office/drawing/2014/chart" uri="{C3380CC4-5D6E-409C-BE32-E72D297353CC}">
              <c16:uniqueId val="{00000000-0EE5-46FE-A12C-CA61AC6C3C4F}"/>
            </c:ext>
          </c:extLst>
        </c:ser>
        <c:ser>
          <c:idx val="1"/>
          <c:order val="1"/>
          <c:tx>
            <c:v>T/O</c:v>
          </c:tx>
          <c:spPr>
            <a:ln w="19050" cap="rnd">
              <a:solidFill>
                <a:schemeClr val="accent2"/>
              </a:solidFill>
              <a:round/>
            </a:ln>
            <a:effectLst/>
          </c:spPr>
          <c:marker>
            <c:symbol val="none"/>
          </c:marker>
          <c:xVal>
            <c:numRef>
              <c:f>'Class 1 Weight est.'!$C$52:$C$70</c:f>
              <c:numCache>
                <c:formatCode>General</c:formatCode>
                <c:ptCount val="19"/>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numCache>
            </c:numRef>
          </c:xVal>
          <c:yVal>
            <c:numRef>
              <c:f>'Class 1 Weight est.'!$F$52:$F$70</c:f>
              <c:numCache>
                <c:formatCode>General</c:formatCode>
                <c:ptCount val="19"/>
                <c:pt idx="0">
                  <c:v>5.443307467507999E-2</c:v>
                </c:pt>
                <c:pt idx="1">
                  <c:v>5.5732298700319947E-2</c:v>
                </c:pt>
                <c:pt idx="2">
                  <c:v>5.7897672075719886E-2</c:v>
                </c:pt>
                <c:pt idx="3">
                  <c:v>6.0929194801279798E-2</c:v>
                </c:pt>
                <c:pt idx="4">
                  <c:v>6.4826866876999678E-2</c:v>
                </c:pt>
                <c:pt idx="5">
                  <c:v>6.9590688302879539E-2</c:v>
                </c:pt>
                <c:pt idx="6">
                  <c:v>7.5220659078919366E-2</c:v>
                </c:pt>
                <c:pt idx="7">
                  <c:v>8.1716779205119189E-2</c:v>
                </c:pt>
                <c:pt idx="8">
                  <c:v>8.9079048681478964E-2</c:v>
                </c:pt>
                <c:pt idx="9">
                  <c:v>9.7307467507998707E-2</c:v>
                </c:pt>
                <c:pt idx="10">
                  <c:v>0.10640203568467846</c:v>
                </c:pt>
                <c:pt idx="11">
                  <c:v>0.11636275321151816</c:v>
                </c:pt>
                <c:pt idx="12">
                  <c:v>0.12718962008851786</c:v>
                </c:pt>
                <c:pt idx="13">
                  <c:v>0.13888263631567752</c:v>
                </c:pt>
                <c:pt idx="14">
                  <c:v>0.15144180189299716</c:v>
                </c:pt>
                <c:pt idx="15">
                  <c:v>0.16486711682047678</c:v>
                </c:pt>
                <c:pt idx="16">
                  <c:v>0.17915858109811639</c:v>
                </c:pt>
                <c:pt idx="17">
                  <c:v>0.19431619472591594</c:v>
                </c:pt>
                <c:pt idx="18">
                  <c:v>0.21033995770387548</c:v>
                </c:pt>
              </c:numCache>
            </c:numRef>
          </c:yVal>
          <c:smooth val="1"/>
          <c:extLst>
            <c:ext xmlns:c16="http://schemas.microsoft.com/office/drawing/2014/chart" uri="{C3380CC4-5D6E-409C-BE32-E72D297353CC}">
              <c16:uniqueId val="{00000002-0EE5-46FE-A12C-CA61AC6C3C4F}"/>
            </c:ext>
          </c:extLst>
        </c:ser>
        <c:ser>
          <c:idx val="2"/>
          <c:order val="2"/>
          <c:tx>
            <c:v>LDG</c:v>
          </c:tx>
          <c:spPr>
            <a:ln w="19050" cap="rnd">
              <a:solidFill>
                <a:schemeClr val="accent3"/>
              </a:solidFill>
              <a:round/>
            </a:ln>
            <a:effectLst/>
          </c:spPr>
          <c:marker>
            <c:symbol val="none"/>
          </c:marker>
          <c:xVal>
            <c:numRef>
              <c:f>'Class 1 Weight est.'!$D$52:$D$74</c:f>
              <c:numCache>
                <c:formatCode>General</c:formatCode>
                <c:ptCount val="23"/>
                <c:pt idx="0">
                  <c:v>0.1</c:v>
                </c:pt>
                <c:pt idx="1">
                  <c:v>0.2</c:v>
                </c:pt>
                <c:pt idx="2">
                  <c:v>0.30000000000000004</c:v>
                </c:pt>
                <c:pt idx="3">
                  <c:v>0.4</c:v>
                </c:pt>
                <c:pt idx="4">
                  <c:v>0.5</c:v>
                </c:pt>
                <c:pt idx="5">
                  <c:v>0.6</c:v>
                </c:pt>
                <c:pt idx="6">
                  <c:v>0.7</c:v>
                </c:pt>
                <c:pt idx="7">
                  <c:v>0.79999999999999993</c:v>
                </c:pt>
                <c:pt idx="8">
                  <c:v>0.89999999999999991</c:v>
                </c:pt>
                <c:pt idx="9">
                  <c:v>0.99999999999999989</c:v>
                </c:pt>
                <c:pt idx="10">
                  <c:v>1.0999999999999999</c:v>
                </c:pt>
                <c:pt idx="11">
                  <c:v>1.2</c:v>
                </c:pt>
                <c:pt idx="12">
                  <c:v>1.3</c:v>
                </c:pt>
                <c:pt idx="13">
                  <c:v>1.4000000000000001</c:v>
                </c:pt>
                <c:pt idx="14">
                  <c:v>1.5000000000000002</c:v>
                </c:pt>
                <c:pt idx="15">
                  <c:v>1.6000000000000003</c:v>
                </c:pt>
                <c:pt idx="16">
                  <c:v>1.7000000000000004</c:v>
                </c:pt>
                <c:pt idx="17">
                  <c:v>1.8000000000000005</c:v>
                </c:pt>
                <c:pt idx="18">
                  <c:v>1.9000000000000006</c:v>
                </c:pt>
                <c:pt idx="19">
                  <c:v>2.0000000000000004</c:v>
                </c:pt>
                <c:pt idx="20">
                  <c:v>2.1000000000000005</c:v>
                </c:pt>
                <c:pt idx="21">
                  <c:v>2.2000000000000006</c:v>
                </c:pt>
                <c:pt idx="22">
                  <c:v>2.3000000000000007</c:v>
                </c:pt>
              </c:numCache>
            </c:numRef>
          </c:xVal>
          <c:yVal>
            <c:numRef>
              <c:f>'Class 1 Weight est.'!$G$52:$G$74</c:f>
              <c:numCache>
                <c:formatCode>General</c:formatCode>
                <c:ptCount val="23"/>
                <c:pt idx="0">
                  <c:v>0.10941338946257637</c:v>
                </c:pt>
                <c:pt idx="1">
                  <c:v>0.11065355785030542</c:v>
                </c:pt>
                <c:pt idx="2">
                  <c:v>0.11272050516318718</c:v>
                </c:pt>
                <c:pt idx="3">
                  <c:v>0.11561423140122164</c:v>
                </c:pt>
                <c:pt idx="4">
                  <c:v>0.11933473656440879</c:v>
                </c:pt>
                <c:pt idx="5">
                  <c:v>0.12388202065274867</c:v>
                </c:pt>
                <c:pt idx="6">
                  <c:v>0.12925608366624122</c:v>
                </c:pt>
                <c:pt idx="7">
                  <c:v>0.13545692560488651</c:v>
                </c:pt>
                <c:pt idx="8">
                  <c:v>0.14248454646868447</c:v>
                </c:pt>
                <c:pt idx="9">
                  <c:v>0.15033894625763516</c:v>
                </c:pt>
                <c:pt idx="10">
                  <c:v>0.15902012497173854</c:v>
                </c:pt>
                <c:pt idx="11">
                  <c:v>0.16852808261099461</c:v>
                </c:pt>
                <c:pt idx="12">
                  <c:v>0.17886281917540342</c:v>
                </c:pt>
                <c:pt idx="13">
                  <c:v>0.19002433466496493</c:v>
                </c:pt>
                <c:pt idx="14">
                  <c:v>0.20201262907967915</c:v>
                </c:pt>
                <c:pt idx="15">
                  <c:v>0.21482770241954602</c:v>
                </c:pt>
                <c:pt idx="16">
                  <c:v>0.22846955468456565</c:v>
                </c:pt>
                <c:pt idx="17">
                  <c:v>0.24293818587473798</c:v>
                </c:pt>
                <c:pt idx="18">
                  <c:v>0.25823359599006301</c:v>
                </c:pt>
                <c:pt idx="19">
                  <c:v>0.2743557850305407</c:v>
                </c:pt>
                <c:pt idx="20">
                  <c:v>0.29130475299617109</c:v>
                </c:pt>
                <c:pt idx="21">
                  <c:v>0.30908049988695424</c:v>
                </c:pt>
                <c:pt idx="22">
                  <c:v>0.3276830257028901</c:v>
                </c:pt>
              </c:numCache>
            </c:numRef>
          </c:yVal>
          <c:smooth val="1"/>
          <c:extLst>
            <c:ext xmlns:c16="http://schemas.microsoft.com/office/drawing/2014/chart" uri="{C3380CC4-5D6E-409C-BE32-E72D297353CC}">
              <c16:uniqueId val="{00000003-0EE5-46FE-A12C-CA61AC6C3C4F}"/>
            </c:ext>
          </c:extLst>
        </c:ser>
        <c:dLbls>
          <c:showLegendKey val="0"/>
          <c:showVal val="0"/>
          <c:showCatName val="0"/>
          <c:showSerName val="0"/>
          <c:showPercent val="0"/>
          <c:showBubbleSize val="0"/>
        </c:dLbls>
        <c:axId val="432550080"/>
        <c:axId val="432550912"/>
      </c:scatterChart>
      <c:valAx>
        <c:axId val="432550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C_L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32550912"/>
        <c:crosses val="autoZero"/>
        <c:crossBetween val="midCat"/>
      </c:valAx>
      <c:valAx>
        <c:axId val="432550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C_D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325500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MTOW</a:t>
            </a:r>
            <a:r>
              <a:rPr lang="en-US" baseline="0"/>
              <a:t> - OEW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5917212155709451"/>
          <c:y val="0.12794119347416374"/>
          <c:w val="0.64488441348677572"/>
          <c:h val="0.67933620081630763"/>
        </c:manualLayout>
      </c:layout>
      <c:scatterChart>
        <c:scatterStyle val="lineMarker"/>
        <c:varyColors val="0"/>
        <c:ser>
          <c:idx val="0"/>
          <c:order val="0"/>
          <c:tx>
            <c:v>Reference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6218153980752407"/>
                  <c:y val="-1.430555555555555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'Class 1 Weight est.'!$D$3:$D$17</c:f>
              <c:numCache>
                <c:formatCode>0</c:formatCode>
                <c:ptCount val="15"/>
                <c:pt idx="0">
                  <c:v>603108.97499999998</c:v>
                </c:pt>
                <c:pt idx="1">
                  <c:v>#N/A</c:v>
                </c:pt>
                <c:pt idx="2">
                  <c:v>720788.77499999991</c:v>
                </c:pt>
                <c:pt idx="3">
                  <c:v>685484.83499999996</c:v>
                </c:pt>
                <c:pt idx="4">
                  <c:v>622722.27499999991</c:v>
                </c:pt>
                <c:pt idx="5">
                  <c:v>665008.54979999992</c:v>
                </c:pt>
                <c:pt idx="6">
                  <c:v>711766.65700000001</c:v>
                </c:pt>
                <c:pt idx="7">
                  <c:v>741186.60699999996</c:v>
                </c:pt>
                <c:pt idx="8">
                  <c:v>693918.554</c:v>
                </c:pt>
                <c:pt idx="9">
                  <c:v>533677.89299999992</c:v>
                </c:pt>
                <c:pt idx="10">
                  <c:v>1049311.55</c:v>
                </c:pt>
                <c:pt idx="11">
                  <c:v>980665</c:v>
                </c:pt>
                <c:pt idx="12">
                  <c:v>#N/A</c:v>
                </c:pt>
                <c:pt idx="13">
                  <c:v>553781.52549999999</c:v>
                </c:pt>
                <c:pt idx="14">
                  <c:v>513770.39349999995</c:v>
                </c:pt>
              </c:numCache>
            </c:numRef>
          </c:xVal>
          <c:yVal>
            <c:numRef>
              <c:f>'Class 1 Weight est.'!$E$3:$E$17</c:f>
              <c:numCache>
                <c:formatCode>0</c:formatCode>
                <c:ptCount val="15"/>
                <c:pt idx="0">
                  <c:v>350097.40499999997</c:v>
                </c:pt>
                <c:pt idx="1">
                  <c:v>#N/A</c:v>
                </c:pt>
                <c:pt idx="2">
                  <c:v>405112.71149999998</c:v>
                </c:pt>
                <c:pt idx="3">
                  <c:v>363630.58199999999</c:v>
                </c:pt>
                <c:pt idx="4">
                  <c:v>348822.5405</c:v>
                </c:pt>
                <c:pt idx="5">
                  <c:v>349410.93949999998</c:v>
                </c:pt>
                <c:pt idx="6">
                  <c:v>359119.52299999999</c:v>
                </c:pt>
                <c:pt idx="7">
                  <c:v>379909.62099999998</c:v>
                </c:pt>
                <c:pt idx="8">
                  <c:v>386529.10975</c:v>
                </c:pt>
                <c:pt idx="9">
                  <c:v>287334.84499999997</c:v>
                </c:pt>
                <c:pt idx="10">
                  <c:v>563490.10899999994</c:v>
                </c:pt>
                <c:pt idx="11">
                  <c:v>542307.745</c:v>
                </c:pt>
                <c:pt idx="12">
                  <c:v>#N/A</c:v>
                </c:pt>
                <c:pt idx="13">
                  <c:v>312528.12884999998</c:v>
                </c:pt>
                <c:pt idx="14">
                  <c:v>303613.88399999996</c:v>
                </c:pt>
              </c:numCache>
            </c:numRef>
          </c:yVal>
          <c:smooth val="0"/>
          <c:extLst>
            <c:ext xmlns:c16="http://schemas.microsoft.com/office/drawing/2014/chart" uri="{C3380CC4-5D6E-409C-BE32-E72D297353CC}">
              <c16:uniqueId val="{00000000-FC50-4FD7-918F-060302CC285A}"/>
            </c:ext>
          </c:extLst>
        </c:ser>
        <c:ser>
          <c:idx val="1"/>
          <c:order val="1"/>
          <c:tx>
            <c:v>Design point</c:v>
          </c:tx>
          <c:spPr>
            <a:ln w="25400" cap="rnd">
              <a:noFill/>
              <a:round/>
            </a:ln>
            <a:effectLst/>
          </c:spPr>
          <c:marker>
            <c:symbol val="circle"/>
            <c:size val="5"/>
            <c:spPr>
              <a:solidFill>
                <a:schemeClr val="accent2"/>
              </a:solidFill>
              <a:ln w="9525">
                <a:solidFill>
                  <a:schemeClr val="accent2"/>
                </a:solidFill>
              </a:ln>
              <a:effectLst/>
            </c:spPr>
          </c:marker>
          <c:xVal>
            <c:numRef>
              <c:f>'Class 1 Weight est.'!$M$17</c:f>
              <c:numCache>
                <c:formatCode>General</c:formatCode>
                <c:ptCount val="1"/>
                <c:pt idx="0">
                  <c:v>794243.85992863995</c:v>
                </c:pt>
              </c:numCache>
            </c:numRef>
          </c:xVal>
          <c:yVal>
            <c:numRef>
              <c:f>'Class 1 Weight est.'!$M$18</c:f>
              <c:numCache>
                <c:formatCode>General</c:formatCode>
                <c:ptCount val="1"/>
                <c:pt idx="0">
                  <c:v>627484.50476517004</c:v>
                </c:pt>
              </c:numCache>
            </c:numRef>
          </c:yVal>
          <c:smooth val="0"/>
          <c:extLst>
            <c:ext xmlns:c16="http://schemas.microsoft.com/office/drawing/2014/chart" uri="{C3380CC4-5D6E-409C-BE32-E72D297353CC}">
              <c16:uniqueId val="{00000003-FC50-4FD7-918F-060302CC285A}"/>
            </c:ext>
          </c:extLst>
        </c:ser>
        <c:dLbls>
          <c:showLegendKey val="0"/>
          <c:showVal val="0"/>
          <c:showCatName val="0"/>
          <c:showSerName val="0"/>
          <c:showPercent val="0"/>
          <c:showBubbleSize val="0"/>
        </c:dLbls>
        <c:axId val="875027488"/>
        <c:axId val="875027904"/>
      </c:scatterChart>
      <c:valAx>
        <c:axId val="875027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MTOW [N]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75027904"/>
        <c:crosses val="autoZero"/>
        <c:crossBetween val="midCat"/>
      </c:valAx>
      <c:valAx>
        <c:axId val="87502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OEW [N]</a:t>
                </a:r>
              </a:p>
            </c:rich>
          </c:tx>
          <c:layout>
            <c:manualLayout>
              <c:xMode val="edge"/>
              <c:yMode val="edge"/>
              <c:x val="3.2308160999105877E-2"/>
              <c:y val="0.391902540266167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75027488"/>
        <c:crosses val="autoZero"/>
        <c:crossBetween val="midCat"/>
      </c:valAx>
      <c:spPr>
        <a:noFill/>
        <a:ln>
          <a:noFill/>
        </a:ln>
        <a:effectLst/>
      </c:spPr>
    </c:plotArea>
    <c:legend>
      <c:legendPos val="r"/>
      <c:layout>
        <c:manualLayout>
          <c:xMode val="edge"/>
          <c:yMode val="edge"/>
          <c:x val="0.81059927605203175"/>
          <c:y val="0.26039751638974645"/>
          <c:w val="0.18253259207983619"/>
          <c:h val="0.483206146588504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627206959294549"/>
          <c:y val="0.10538697558051005"/>
          <c:w val="0.82659435101768663"/>
          <c:h val="0.75671720954097887"/>
        </c:manualLayout>
      </c:layout>
      <c:scatterChart>
        <c:scatterStyle val="lineMarker"/>
        <c:varyColors val="0"/>
        <c:ser>
          <c:idx val="0"/>
          <c:order val="0"/>
          <c:tx>
            <c:v>BWB-final</c:v>
          </c:tx>
          <c:spPr>
            <a:ln w="19050" cap="rnd">
              <a:solidFill>
                <a:schemeClr val="accent1"/>
              </a:solidFill>
              <a:round/>
            </a:ln>
            <a:effectLst/>
          </c:spPr>
          <c:marker>
            <c:symbol val="x"/>
            <c:size val="5"/>
            <c:spPr>
              <a:solidFill>
                <a:schemeClr val="accent1"/>
              </a:solidFill>
              <a:ln w="9525">
                <a:solidFill>
                  <a:schemeClr val="accent1"/>
                </a:solidFill>
              </a:ln>
              <a:effectLst/>
            </c:spPr>
          </c:marker>
          <c:dPt>
            <c:idx val="0"/>
            <c:marker>
              <c:symbol val="none"/>
            </c:marker>
            <c:bubble3D val="0"/>
            <c:extLst>
              <c:ext xmlns:c16="http://schemas.microsoft.com/office/drawing/2014/chart" uri="{C3380CC4-5D6E-409C-BE32-E72D297353CC}">
                <c16:uniqueId val="{00000004-F685-4E89-8960-44C96FA9C8C5}"/>
              </c:ext>
            </c:extLst>
          </c:dPt>
          <c:dPt>
            <c:idx val="3"/>
            <c:marker>
              <c:symbol val="x"/>
              <c:size val="5"/>
              <c:spPr>
                <a:solidFill>
                  <a:schemeClr val="accent1"/>
                </a:solidFill>
                <a:ln w="9525">
                  <a:solidFill>
                    <a:schemeClr val="accent1"/>
                  </a:solidFill>
                </a:ln>
                <a:effectLst/>
              </c:spPr>
            </c:marker>
            <c:bubble3D val="0"/>
            <c:spPr>
              <a:ln w="19050" cap="sq">
                <a:solidFill>
                  <a:schemeClr val="accent1"/>
                </a:solidFill>
                <a:bevel/>
                <a:headEnd type="none"/>
              </a:ln>
              <a:effectLst/>
            </c:spPr>
            <c:extLst>
              <c:ext xmlns:c16="http://schemas.microsoft.com/office/drawing/2014/chart" uri="{C3380CC4-5D6E-409C-BE32-E72D297353CC}">
                <c16:uniqueId val="{00000002-F685-4E89-8960-44C96FA9C8C5}"/>
              </c:ext>
            </c:extLst>
          </c:dPt>
          <c:dLbls>
            <c:dLbl>
              <c:idx val="0"/>
              <c:delete val="1"/>
              <c:extLst>
                <c:ext xmlns:c15="http://schemas.microsoft.com/office/drawing/2012/chart" uri="{CE6537A1-D6FC-4f65-9D91-7224C49458BB}"/>
                <c:ext xmlns:c16="http://schemas.microsoft.com/office/drawing/2014/chart" uri="{C3380CC4-5D6E-409C-BE32-E72D297353CC}">
                  <c16:uniqueId val="{00000004-F685-4E89-8960-44C96FA9C8C5}"/>
                </c:ext>
              </c:extLst>
            </c:dLbl>
            <c:dLbl>
              <c:idx val="1"/>
              <c:layout>
                <c:manualLayout>
                  <c:x val="4.605350273603466E-2"/>
                  <c:y val="-1.5900709425841524E-2"/>
                </c:manualLayout>
              </c:layout>
              <c:tx>
                <c:rich>
                  <a:bodyPr/>
                  <a:lstStyle/>
                  <a:p>
                    <a:r>
                      <a:rPr lang="en-US"/>
                      <a:t>Harmonic</a:t>
                    </a:r>
                    <a:r>
                      <a:rPr lang="en-US" baseline="0"/>
                      <a:t> range</a:t>
                    </a:r>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685-4E89-8960-44C96FA9C8C5}"/>
                </c:ext>
              </c:extLst>
            </c:dLbl>
            <c:dLbl>
              <c:idx val="2"/>
              <c:layout>
                <c:manualLayout>
                  <c:x val="0.11190754817551754"/>
                  <c:y val="3.63394898966115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Design range</a:t>
                    </a:r>
                    <a:endParaRPr lang="en-US"/>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685-4E89-8960-44C96FA9C8C5}"/>
                </c:ext>
              </c:extLst>
            </c:dLbl>
            <c:dLbl>
              <c:idx val="3"/>
              <c:layout>
                <c:manualLayout>
                  <c:x val="-5.3259823078564889E-2"/>
                  <c:y val="-0.14542358657821988"/>
                </c:manualLayout>
              </c:layout>
              <c:tx>
                <c:rich>
                  <a:bodyPr/>
                  <a:lstStyle/>
                  <a:p>
                    <a:r>
                      <a:rPr lang="en-US"/>
                      <a:t>Ferry</a:t>
                    </a:r>
                    <a:r>
                      <a:rPr lang="en-US" baseline="0"/>
                      <a:t> range</a:t>
                    </a:r>
                    <a:endParaRPr lang="en-US"/>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685-4E89-8960-44C96FA9C8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'Class 1 Weight est.'!$X$41:$X$44</c:f>
              <c:numCache>
                <c:formatCode>General</c:formatCode>
                <c:ptCount val="4"/>
                <c:pt idx="0">
                  <c:v>0</c:v>
                </c:pt>
                <c:pt idx="1">
                  <c:v>-6264.2869886034023</c:v>
                </c:pt>
                <c:pt idx="2">
                  <c:v>3700</c:v>
                </c:pt>
                <c:pt idx="3">
                  <c:v>8862.6111741036984</c:v>
                </c:pt>
              </c:numCache>
            </c:numRef>
          </c:xVal>
          <c:yVal>
            <c:numRef>
              <c:f>'Class 1 Weight est.'!$Y$41:$Y$44</c:f>
              <c:numCache>
                <c:formatCode>General</c:formatCode>
                <c:ptCount val="4"/>
                <c:pt idx="0">
                  <c:v>17325</c:v>
                </c:pt>
                <c:pt idx="1">
                  <c:v>17325</c:v>
                </c:pt>
                <c:pt idx="2">
                  <c:v>15750</c:v>
                </c:pt>
                <c:pt idx="3">
                  <c:v>0</c:v>
                </c:pt>
              </c:numCache>
            </c:numRef>
          </c:yVal>
          <c:smooth val="0"/>
          <c:extLst>
            <c:ext xmlns:c16="http://schemas.microsoft.com/office/drawing/2014/chart" uri="{C3380CC4-5D6E-409C-BE32-E72D297353CC}">
              <c16:uniqueId val="{00000000-C9E2-419F-BB10-02337E4BB73A}"/>
            </c:ext>
          </c:extLst>
        </c:ser>
        <c:dLbls>
          <c:dLblPos val="t"/>
          <c:showLegendKey val="0"/>
          <c:showVal val="1"/>
          <c:showCatName val="0"/>
          <c:showSerName val="0"/>
          <c:showPercent val="0"/>
          <c:showBubbleSize val="0"/>
        </c:dLbls>
        <c:axId val="152961615"/>
        <c:axId val="152952879"/>
        <c:extLst>
          <c:ext xmlns:c15="http://schemas.microsoft.com/office/drawing/2012/chart" uri="{02D57815-91ED-43cb-92C2-25804820EDAC}">
            <c15:filteredScatterSeries>
              <c15:ser>
                <c:idx val="1"/>
                <c:order val="1"/>
                <c:tx>
                  <c:v>Box</c:v>
                </c:tx>
                <c:spPr>
                  <a:ln w="19050" cap="sq">
                    <a:solidFill>
                      <a:schemeClr val="accent2"/>
                    </a:solidFill>
                    <a:bevel/>
                  </a:ln>
                  <a:effectLst/>
                </c:spPr>
                <c:marker>
                  <c:symbol val="triangle"/>
                  <c:size val="5"/>
                  <c:spPr>
                    <a:solidFill>
                      <a:schemeClr val="accent2"/>
                    </a:solidFill>
                    <a:ln w="9525">
                      <a:solidFill>
                        <a:schemeClr val="accent2"/>
                      </a:solidFill>
                    </a:ln>
                    <a:effectLst/>
                  </c:spPr>
                </c:marker>
                <c:dPt>
                  <c:idx val="0"/>
                  <c:marker>
                    <c:symbol val="none"/>
                  </c:marker>
                  <c:bubble3D val="0"/>
                  <c:extLst>
                    <c:ext xmlns:c16="http://schemas.microsoft.com/office/drawing/2014/chart" uri="{C3380CC4-5D6E-409C-BE32-E72D297353CC}">
                      <c16:uniqueId val="{00000008-F685-4E89-8960-44C96FA9C8C5}"/>
                    </c:ext>
                  </c:extLst>
                </c:dPt>
                <c:dPt>
                  <c:idx val="3"/>
                  <c:marker>
                    <c:symbol val="triangle"/>
                    <c:size val="5"/>
                    <c:spPr>
                      <a:solidFill>
                        <a:schemeClr val="accent2"/>
                      </a:solidFill>
                      <a:ln w="9525">
                        <a:solidFill>
                          <a:schemeClr val="accent2"/>
                        </a:solidFill>
                      </a:ln>
                      <a:effectLst/>
                    </c:spPr>
                  </c:marker>
                  <c:bubble3D val="0"/>
                  <c:spPr>
                    <a:ln w="19050" cap="sq">
                      <a:solidFill>
                        <a:schemeClr val="accent2"/>
                      </a:solidFill>
                      <a:round/>
                    </a:ln>
                    <a:effectLst/>
                  </c:spPr>
                  <c:extLst>
                    <c:ext xmlns:c16="http://schemas.microsoft.com/office/drawing/2014/chart" uri="{C3380CC4-5D6E-409C-BE32-E72D297353CC}">
                      <c16:uniqueId val="{00000007-F685-4E89-8960-44C96FA9C8C5}"/>
                    </c:ext>
                  </c:extLst>
                </c:dPt>
                <c:dLbls>
                  <c:dLbl>
                    <c:idx val="0"/>
                    <c:delete val="1"/>
                    <c:extLst>
                      <c:ext uri="{CE6537A1-D6FC-4f65-9D91-7224C49458BB}"/>
                      <c:ext xmlns:c16="http://schemas.microsoft.com/office/drawing/2014/chart" uri="{C3380CC4-5D6E-409C-BE32-E72D297353CC}">
                        <c16:uniqueId val="{00000008-F685-4E89-8960-44C96FA9C8C5}"/>
                      </c:ext>
                    </c:extLst>
                  </c:dLbl>
                  <c:dLbl>
                    <c:idx val="1"/>
                    <c:layout>
                      <c:manualLayout>
                        <c:x val="-4.4602977542401646E-2"/>
                        <c:y val="-9.1487166507963874E-2"/>
                      </c:manualLayout>
                    </c:layout>
                    <c:tx>
                      <c:rich>
                        <a:bodyPr/>
                        <a:lstStyle/>
                        <a:p>
                          <a:r>
                            <a:rPr lang="en-US"/>
                            <a:t>Harmonic</a:t>
                          </a:r>
                          <a:r>
                            <a:rPr lang="en-US" baseline="0"/>
                            <a:t> range</a:t>
                          </a:r>
                          <a:endParaRPr lang="en-US"/>
                        </a:p>
                      </c:rich>
                    </c:tx>
                    <c:dLblPos val="r"/>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9-F685-4E89-8960-44C96FA9C8C5}"/>
                      </c:ext>
                    </c:extLst>
                  </c:dLbl>
                  <c:dLbl>
                    <c:idx val="2"/>
                    <c:delete val="1"/>
                    <c:extLst>
                      <c:ext uri="{CE6537A1-D6FC-4f65-9D91-7224C49458BB}"/>
                      <c:ext xmlns:c16="http://schemas.microsoft.com/office/drawing/2014/chart" uri="{C3380CC4-5D6E-409C-BE32-E72D297353CC}">
                        <c16:uniqueId val="{00000006-F685-4E89-8960-44C96FA9C8C5}"/>
                      </c:ext>
                    </c:extLst>
                  </c:dLbl>
                  <c:dLbl>
                    <c:idx val="3"/>
                    <c:layout>
                      <c:manualLayout>
                        <c:x val="-4.1508512593287659E-2"/>
                        <c:y val="-0.11309955800799637"/>
                      </c:manualLayout>
                    </c:layout>
                    <c:tx>
                      <c:rich>
                        <a:bodyPr/>
                        <a:lstStyle/>
                        <a:p>
                          <a:r>
                            <a:rPr lang="en-US"/>
                            <a:t>Ferry</a:t>
                          </a:r>
                          <a:r>
                            <a:rPr lang="en-US" baseline="0"/>
                            <a:t> range</a:t>
                          </a:r>
                          <a:endParaRPr lang="en-US"/>
                        </a:p>
                      </c:rich>
                    </c:tx>
                    <c:dLblPos val="r"/>
                    <c:showLegendKey val="0"/>
                    <c:showVal val="1"/>
                    <c:showCatName val="0"/>
                    <c:showSerName val="0"/>
                    <c:showPercent val="0"/>
                    <c:showBubbleSize val="0"/>
                    <c:extLst>
                      <c:ext uri="{CE6537A1-D6FC-4f65-9D91-7224C49458BB}">
                        <c15:showDataLabelsRange val="0"/>
                      </c:ext>
                      <c:ext xmlns:c16="http://schemas.microsoft.com/office/drawing/2014/chart" uri="{C3380CC4-5D6E-409C-BE32-E72D297353CC}">
                        <c16:uniqueId val="{00000007-F685-4E89-8960-44C96FA9C8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c:ext uri="{02D57815-91ED-43cb-92C2-25804820EDAC}">
                        <c15:formulaRef>
                          <c15:sqref>'Class 1 Weight est.'!$AA$41:$AA$44</c15:sqref>
                        </c15:formulaRef>
                      </c:ext>
                    </c:extLst>
                    <c:numCache>
                      <c:formatCode>0</c:formatCode>
                      <c:ptCount val="4"/>
                      <c:pt idx="0" formatCode="General">
                        <c:v>0</c:v>
                      </c:pt>
                      <c:pt idx="1">
                        <c:v>1401.5899979268811</c:v>
                      </c:pt>
                      <c:pt idx="2" formatCode="General">
                        <c:v>3700</c:v>
                      </c:pt>
                      <c:pt idx="3">
                        <c:v>17317.827157388165</c:v>
                      </c:pt>
                    </c:numCache>
                  </c:numRef>
                </c:xVal>
                <c:yVal>
                  <c:numRef>
                    <c:extLst>
                      <c:ext uri="{02D57815-91ED-43cb-92C2-25804820EDAC}">
                        <c15:formulaRef>
                          <c15:sqref>'Class 1 Weight est.'!$AB$41:$AB$44</c15:sqref>
                        </c15:formulaRef>
                      </c:ext>
                    </c:extLst>
                    <c:numCache>
                      <c:formatCode>0</c:formatCode>
                      <c:ptCount val="4"/>
                      <c:pt idx="0">
                        <c:v>18900</c:v>
                      </c:pt>
                      <c:pt idx="1">
                        <c:v>18900</c:v>
                      </c:pt>
                      <c:pt idx="2" formatCode="General">
                        <c:v>15750</c:v>
                      </c:pt>
                      <c:pt idx="3" formatCode="General">
                        <c:v>0</c:v>
                      </c:pt>
                    </c:numCache>
                  </c:numRef>
                </c:yVal>
                <c:smooth val="0"/>
                <c:extLst>
                  <c:ext xmlns:c16="http://schemas.microsoft.com/office/drawing/2014/chart" uri="{C3380CC4-5D6E-409C-BE32-E72D297353CC}">
                    <c16:uniqueId val="{00000005-F685-4E89-8960-44C96FA9C8C5}"/>
                  </c:ext>
                </c:extLst>
              </c15:ser>
            </c15:filteredScatterSeries>
            <c15:filteredScatterSeries>
              <c15:ser>
                <c:idx val="2"/>
                <c:order val="2"/>
                <c:tx>
                  <c:v>BWB</c:v>
                </c:tx>
                <c:spPr>
                  <a:ln w="19050" cap="rnd">
                    <a:solidFill>
                      <a:schemeClr val="accent3"/>
                    </a:solidFill>
                    <a:round/>
                  </a:ln>
                  <a:effectLst/>
                </c:spPr>
                <c:marker>
                  <c:symbol val="circle"/>
                  <c:size val="5"/>
                  <c:spPr>
                    <a:solidFill>
                      <a:schemeClr val="accent3"/>
                    </a:solidFill>
                    <a:ln w="9525">
                      <a:solidFill>
                        <a:schemeClr val="accent3"/>
                      </a:solidFill>
                    </a:ln>
                    <a:effectLst/>
                  </c:spPr>
                </c:marker>
                <c:dPt>
                  <c:idx val="0"/>
                  <c:marker>
                    <c:symbol val="none"/>
                  </c:marker>
                  <c:bubble3D val="0"/>
                  <c:extLst xmlns:c15="http://schemas.microsoft.com/office/drawing/2012/chart">
                    <c:ext xmlns:c16="http://schemas.microsoft.com/office/drawing/2014/chart" uri="{C3380CC4-5D6E-409C-BE32-E72D297353CC}">
                      <c16:uniqueId val="{00000008-F966-4691-8A82-2DE5E0C5ECFB}"/>
                    </c:ext>
                  </c:extLst>
                </c:dPt>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8-F966-4691-8A82-2DE5E0C5ECFB}"/>
                      </c:ext>
                    </c:extLst>
                  </c:dLbl>
                  <c:dLbl>
                    <c:idx val="1"/>
                    <c:layout>
                      <c:manualLayout>
                        <c:x val="4.7163914052013228E-2"/>
                        <c:y val="-2.8509458895967704E-2"/>
                      </c:manualLayout>
                    </c:layout>
                    <c:tx>
                      <c:rich>
                        <a:bodyPr/>
                        <a:lstStyle/>
                        <a:p>
                          <a:r>
                            <a:rPr lang="en-US"/>
                            <a:t>Harmonic</a:t>
                          </a:r>
                          <a:r>
                            <a:rPr lang="en-US" baseline="0"/>
                            <a:t> range</a:t>
                          </a:r>
                          <a:endParaRPr lang="en-US"/>
                        </a:p>
                      </c:rich>
                    </c:tx>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15:showDataLabelsRange val="0"/>
                      </c:ext>
                      <c:ext xmlns:c16="http://schemas.microsoft.com/office/drawing/2014/chart" uri="{C3380CC4-5D6E-409C-BE32-E72D297353CC}">
                        <c16:uniqueId val="{0000000A-F966-4691-8A82-2DE5E0C5ECFB}"/>
                      </c:ext>
                    </c:extLst>
                  </c:dLbl>
                  <c:dLbl>
                    <c:idx val="2"/>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9-F966-4691-8A82-2DE5E0C5ECFB}"/>
                      </c:ext>
                    </c:extLst>
                  </c:dLbl>
                  <c:dLbl>
                    <c:idx val="3"/>
                    <c:layout>
                      <c:manualLayout>
                        <c:x val="-2.3731344989067288E-2"/>
                        <c:y val="-8.5393247804947656E-2"/>
                      </c:manualLayout>
                    </c:layout>
                    <c:tx>
                      <c:rich>
                        <a:bodyPr/>
                        <a:lstStyle/>
                        <a:p>
                          <a:r>
                            <a:rPr lang="en-US"/>
                            <a:t>Ferry</a:t>
                          </a:r>
                          <a:r>
                            <a:rPr lang="en-US" baseline="0"/>
                            <a:t> range</a:t>
                          </a:r>
                        </a:p>
                      </c:rich>
                    </c:tx>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15:showDataLabelsRange val="0"/>
                      </c:ext>
                      <c:ext xmlns:c16="http://schemas.microsoft.com/office/drawing/2014/chart" uri="{C3380CC4-5D6E-409C-BE32-E72D297353CC}">
                        <c16:uniqueId val="{00000007-F966-4691-8A82-2DE5E0C5EC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extLst xmlns:c15="http://schemas.microsoft.com/office/drawing/2012/chart">
                      <c:ext xmlns:c15="http://schemas.microsoft.com/office/drawing/2012/chart" uri="{02D57815-91ED-43cb-92C2-25804820EDAC}">
                        <c15:formulaRef>
                          <c15:sqref>'Class 1 Weight est.'!$AD$41:$AD$44</c15:sqref>
                        </c15:formulaRef>
                      </c:ext>
                    </c:extLst>
                    <c:numCache>
                      <c:formatCode>0</c:formatCode>
                      <c:ptCount val="4"/>
                      <c:pt idx="0" formatCode="General">
                        <c:v>0</c:v>
                      </c:pt>
                      <c:pt idx="1">
                        <c:v>2879.9656980595546</c:v>
                      </c:pt>
                      <c:pt idx="2" formatCode="General">
                        <c:v>3700</c:v>
                      </c:pt>
                      <c:pt idx="3">
                        <c:v>29362.626723335437</c:v>
                      </c:pt>
                    </c:numCache>
                  </c:numRef>
                </c:xVal>
                <c:yVal>
                  <c:numRef>
                    <c:extLst xmlns:c15="http://schemas.microsoft.com/office/drawing/2012/chart">
                      <c:ext xmlns:c15="http://schemas.microsoft.com/office/drawing/2012/chart" uri="{02D57815-91ED-43cb-92C2-25804820EDAC}">
                        <c15:formulaRef>
                          <c15:sqref>'Class 1 Weight est.'!$AE$41:$AE$44</c15:sqref>
                        </c15:formulaRef>
                      </c:ext>
                    </c:extLst>
                    <c:numCache>
                      <c:formatCode>0</c:formatCode>
                      <c:ptCount val="4"/>
                      <c:pt idx="0">
                        <c:v>16537.5</c:v>
                      </c:pt>
                      <c:pt idx="1">
                        <c:v>16537.5</c:v>
                      </c:pt>
                      <c:pt idx="2" formatCode="General">
                        <c:v>15750</c:v>
                      </c:pt>
                      <c:pt idx="3" formatCode="General">
                        <c:v>0</c:v>
                      </c:pt>
                    </c:numCache>
                  </c:numRef>
                </c:yVal>
                <c:smooth val="0"/>
                <c:extLst xmlns:c15="http://schemas.microsoft.com/office/drawing/2012/chart">
                  <c:ext xmlns:c16="http://schemas.microsoft.com/office/drawing/2014/chart" uri="{C3380CC4-5D6E-409C-BE32-E72D297353CC}">
                    <c16:uniqueId val="{00000006-F966-4691-8A82-2DE5E0C5ECFB}"/>
                  </c:ext>
                </c:extLst>
              </c15:ser>
            </c15:filteredScatterSeries>
          </c:ext>
        </c:extLst>
      </c:scatterChart>
      <c:valAx>
        <c:axId val="152961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Range</a:t>
                </a:r>
                <a:r>
                  <a:rPr lang="en-GB" baseline="0"/>
                  <a:t> [km]</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2952879"/>
        <c:crosses val="autoZero"/>
        <c:crossBetween val="midCat"/>
      </c:valAx>
      <c:valAx>
        <c:axId val="152952879"/>
        <c:scaling>
          <c:orientation val="minMax"/>
          <c:max val="2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Payload</a:t>
                </a:r>
                <a:r>
                  <a:rPr lang="en-GB" baseline="0"/>
                  <a:t> Weight [kg]</a:t>
                </a:r>
                <a:endParaRPr lang="en-GB"/>
              </a:p>
            </c:rich>
          </c:tx>
          <c:layout>
            <c:manualLayout>
              <c:xMode val="edge"/>
              <c:yMode val="edge"/>
              <c:x val="2.3906861419047951E-2"/>
              <c:y val="0.2916996000965356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29616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T/W - W/S Diagram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smoothMarker"/>
        <c:varyColors val="0"/>
        <c:ser>
          <c:idx val="15"/>
          <c:order val="0"/>
          <c:tx>
            <c:v>Stall clean</c:v>
          </c:tx>
          <c:spPr>
            <a:ln w="19050" cap="rnd">
              <a:solidFill>
                <a:schemeClr val="bg2">
                  <a:lumMod val="50000"/>
                </a:schemeClr>
              </a:solidFill>
              <a:round/>
            </a:ln>
            <a:effectLst/>
          </c:spPr>
          <c:marker>
            <c:symbol val="circle"/>
            <c:size val="5"/>
            <c:spPr>
              <a:noFill/>
              <a:ln w="9525">
                <a:noFill/>
              </a:ln>
              <a:effectLst/>
            </c:spPr>
          </c:marker>
          <c:errBars>
            <c:errDir val="y"/>
            <c:errBarType val="both"/>
            <c:errValType val="fixedVal"/>
            <c:noEndCap val="0"/>
            <c:val val="1"/>
            <c:spPr>
              <a:noFill/>
              <a:ln w="19050" cap="flat" cmpd="sng" algn="ctr">
                <a:solidFill>
                  <a:schemeClr val="bg2">
                    <a:lumMod val="25000"/>
                  </a:schemeClr>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numRef>
              <c:f>'TW and WS'!$S$9</c:f>
              <c:numCache>
                <c:formatCode>General</c:formatCode>
                <c:ptCount val="1"/>
                <c:pt idx="0">
                  <c:v>4976.2200300960658</c:v>
                </c:pt>
              </c:numCache>
            </c:numRef>
          </c:xVal>
          <c:yVal>
            <c:numLit>
              <c:formatCode>General</c:formatCode>
              <c:ptCount val="1"/>
              <c:pt idx="0">
                <c:v>0.4</c:v>
              </c:pt>
            </c:numLit>
          </c:yVal>
          <c:smooth val="1"/>
          <c:extLst>
            <c:ext xmlns:c16="http://schemas.microsoft.com/office/drawing/2014/chart" uri="{C3380CC4-5D6E-409C-BE32-E72D297353CC}">
              <c16:uniqueId val="{00000001-A085-4473-B58D-27BCD5163BAF}"/>
            </c:ext>
          </c:extLst>
        </c:ser>
        <c:ser>
          <c:idx val="0"/>
          <c:order val="1"/>
          <c:tx>
            <c:strRef>
              <c:f>'TW and WS'!$J$32</c:f>
              <c:strCache>
                <c:ptCount val="1"/>
                <c:pt idx="0">
                  <c:v>Stall for Landing 1.73492756</c:v>
                </c:pt>
              </c:strCache>
            </c:strRef>
          </c:tx>
          <c:spPr>
            <a:ln w="19050" cap="rnd">
              <a:solidFill>
                <a:srgbClr val="FF0000"/>
              </a:solidFill>
              <a:round/>
            </a:ln>
            <a:effectLst/>
          </c:spPr>
          <c:marker>
            <c:symbol val="none"/>
          </c:marker>
          <c:errBars>
            <c:errDir val="y"/>
            <c:errBarType val="both"/>
            <c:errValType val="fixedVal"/>
            <c:noEndCap val="0"/>
            <c:val val="1"/>
            <c:spPr>
              <a:noFill/>
              <a:ln w="22225" cap="flat" cmpd="sng" algn="ctr">
                <a:solidFill>
                  <a:srgbClr val="FF0000"/>
                </a:solidFill>
                <a:round/>
              </a:ln>
              <a:effectLst/>
            </c:spPr>
          </c:errBars>
          <c:errBars>
            <c:errDir val="x"/>
            <c:errBarType val="both"/>
            <c:errValType val="fixedVal"/>
            <c:noEndCap val="0"/>
            <c:val val="1"/>
            <c:spPr>
              <a:noFill/>
              <a:ln w="9525" cap="flat" cmpd="sng" algn="ctr">
                <a:solidFill>
                  <a:schemeClr val="tx1">
                    <a:lumMod val="65000"/>
                    <a:lumOff val="35000"/>
                  </a:schemeClr>
                </a:solidFill>
                <a:round/>
              </a:ln>
              <a:effectLst/>
            </c:spPr>
          </c:errBars>
          <c:xVal>
            <c:numRef>
              <c:f>'TW and WS'!$J$26</c:f>
              <c:numCache>
                <c:formatCode>0</c:formatCode>
                <c:ptCount val="1"/>
                <c:pt idx="0">
                  <c:v>2584.4208607796868</c:v>
                </c:pt>
              </c:numCache>
              <c:extLst xmlns:c15="http://schemas.microsoft.com/office/drawing/2012/chart"/>
            </c:numRef>
          </c:xVal>
          <c:yVal>
            <c:numRef>
              <c:f>'TW and WS'!$J$29</c:f>
              <c:numCache>
                <c:formatCode>General</c:formatCode>
                <c:ptCount val="1"/>
                <c:pt idx="0">
                  <c:v>0.19279821061640612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2-A17C-49F9-A1BA-6DD578E2FE5C}"/>
            </c:ext>
          </c:extLst>
        </c:ser>
        <c:ser>
          <c:idx val="1"/>
          <c:order val="2"/>
          <c:tx>
            <c:strRef>
              <c:f>'TW and WS'!$K$32</c:f>
              <c:strCache>
                <c:ptCount val="1"/>
                <c:pt idx="0">
                  <c:v>Stall for Landing 1.73492756</c:v>
                </c:pt>
              </c:strCache>
            </c:strRef>
          </c:tx>
          <c:spPr>
            <a:ln w="19050" cap="rnd">
              <a:solidFill>
                <a:srgbClr val="FFFF00"/>
              </a:solidFill>
              <a:round/>
            </a:ln>
            <a:effectLst/>
          </c:spPr>
          <c:marker>
            <c:symbol val="none"/>
          </c:marker>
          <c:errBars>
            <c:errDir val="y"/>
            <c:errBarType val="both"/>
            <c:errValType val="fixedVal"/>
            <c:noEndCap val="0"/>
            <c:val val="1"/>
            <c:spPr>
              <a:noFill/>
              <a:ln w="25400" cap="flat" cmpd="sng" algn="ctr">
                <a:solidFill>
                  <a:srgbClr val="FFFF00"/>
                </a:solidFill>
                <a:round/>
              </a:ln>
              <a:effectLst/>
            </c:spPr>
          </c:errBars>
          <c:xVal>
            <c:numRef>
              <c:f>'TW and WS'!$K$26</c:f>
              <c:numCache>
                <c:formatCode>0</c:formatCode>
                <c:ptCount val="1"/>
                <c:pt idx="0">
                  <c:v>2584.4208607796868</c:v>
                </c:pt>
              </c:numCache>
              <c:extLst xmlns:c15="http://schemas.microsoft.com/office/drawing/2012/chart"/>
            </c:numRef>
          </c:xVal>
          <c:yVal>
            <c:numRef>
              <c:f>'TW and WS'!$K$29</c:f>
              <c:numCache>
                <c:formatCode>General</c:formatCode>
                <c:ptCount val="1"/>
                <c:pt idx="0">
                  <c:v>0.19279821061640612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2-37A7-4F18-BDE1-57A74A60A466}"/>
            </c:ext>
          </c:extLst>
        </c:ser>
        <c:ser>
          <c:idx val="2"/>
          <c:order val="3"/>
          <c:tx>
            <c:strRef>
              <c:f>'TW and WS'!$L$32</c:f>
              <c:strCache>
                <c:ptCount val="1"/>
                <c:pt idx="0">
                  <c:v>Stall for Landing 1.73492756</c:v>
                </c:pt>
              </c:strCache>
            </c:strRef>
          </c:tx>
          <c:spPr>
            <a:ln w="19050" cap="rnd">
              <a:solidFill>
                <a:srgbClr val="FFC000"/>
              </a:solidFill>
              <a:round/>
            </a:ln>
            <a:effectLst/>
          </c:spPr>
          <c:marker>
            <c:symbol val="none"/>
          </c:marker>
          <c:errBars>
            <c:errDir val="y"/>
            <c:errBarType val="both"/>
            <c:errValType val="fixedVal"/>
            <c:noEndCap val="0"/>
            <c:val val="1"/>
            <c:spPr>
              <a:noFill/>
              <a:ln w="25400" cap="flat" cmpd="sng" algn="ctr">
                <a:solidFill>
                  <a:srgbClr val="FFC000"/>
                </a:solidFill>
                <a:round/>
              </a:ln>
              <a:effectLst/>
            </c:spPr>
          </c:errBars>
          <c:xVal>
            <c:numRef>
              <c:f>'TW and WS'!$L$26</c:f>
              <c:numCache>
                <c:formatCode>0</c:formatCode>
                <c:ptCount val="1"/>
                <c:pt idx="0">
                  <c:v>2584.4208607796868</c:v>
                </c:pt>
              </c:numCache>
              <c:extLst xmlns:c15="http://schemas.microsoft.com/office/drawing/2012/chart"/>
            </c:numRef>
          </c:xVal>
          <c:yVal>
            <c:numRef>
              <c:f>'TW and WS'!$L$29</c:f>
              <c:numCache>
                <c:formatCode>General</c:formatCode>
                <c:ptCount val="1"/>
                <c:pt idx="0">
                  <c:v>0.19279821061640612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37A7-4F18-BDE1-57A74A60A466}"/>
            </c:ext>
          </c:extLst>
        </c:ser>
        <c:ser>
          <c:idx val="3"/>
          <c:order val="4"/>
          <c:tx>
            <c:strRef>
              <c:f>'TW and WS'!$O$28:$P$28</c:f>
              <c:strCache>
                <c:ptCount val="1"/>
                <c:pt idx="0">
                  <c:v>Take-off 1.73492756</c:v>
                </c:pt>
              </c:strCache>
            </c:strRef>
          </c:tx>
          <c:spPr>
            <a:ln w="19050" cap="rnd">
              <a:solidFill>
                <a:srgbClr val="00B0F0"/>
              </a:solidFill>
              <a:round/>
            </a:ln>
            <a:effectLst/>
          </c:spPr>
          <c:marker>
            <c:symbol val="none"/>
          </c:marker>
          <c:xVal>
            <c:numRef>
              <c:f>'TW and WS'!$O$30:$O$89</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WS'!$P$30:$P$89</c:f>
              <c:numCache>
                <c:formatCode>General</c:formatCode>
                <c:ptCount val="60"/>
                <c:pt idx="0">
                  <c:v>8.3246075375260058E-3</c:v>
                </c:pt>
                <c:pt idx="1">
                  <c:v>1.6649215075052012E-2</c:v>
                </c:pt>
                <c:pt idx="2">
                  <c:v>2.4973822612578023E-2</c:v>
                </c:pt>
                <c:pt idx="3">
                  <c:v>3.3298430150104023E-2</c:v>
                </c:pt>
                <c:pt idx="4">
                  <c:v>4.1623037687630031E-2</c:v>
                </c:pt>
                <c:pt idx="5">
                  <c:v>4.9947645225156045E-2</c:v>
                </c:pt>
                <c:pt idx="6">
                  <c:v>5.8272252762682046E-2</c:v>
                </c:pt>
                <c:pt idx="7">
                  <c:v>6.6596860300208047E-2</c:v>
                </c:pt>
                <c:pt idx="8">
                  <c:v>7.4921467837734054E-2</c:v>
                </c:pt>
                <c:pt idx="9">
                  <c:v>8.3246075375260062E-2</c:v>
                </c:pt>
                <c:pt idx="10">
                  <c:v>9.1570682912786083E-2</c:v>
                </c:pt>
                <c:pt idx="11">
                  <c:v>9.9895290450312091E-2</c:v>
                </c:pt>
                <c:pt idx="12">
                  <c:v>0.10821989798783808</c:v>
                </c:pt>
                <c:pt idx="13">
                  <c:v>0.11654450552536409</c:v>
                </c:pt>
                <c:pt idx="14">
                  <c:v>0.12486911306289011</c:v>
                </c:pt>
                <c:pt idx="15">
                  <c:v>0.13319372060041609</c:v>
                </c:pt>
                <c:pt idx="16">
                  <c:v>0.1415183281379421</c:v>
                </c:pt>
                <c:pt idx="17">
                  <c:v>0.14984293567546811</c:v>
                </c:pt>
                <c:pt idx="18">
                  <c:v>0.15816754321299414</c:v>
                </c:pt>
                <c:pt idx="19">
                  <c:v>0.16649215075052012</c:v>
                </c:pt>
                <c:pt idx="20">
                  <c:v>0.17481675828804616</c:v>
                </c:pt>
                <c:pt idx="21">
                  <c:v>0.18314136582557217</c:v>
                </c:pt>
                <c:pt idx="22">
                  <c:v>0.19146597336309815</c:v>
                </c:pt>
                <c:pt idx="23">
                  <c:v>0.19979058090062418</c:v>
                </c:pt>
                <c:pt idx="24">
                  <c:v>0.20811518843815016</c:v>
                </c:pt>
                <c:pt idx="25">
                  <c:v>0.21643979597567617</c:v>
                </c:pt>
                <c:pt idx="26">
                  <c:v>0.22476440351320218</c:v>
                </c:pt>
                <c:pt idx="27">
                  <c:v>0.23308901105072818</c:v>
                </c:pt>
                <c:pt idx="28">
                  <c:v>0.24141361858825419</c:v>
                </c:pt>
                <c:pt idx="29">
                  <c:v>0.24973822612578023</c:v>
                </c:pt>
                <c:pt idx="30">
                  <c:v>0.25806283366330623</c:v>
                </c:pt>
                <c:pt idx="31">
                  <c:v>0.26638744120083219</c:v>
                </c:pt>
                <c:pt idx="32">
                  <c:v>0.27471204873835825</c:v>
                </c:pt>
                <c:pt idx="33">
                  <c:v>0.2830366562758842</c:v>
                </c:pt>
                <c:pt idx="34">
                  <c:v>0.29136126381341021</c:v>
                </c:pt>
                <c:pt idx="35">
                  <c:v>0.29968587135093622</c:v>
                </c:pt>
                <c:pt idx="36">
                  <c:v>0.30801047888846228</c:v>
                </c:pt>
                <c:pt idx="37">
                  <c:v>0.31633508642598829</c:v>
                </c:pt>
                <c:pt idx="38">
                  <c:v>0.3246596939635143</c:v>
                </c:pt>
                <c:pt idx="39">
                  <c:v>0.33298430150104025</c:v>
                </c:pt>
                <c:pt idx="40">
                  <c:v>0.34130890903856625</c:v>
                </c:pt>
                <c:pt idx="41">
                  <c:v>0.34963351657609232</c:v>
                </c:pt>
                <c:pt idx="42">
                  <c:v>0.35795812411361833</c:v>
                </c:pt>
                <c:pt idx="43">
                  <c:v>0.36628273165114433</c:v>
                </c:pt>
                <c:pt idx="44">
                  <c:v>0.37460733918867034</c:v>
                </c:pt>
                <c:pt idx="45">
                  <c:v>0.38293194672619629</c:v>
                </c:pt>
                <c:pt idx="46">
                  <c:v>0.39125655426372236</c:v>
                </c:pt>
                <c:pt idx="47">
                  <c:v>0.39958116180124836</c:v>
                </c:pt>
                <c:pt idx="48">
                  <c:v>0.40790576933877432</c:v>
                </c:pt>
                <c:pt idx="49">
                  <c:v>0.41623037687630032</c:v>
                </c:pt>
                <c:pt idx="50">
                  <c:v>0.42455498441382633</c:v>
                </c:pt>
                <c:pt idx="51">
                  <c:v>0.43287959195135234</c:v>
                </c:pt>
                <c:pt idx="52">
                  <c:v>0.4412041994888784</c:v>
                </c:pt>
                <c:pt idx="53">
                  <c:v>0.44952880702640435</c:v>
                </c:pt>
                <c:pt idx="54">
                  <c:v>0.45785341456393042</c:v>
                </c:pt>
                <c:pt idx="55">
                  <c:v>0.46617802210145637</c:v>
                </c:pt>
                <c:pt idx="56">
                  <c:v>0.47450262963898238</c:v>
                </c:pt>
                <c:pt idx="57">
                  <c:v>0.48282723717650838</c:v>
                </c:pt>
                <c:pt idx="58">
                  <c:v>0.49115184471403439</c:v>
                </c:pt>
                <c:pt idx="59">
                  <c:v>0.49947645225156045</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4-37A7-4F18-BDE1-57A74A60A466}"/>
            </c:ext>
          </c:extLst>
        </c:ser>
        <c:ser>
          <c:idx val="4"/>
          <c:order val="5"/>
          <c:tx>
            <c:strRef>
              <c:f>'TW and WS'!$Q$28:$R$28</c:f>
              <c:strCache>
                <c:ptCount val="1"/>
                <c:pt idx="0">
                  <c:v>Take-off 1.73492756</c:v>
                </c:pt>
              </c:strCache>
            </c:strRef>
          </c:tx>
          <c:spPr>
            <a:ln w="19050" cap="rnd">
              <a:solidFill>
                <a:srgbClr val="00B050"/>
              </a:solidFill>
              <a:round/>
            </a:ln>
            <a:effectLst/>
          </c:spPr>
          <c:marker>
            <c:symbol val="none"/>
          </c:marker>
          <c:xVal>
            <c:numRef>
              <c:f>'TW and WS'!$Q$30:$Q$89</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WS'!$R$30:$R$89</c:f>
              <c:numCache>
                <c:formatCode>General</c:formatCode>
                <c:ptCount val="60"/>
                <c:pt idx="0">
                  <c:v>8.3246075375260058E-3</c:v>
                </c:pt>
                <c:pt idx="1">
                  <c:v>1.6649215075052012E-2</c:v>
                </c:pt>
                <c:pt idx="2">
                  <c:v>2.4973822612578023E-2</c:v>
                </c:pt>
                <c:pt idx="3">
                  <c:v>3.3298430150104023E-2</c:v>
                </c:pt>
                <c:pt idx="4">
                  <c:v>4.1623037687630031E-2</c:v>
                </c:pt>
                <c:pt idx="5">
                  <c:v>4.9947645225156045E-2</c:v>
                </c:pt>
                <c:pt idx="6">
                  <c:v>5.8272252762682046E-2</c:v>
                </c:pt>
                <c:pt idx="7">
                  <c:v>6.6596860300208047E-2</c:v>
                </c:pt>
                <c:pt idx="8">
                  <c:v>7.4921467837734054E-2</c:v>
                </c:pt>
                <c:pt idx="9">
                  <c:v>8.3246075375260062E-2</c:v>
                </c:pt>
                <c:pt idx="10">
                  <c:v>9.1570682912786083E-2</c:v>
                </c:pt>
                <c:pt idx="11">
                  <c:v>9.9895290450312091E-2</c:v>
                </c:pt>
                <c:pt idx="12">
                  <c:v>0.10821989798783808</c:v>
                </c:pt>
                <c:pt idx="13">
                  <c:v>0.11654450552536409</c:v>
                </c:pt>
                <c:pt idx="14">
                  <c:v>0.12486911306289011</c:v>
                </c:pt>
                <c:pt idx="15">
                  <c:v>0.13319372060041609</c:v>
                </c:pt>
                <c:pt idx="16">
                  <c:v>0.1415183281379421</c:v>
                </c:pt>
                <c:pt idx="17">
                  <c:v>0.14984293567546811</c:v>
                </c:pt>
                <c:pt idx="18">
                  <c:v>0.15816754321299414</c:v>
                </c:pt>
                <c:pt idx="19">
                  <c:v>0.16649215075052012</c:v>
                </c:pt>
                <c:pt idx="20">
                  <c:v>0.17481675828804616</c:v>
                </c:pt>
                <c:pt idx="21">
                  <c:v>0.18314136582557217</c:v>
                </c:pt>
                <c:pt idx="22">
                  <c:v>0.19146597336309815</c:v>
                </c:pt>
                <c:pt idx="23">
                  <c:v>0.19979058090062418</c:v>
                </c:pt>
                <c:pt idx="24">
                  <c:v>0.20811518843815016</c:v>
                </c:pt>
                <c:pt idx="25">
                  <c:v>0.21643979597567617</c:v>
                </c:pt>
                <c:pt idx="26">
                  <c:v>0.22476440351320218</c:v>
                </c:pt>
                <c:pt idx="27">
                  <c:v>0.23308901105072818</c:v>
                </c:pt>
                <c:pt idx="28">
                  <c:v>0.24141361858825419</c:v>
                </c:pt>
                <c:pt idx="29">
                  <c:v>0.24973822612578023</c:v>
                </c:pt>
                <c:pt idx="30">
                  <c:v>0.25806283366330623</c:v>
                </c:pt>
                <c:pt idx="31">
                  <c:v>0.26638744120083219</c:v>
                </c:pt>
                <c:pt idx="32">
                  <c:v>0.27471204873835825</c:v>
                </c:pt>
                <c:pt idx="33">
                  <c:v>0.2830366562758842</c:v>
                </c:pt>
                <c:pt idx="34">
                  <c:v>0.29136126381341021</c:v>
                </c:pt>
                <c:pt idx="35">
                  <c:v>0.29968587135093622</c:v>
                </c:pt>
                <c:pt idx="36">
                  <c:v>0.30801047888846228</c:v>
                </c:pt>
                <c:pt idx="37">
                  <c:v>0.31633508642598829</c:v>
                </c:pt>
                <c:pt idx="38">
                  <c:v>0.3246596939635143</c:v>
                </c:pt>
                <c:pt idx="39">
                  <c:v>0.33298430150104025</c:v>
                </c:pt>
                <c:pt idx="40">
                  <c:v>0.34130890903856625</c:v>
                </c:pt>
                <c:pt idx="41">
                  <c:v>0.34963351657609232</c:v>
                </c:pt>
                <c:pt idx="42">
                  <c:v>0.35795812411361833</c:v>
                </c:pt>
                <c:pt idx="43">
                  <c:v>0.36628273165114433</c:v>
                </c:pt>
                <c:pt idx="44">
                  <c:v>0.37460733918867034</c:v>
                </c:pt>
                <c:pt idx="45">
                  <c:v>0.38293194672619629</c:v>
                </c:pt>
                <c:pt idx="46">
                  <c:v>0.39125655426372236</c:v>
                </c:pt>
                <c:pt idx="47">
                  <c:v>0.39958116180124836</c:v>
                </c:pt>
                <c:pt idx="48">
                  <c:v>0.40790576933877432</c:v>
                </c:pt>
                <c:pt idx="49">
                  <c:v>0.41623037687630032</c:v>
                </c:pt>
                <c:pt idx="50">
                  <c:v>0.42455498441382633</c:v>
                </c:pt>
                <c:pt idx="51">
                  <c:v>0.43287959195135234</c:v>
                </c:pt>
                <c:pt idx="52">
                  <c:v>0.4412041994888784</c:v>
                </c:pt>
                <c:pt idx="53">
                  <c:v>0.44952880702640435</c:v>
                </c:pt>
                <c:pt idx="54">
                  <c:v>0.45785341456393042</c:v>
                </c:pt>
                <c:pt idx="55">
                  <c:v>0.46617802210145637</c:v>
                </c:pt>
                <c:pt idx="56">
                  <c:v>0.47450262963898238</c:v>
                </c:pt>
                <c:pt idx="57">
                  <c:v>0.48282723717650838</c:v>
                </c:pt>
                <c:pt idx="58">
                  <c:v>0.49115184471403439</c:v>
                </c:pt>
                <c:pt idx="59">
                  <c:v>0.49947645225156045</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5-37A7-4F18-BDE1-57A74A60A466}"/>
            </c:ext>
          </c:extLst>
        </c:ser>
        <c:ser>
          <c:idx val="5"/>
          <c:order val="6"/>
          <c:tx>
            <c:strRef>
              <c:f>'TW and WS'!$S$28:$T$28</c:f>
              <c:strCache>
                <c:ptCount val="1"/>
                <c:pt idx="0">
                  <c:v>Take-off 1.73492756</c:v>
                </c:pt>
              </c:strCache>
            </c:strRef>
          </c:tx>
          <c:spPr>
            <a:ln w="19050" cap="rnd">
              <a:solidFill>
                <a:schemeClr val="tx1"/>
              </a:solidFill>
              <a:round/>
            </a:ln>
            <a:effectLst/>
          </c:spPr>
          <c:marker>
            <c:symbol val="none"/>
          </c:marker>
          <c:xVal>
            <c:numRef>
              <c:f>'TW and WS'!$S$30:$S$89</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WS'!$T$30:$T$89</c:f>
              <c:numCache>
                <c:formatCode>General</c:formatCode>
                <c:ptCount val="60"/>
                <c:pt idx="0">
                  <c:v>8.3246075375260058E-3</c:v>
                </c:pt>
                <c:pt idx="1">
                  <c:v>1.6649215075052012E-2</c:v>
                </c:pt>
                <c:pt idx="2">
                  <c:v>2.4973822612578023E-2</c:v>
                </c:pt>
                <c:pt idx="3">
                  <c:v>3.3298430150104023E-2</c:v>
                </c:pt>
                <c:pt idx="4">
                  <c:v>4.1623037687630031E-2</c:v>
                </c:pt>
                <c:pt idx="5">
                  <c:v>4.9947645225156045E-2</c:v>
                </c:pt>
                <c:pt idx="6">
                  <c:v>5.8272252762682046E-2</c:v>
                </c:pt>
                <c:pt idx="7">
                  <c:v>6.6596860300208047E-2</c:v>
                </c:pt>
                <c:pt idx="8">
                  <c:v>7.4921467837734054E-2</c:v>
                </c:pt>
                <c:pt idx="9">
                  <c:v>8.3246075375260062E-2</c:v>
                </c:pt>
                <c:pt idx="10">
                  <c:v>9.1570682912786083E-2</c:v>
                </c:pt>
                <c:pt idx="11">
                  <c:v>9.9895290450312091E-2</c:v>
                </c:pt>
                <c:pt idx="12">
                  <c:v>0.10821989798783808</c:v>
                </c:pt>
                <c:pt idx="13">
                  <c:v>0.11654450552536409</c:v>
                </c:pt>
                <c:pt idx="14">
                  <c:v>0.12486911306289011</c:v>
                </c:pt>
                <c:pt idx="15">
                  <c:v>0.13319372060041609</c:v>
                </c:pt>
                <c:pt idx="16">
                  <c:v>0.1415183281379421</c:v>
                </c:pt>
                <c:pt idx="17">
                  <c:v>0.14984293567546811</c:v>
                </c:pt>
                <c:pt idx="18">
                  <c:v>0.15816754321299414</c:v>
                </c:pt>
                <c:pt idx="19">
                  <c:v>0.16649215075052012</c:v>
                </c:pt>
                <c:pt idx="20">
                  <c:v>0.17481675828804616</c:v>
                </c:pt>
                <c:pt idx="21">
                  <c:v>0.18314136582557217</c:v>
                </c:pt>
                <c:pt idx="22">
                  <c:v>0.19146597336309815</c:v>
                </c:pt>
                <c:pt idx="23">
                  <c:v>0.19979058090062418</c:v>
                </c:pt>
                <c:pt idx="24">
                  <c:v>0.20811518843815016</c:v>
                </c:pt>
                <c:pt idx="25">
                  <c:v>0.21643979597567617</c:v>
                </c:pt>
                <c:pt idx="26">
                  <c:v>0.22476440351320218</c:v>
                </c:pt>
                <c:pt idx="27">
                  <c:v>0.23308901105072818</c:v>
                </c:pt>
                <c:pt idx="28">
                  <c:v>0.24141361858825419</c:v>
                </c:pt>
                <c:pt idx="29">
                  <c:v>0.24973822612578023</c:v>
                </c:pt>
                <c:pt idx="30">
                  <c:v>0.25806283366330623</c:v>
                </c:pt>
                <c:pt idx="31">
                  <c:v>0.26638744120083219</c:v>
                </c:pt>
                <c:pt idx="32">
                  <c:v>0.27471204873835825</c:v>
                </c:pt>
                <c:pt idx="33">
                  <c:v>0.2830366562758842</c:v>
                </c:pt>
                <c:pt idx="34">
                  <c:v>0.29136126381341021</c:v>
                </c:pt>
                <c:pt idx="35">
                  <c:v>0.29968587135093622</c:v>
                </c:pt>
                <c:pt idx="36">
                  <c:v>0.30801047888846228</c:v>
                </c:pt>
                <c:pt idx="37">
                  <c:v>0.31633508642598829</c:v>
                </c:pt>
                <c:pt idx="38">
                  <c:v>0.3246596939635143</c:v>
                </c:pt>
                <c:pt idx="39">
                  <c:v>0.33298430150104025</c:v>
                </c:pt>
                <c:pt idx="40">
                  <c:v>0.34130890903856625</c:v>
                </c:pt>
                <c:pt idx="41">
                  <c:v>0.34963351657609232</c:v>
                </c:pt>
                <c:pt idx="42">
                  <c:v>0.35795812411361833</c:v>
                </c:pt>
                <c:pt idx="43">
                  <c:v>0.36628273165114433</c:v>
                </c:pt>
                <c:pt idx="44">
                  <c:v>0.37460733918867034</c:v>
                </c:pt>
                <c:pt idx="45">
                  <c:v>0.38293194672619629</c:v>
                </c:pt>
                <c:pt idx="46">
                  <c:v>0.39125655426372236</c:v>
                </c:pt>
                <c:pt idx="47">
                  <c:v>0.39958116180124836</c:v>
                </c:pt>
                <c:pt idx="48">
                  <c:v>0.40790576933877432</c:v>
                </c:pt>
                <c:pt idx="49">
                  <c:v>0.41623037687630032</c:v>
                </c:pt>
                <c:pt idx="50">
                  <c:v>0.42455498441382633</c:v>
                </c:pt>
                <c:pt idx="51">
                  <c:v>0.43287959195135234</c:v>
                </c:pt>
                <c:pt idx="52">
                  <c:v>0.4412041994888784</c:v>
                </c:pt>
                <c:pt idx="53">
                  <c:v>0.44952880702640435</c:v>
                </c:pt>
                <c:pt idx="54">
                  <c:v>0.45785341456393042</c:v>
                </c:pt>
                <c:pt idx="55">
                  <c:v>0.46617802210145637</c:v>
                </c:pt>
                <c:pt idx="56">
                  <c:v>0.47450262963898238</c:v>
                </c:pt>
                <c:pt idx="57">
                  <c:v>0.48282723717650838</c:v>
                </c:pt>
                <c:pt idx="58">
                  <c:v>0.49115184471403439</c:v>
                </c:pt>
                <c:pt idx="59">
                  <c:v>0.49947645225156045</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6-37A7-4F18-BDE1-57A74A60A466}"/>
            </c:ext>
          </c:extLst>
        </c:ser>
        <c:ser>
          <c:idx val="6"/>
          <c:order val="7"/>
          <c:tx>
            <c:strRef>
              <c:f>'TW and WS'!$X$29</c:f>
              <c:strCache>
                <c:ptCount val="1"/>
                <c:pt idx="0">
                  <c:v>Cruise 9.13239686</c:v>
                </c:pt>
              </c:strCache>
            </c:strRef>
          </c:tx>
          <c:spPr>
            <a:ln w="19050" cap="rnd">
              <a:solidFill>
                <a:schemeClr val="bg1">
                  <a:lumMod val="50000"/>
                </a:schemeClr>
              </a:solidFill>
              <a:round/>
            </a:ln>
            <a:effectLst/>
          </c:spPr>
          <c:marker>
            <c:symbol val="none"/>
          </c:marker>
          <c:xVal>
            <c:numRef>
              <c:f>'TW and WS'!$W$30:$W$89</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WS'!$X$30:$X$89</c:f>
              <c:numCache>
                <c:formatCode>General</c:formatCode>
                <c:ptCount val="60"/>
                <c:pt idx="0">
                  <c:v>3.4977135691033192</c:v>
                </c:pt>
                <c:pt idx="1">
                  <c:v>1.7523146070224034</c:v>
                </c:pt>
                <c:pt idx="2">
                  <c:v>1.1720517629824287</c:v>
                </c:pt>
                <c:pt idx="3">
                  <c:v>0.88307294845268958</c:v>
                </c:pt>
                <c:pt idx="4">
                  <c:v>0.71060774572704433</c:v>
                </c:pt>
                <c:pt idx="5">
                  <c:v>0.59639934890344615</c:v>
                </c:pt>
                <c:pt idx="6">
                  <c:v>0.51548055545244642</c:v>
                </c:pt>
                <c:pt idx="7">
                  <c:v>0.45536776410932056</c:v>
                </c:pt>
                <c:pt idx="8">
                  <c:v>0.40912564083811059</c:v>
                </c:pt>
                <c:pt idx="9">
                  <c:v>0.37259298521724188</c:v>
                </c:pt>
                <c:pt idx="10">
                  <c:v>0.3431217606148031</c:v>
                </c:pt>
                <c:pt idx="11">
                  <c:v>0.31894660927618684</c:v>
                </c:pt>
                <c:pt idx="12">
                  <c:v>0.29884536044820309</c:v>
                </c:pt>
                <c:pt idx="13">
                  <c:v>0.28194503502143081</c:v>
                </c:pt>
                <c:pt idx="14">
                  <c:v>0.2676054483156276</c:v>
                </c:pt>
                <c:pt idx="15">
                  <c:v>0.25534646182061183</c:v>
                </c:pt>
                <c:pt idx="16">
                  <c:v>0.24480091079330327</c:v>
                </c:pt>
                <c:pt idx="17">
                  <c:v>0.23568322265575078</c:v>
                </c:pt>
                <c:pt idx="18">
                  <c:v>0.22776794537272974</c:v>
                </c:pt>
                <c:pt idx="19">
                  <c:v>0.22087471731606037</c:v>
                </c:pt>
                <c:pt idx="20">
                  <c:v>0.21485753145340677</c:v>
                </c:pt>
                <c:pt idx="21">
                  <c:v>0.20959692748558492</c:v>
                </c:pt>
                <c:pt idx="22">
                  <c:v>0.20499422081761681</c:v>
                </c:pt>
                <c:pt idx="23">
                  <c:v>0.20096717428702071</c:v>
                </c:pt>
                <c:pt idx="24">
                  <c:v>0.19744670867731196</c:v>
                </c:pt>
                <c:pt idx="25">
                  <c:v>0.19437437234377278</c:v>
                </c:pt>
                <c:pt idx="26">
                  <c:v>0.19170037314460664</c:v>
                </c:pt>
                <c:pt idx="27">
                  <c:v>0.18938203210113064</c:v>
                </c:pt>
                <c:pt idx="28">
                  <c:v>0.18738255699034234</c:v>
                </c:pt>
                <c:pt idx="29">
                  <c:v>0.18567006121897298</c:v>
                </c:pt>
                <c:pt idx="30">
                  <c:v>0.18421677259288527</c:v>
                </c:pt>
                <c:pt idx="31">
                  <c:v>0.182998390442209</c:v>
                </c:pt>
                <c:pt idx="32">
                  <c:v>0.18199355963281594</c:v>
                </c:pt>
                <c:pt idx="33">
                  <c:v>0.18118343739929865</c:v>
                </c:pt>
                <c:pt idx="34">
                  <c:v>0.18055133443515364</c:v>
                </c:pt>
                <c:pt idx="35">
                  <c:v>0.18008241580126635</c:v>
                </c:pt>
                <c:pt idx="36">
                  <c:v>0.17976345033572422</c:v>
                </c:pt>
                <c:pt idx="37">
                  <c:v>0.17958259963049977</c:v>
                </c:pt>
                <c:pt idx="38">
                  <c:v>0.17952923947326108</c:v>
                </c:pt>
                <c:pt idx="39">
                  <c:v>0.17959380807290906</c:v>
                </c:pt>
                <c:pt idx="40">
                  <c:v>0.17976767649601305</c:v>
                </c:pt>
                <c:pt idx="41">
                  <c:v>0.18004303761232623</c:v>
                </c:pt>
                <c:pt idx="42">
                  <c:v>0.18041281053627578</c:v>
                </c:pt>
                <c:pt idx="43">
                  <c:v>0.18087055809915925</c:v>
                </c:pt>
                <c:pt idx="44">
                  <c:v>0.1814104153250477</c:v>
                </c:pt>
                <c:pt idx="45">
                  <c:v>0.18202702723591915</c:v>
                </c:pt>
                <c:pt idx="46">
                  <c:v>0.18271549459656178</c:v>
                </c:pt>
                <c:pt idx="47">
                  <c:v>0.18347132644136502</c:v>
                </c:pt>
                <c:pt idx="48">
                  <c:v>0.18429039841415568</c:v>
                </c:pt>
                <c:pt idx="49">
                  <c:v>0.18516891610725458</c:v>
                </c:pt>
                <c:pt idx="50">
                  <c:v>0.18610338271358473</c:v>
                </c:pt>
                <c:pt idx="51">
                  <c:v>0.18709057041122895</c:v>
                </c:pt>
                <c:pt idx="52">
                  <c:v>0.18812749498747136</c:v>
                </c:pt>
                <c:pt idx="53">
                  <c:v>0.18921139328238981</c:v>
                </c:pt>
                <c:pt idx="54">
                  <c:v>0.19033970309314743</c:v>
                </c:pt>
                <c:pt idx="55">
                  <c:v>0.19151004523139575</c:v>
                </c:pt>
                <c:pt idx="56">
                  <c:v>0.19272020746937202</c:v>
                </c:pt>
                <c:pt idx="57">
                  <c:v>0.19396813014674555</c:v>
                </c:pt>
                <c:pt idx="58">
                  <c:v>0.19525189324117406</c:v>
                </c:pt>
                <c:pt idx="59">
                  <c:v>0.19656970473180482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7-37A7-4F18-BDE1-57A74A60A466}"/>
            </c:ext>
          </c:extLst>
        </c:ser>
        <c:ser>
          <c:idx val="7"/>
          <c:order val="8"/>
          <c:tx>
            <c:strRef>
              <c:f>'TW and WS'!$Y$29</c:f>
              <c:strCache>
                <c:ptCount val="1"/>
                <c:pt idx="0">
                  <c:v>Cruise 12.13239686</c:v>
                </c:pt>
              </c:strCache>
            </c:strRef>
          </c:tx>
          <c:spPr>
            <a:ln w="19050" cap="rnd">
              <a:solidFill>
                <a:schemeClr val="accent2">
                  <a:lumMod val="60000"/>
                </a:schemeClr>
              </a:solidFill>
              <a:round/>
            </a:ln>
            <a:effectLst/>
          </c:spPr>
          <c:marker>
            <c:symbol val="none"/>
          </c:marker>
          <c:xVal>
            <c:numRef>
              <c:f>'TW and WS'!$W$30:$W$89</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WS'!$Y$30:$Y$89</c:f>
              <c:numCache>
                <c:formatCode>General</c:formatCode>
                <c:ptCount val="60"/>
                <c:pt idx="0">
                  <c:v>3.497143554371581</c:v>
                </c:pt>
                <c:pt idx="1">
                  <c:v>1.751174577558928</c:v>
                </c:pt>
                <c:pt idx="2">
                  <c:v>1.1703417187872158</c:v>
                </c:pt>
                <c:pt idx="3">
                  <c:v>0.88079288952573886</c:v>
                </c:pt>
                <c:pt idx="4">
                  <c:v>0.70775767206835594</c:v>
                </c:pt>
                <c:pt idx="5">
                  <c:v>0.59297926051302019</c:v>
                </c:pt>
                <c:pt idx="6">
                  <c:v>0.51149045233028267</c:v>
                </c:pt>
                <c:pt idx="7">
                  <c:v>0.45080764625541919</c:v>
                </c:pt>
                <c:pt idx="8">
                  <c:v>0.40399550825247155</c:v>
                </c:pt>
                <c:pt idx="9">
                  <c:v>0.36689283789986515</c:v>
                </c:pt>
                <c:pt idx="10">
                  <c:v>0.33685159856568864</c:v>
                </c:pt>
                <c:pt idx="11">
                  <c:v>0.31210643249533471</c:v>
                </c:pt>
                <c:pt idx="12">
                  <c:v>0.29143516893561333</c:v>
                </c:pt>
                <c:pt idx="13">
                  <c:v>0.27396482877710338</c:v>
                </c:pt>
                <c:pt idx="14">
                  <c:v>0.25905522733956249</c:v>
                </c:pt>
                <c:pt idx="15">
                  <c:v>0.24622622611280906</c:v>
                </c:pt>
                <c:pt idx="16">
                  <c:v>0.23511066035376282</c:v>
                </c:pt>
                <c:pt idx="17">
                  <c:v>0.22542295748447269</c:v>
                </c:pt>
                <c:pt idx="18">
                  <c:v>0.21693766546971394</c:v>
                </c:pt>
                <c:pt idx="19">
                  <c:v>0.20947442268130692</c:v>
                </c:pt>
                <c:pt idx="20">
                  <c:v>0.20288722208691565</c:v>
                </c:pt>
                <c:pt idx="21">
                  <c:v>0.19705660338735614</c:v>
                </c:pt>
                <c:pt idx="22">
                  <c:v>0.1918838819876503</c:v>
                </c:pt>
                <c:pt idx="23">
                  <c:v>0.18728682072531658</c:v>
                </c:pt>
                <c:pt idx="24">
                  <c:v>0.18319634038387012</c:v>
                </c:pt>
                <c:pt idx="25">
                  <c:v>0.17955398931859329</c:v>
                </c:pt>
                <c:pt idx="26">
                  <c:v>0.17630997538768947</c:v>
                </c:pt>
                <c:pt idx="27">
                  <c:v>0.17342161961247574</c:v>
                </c:pt>
                <c:pt idx="28">
                  <c:v>0.17085212976994979</c:v>
                </c:pt>
                <c:pt idx="29">
                  <c:v>0.16856961926684275</c:v>
                </c:pt>
                <c:pt idx="30">
                  <c:v>0.16654631590901739</c:v>
                </c:pt>
                <c:pt idx="31">
                  <c:v>0.16475791902660344</c:v>
                </c:pt>
                <c:pt idx="32">
                  <c:v>0.16318307348547273</c:v>
                </c:pt>
                <c:pt idx="33">
                  <c:v>0.16180293652021779</c:v>
                </c:pt>
                <c:pt idx="34">
                  <c:v>0.16060081882433508</c:v>
                </c:pt>
                <c:pt idx="35">
                  <c:v>0.15956188545871014</c:v>
                </c:pt>
                <c:pt idx="36">
                  <c:v>0.1586729052614303</c:v>
                </c:pt>
                <c:pt idx="37">
                  <c:v>0.1579220398244682</c:v>
                </c:pt>
                <c:pt idx="38">
                  <c:v>0.15729866493549177</c:v>
                </c:pt>
                <c:pt idx="39">
                  <c:v>0.15679321880340213</c:v>
                </c:pt>
                <c:pt idx="40">
                  <c:v>0.15639707249476847</c:v>
                </c:pt>
                <c:pt idx="41">
                  <c:v>0.15610241887934392</c:v>
                </c:pt>
                <c:pt idx="42">
                  <c:v>0.15590217707155582</c:v>
                </c:pt>
                <c:pt idx="43">
                  <c:v>0.15578990990270158</c:v>
                </c:pt>
                <c:pt idx="44">
                  <c:v>0.15575975239685244</c:v>
                </c:pt>
                <c:pt idx="45">
                  <c:v>0.15580634957598613</c:v>
                </c:pt>
                <c:pt idx="46">
                  <c:v>0.15592480220489113</c:v>
                </c:pt>
                <c:pt idx="47">
                  <c:v>0.15611061931795669</c:v>
                </c:pt>
                <c:pt idx="48">
                  <c:v>0.15635967655900973</c:v>
                </c:pt>
                <c:pt idx="49">
                  <c:v>0.1566681795203709</c:v>
                </c:pt>
                <c:pt idx="50">
                  <c:v>0.1570326313949634</c:v>
                </c:pt>
                <c:pt idx="51">
                  <c:v>0.15744980436086992</c:v>
                </c:pt>
                <c:pt idx="52">
                  <c:v>0.15791671420537468</c:v>
                </c:pt>
                <c:pt idx="53">
                  <c:v>0.15843059776855545</c:v>
                </c:pt>
                <c:pt idx="54">
                  <c:v>0.15898889284757542</c:v>
                </c:pt>
                <c:pt idx="55">
                  <c:v>0.15958922025408601</c:v>
                </c:pt>
                <c:pt idx="56">
                  <c:v>0.16022936776032465</c:v>
                </c:pt>
                <c:pt idx="57">
                  <c:v>0.16090727570596047</c:v>
                </c:pt>
                <c:pt idx="58">
                  <c:v>0.16162102406865131</c:v>
                </c:pt>
                <c:pt idx="59">
                  <c:v>0.16236882082754442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8-37A7-4F18-BDE1-57A74A60A466}"/>
            </c:ext>
          </c:extLst>
        </c:ser>
        <c:ser>
          <c:idx val="8"/>
          <c:order val="9"/>
          <c:tx>
            <c:strRef>
              <c:f>'TW and WS'!$Z$29</c:f>
              <c:strCache>
                <c:ptCount val="1"/>
                <c:pt idx="0">
                  <c:v>Cruise 15.13239686</c:v>
                </c:pt>
              </c:strCache>
            </c:strRef>
          </c:tx>
          <c:spPr>
            <a:ln w="19050" cap="rnd">
              <a:solidFill>
                <a:srgbClr val="7030A0"/>
              </a:solidFill>
              <a:round/>
            </a:ln>
            <a:effectLst/>
          </c:spPr>
          <c:marker>
            <c:symbol val="none"/>
          </c:marker>
          <c:xVal>
            <c:numRef>
              <c:f>'TW and WS'!$W$30:$W$89</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WS'!$Z$30:$Z$89</c:f>
              <c:numCache>
                <c:formatCode>General</c:formatCode>
                <c:ptCount val="60"/>
                <c:pt idx="0">
                  <c:v>3.4967995506559482</c:v>
                </c:pt>
                <c:pt idx="1">
                  <c:v>1.750486570127662</c:v>
                </c:pt>
                <c:pt idx="2">
                  <c:v>1.1693097076403165</c:v>
                </c:pt>
                <c:pt idx="3">
                  <c:v>0.87941687466320639</c:v>
                </c:pt>
                <c:pt idx="4">
                  <c:v>0.70603765349019043</c:v>
                </c:pt>
                <c:pt idx="5">
                  <c:v>0.59091523821922154</c:v>
                </c:pt>
                <c:pt idx="6">
                  <c:v>0.50908242632085088</c:v>
                </c:pt>
                <c:pt idx="7">
                  <c:v>0.44805561653035431</c:v>
                </c:pt>
                <c:pt idx="8">
                  <c:v>0.40089947481177352</c:v>
                </c:pt>
                <c:pt idx="9">
                  <c:v>0.36345280074353403</c:v>
                </c:pt>
                <c:pt idx="10">
                  <c:v>0.33306755769372437</c:v>
                </c:pt>
                <c:pt idx="11">
                  <c:v>0.30797838790773735</c:v>
                </c:pt>
                <c:pt idx="12">
                  <c:v>0.28696312063238283</c:v>
                </c:pt>
                <c:pt idx="13">
                  <c:v>0.26914877675823978</c:v>
                </c:pt>
                <c:pt idx="14">
                  <c:v>0.25389517160506581</c:v>
                </c:pt>
                <c:pt idx="15">
                  <c:v>0.2407221666626792</c:v>
                </c:pt>
                <c:pt idx="16">
                  <c:v>0.22926259718799985</c:v>
                </c:pt>
                <c:pt idx="17">
                  <c:v>0.21923089060307663</c:v>
                </c:pt>
                <c:pt idx="18">
                  <c:v>0.21040159487268476</c:v>
                </c:pt>
                <c:pt idx="19">
                  <c:v>0.20259434836864462</c:v>
                </c:pt>
                <c:pt idx="20">
                  <c:v>0.19566314405862023</c:v>
                </c:pt>
                <c:pt idx="21">
                  <c:v>0.18948852164342761</c:v>
                </c:pt>
                <c:pt idx="22">
                  <c:v>0.1839717965280887</c:v>
                </c:pt>
                <c:pt idx="23">
                  <c:v>0.17903073155012184</c:v>
                </c:pt>
                <c:pt idx="24">
                  <c:v>0.17459624749304226</c:v>
                </c:pt>
                <c:pt idx="25">
                  <c:v>0.17060989271213237</c:v>
                </c:pt>
                <c:pt idx="26">
                  <c:v>0.16702187506559538</c:v>
                </c:pt>
                <c:pt idx="27">
                  <c:v>0.16378951557474858</c:v>
                </c:pt>
                <c:pt idx="28">
                  <c:v>0.16087602201658949</c:v>
                </c:pt>
                <c:pt idx="29">
                  <c:v>0.1582495077978493</c:v>
                </c:pt>
                <c:pt idx="30">
                  <c:v>0.15588220072439085</c:v>
                </c:pt>
                <c:pt idx="31">
                  <c:v>0.15374980012634379</c:v>
                </c:pt>
                <c:pt idx="32">
                  <c:v>0.15183095086957996</c:v>
                </c:pt>
                <c:pt idx="33">
                  <c:v>0.15010681018869193</c:v>
                </c:pt>
                <c:pt idx="34">
                  <c:v>0.14856068877717607</c:v>
                </c:pt>
                <c:pt idx="35">
                  <c:v>0.14717775169591804</c:v>
                </c:pt>
                <c:pt idx="36">
                  <c:v>0.14594476778300505</c:v>
                </c:pt>
                <c:pt idx="37">
                  <c:v>0.1448498986304099</c:v>
                </c:pt>
                <c:pt idx="38">
                  <c:v>0.14388252002580035</c:v>
                </c:pt>
                <c:pt idx="39">
                  <c:v>0.14303307017807756</c:v>
                </c:pt>
                <c:pt idx="40">
                  <c:v>0.14229292015381079</c:v>
                </c:pt>
                <c:pt idx="41">
                  <c:v>0.14165426282275315</c:v>
                </c:pt>
                <c:pt idx="42">
                  <c:v>0.1411100172993319</c:v>
                </c:pt>
                <c:pt idx="43">
                  <c:v>0.1406537464148446</c:v>
                </c:pt>
                <c:pt idx="44">
                  <c:v>0.14027958519336228</c:v>
                </c:pt>
                <c:pt idx="45">
                  <c:v>0.13998217865686291</c:v>
                </c:pt>
                <c:pt idx="46">
                  <c:v>0.13975662757013477</c:v>
                </c:pt>
                <c:pt idx="47">
                  <c:v>0.13959844096756721</c:v>
                </c:pt>
                <c:pt idx="48">
                  <c:v>0.1395034944929871</c:v>
                </c:pt>
                <c:pt idx="49">
                  <c:v>0.13946799373871521</c:v>
                </c:pt>
                <c:pt idx="50">
                  <c:v>0.13948844189767456</c:v>
                </c:pt>
                <c:pt idx="51">
                  <c:v>0.13956161114794799</c:v>
                </c:pt>
                <c:pt idx="52">
                  <c:v>0.13968451727681963</c:v>
                </c:pt>
                <c:pt idx="53">
                  <c:v>0.13985439712436726</c:v>
                </c:pt>
                <c:pt idx="54">
                  <c:v>0.14006868848775414</c:v>
                </c:pt>
                <c:pt idx="55">
                  <c:v>0.14032501217863164</c:v>
                </c:pt>
                <c:pt idx="56">
                  <c:v>0.14062115596923713</c:v>
                </c:pt>
                <c:pt idx="57">
                  <c:v>0.14095506019923987</c:v>
                </c:pt>
                <c:pt idx="58">
                  <c:v>0.14132480484629759</c:v>
                </c:pt>
                <c:pt idx="59">
                  <c:v>0.14172859788955758</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9-37A7-4F18-BDE1-57A74A60A466}"/>
            </c:ext>
          </c:extLst>
        </c:ser>
        <c:ser>
          <c:idx val="9"/>
          <c:order val="10"/>
          <c:tx>
            <c:strRef>
              <c:f>'TW and WS'!$AD$31:$AE$31</c:f>
              <c:strCache>
                <c:ptCount val="1"/>
                <c:pt idx="0">
                  <c:v>Climb rate 9.13239686</c:v>
                </c:pt>
              </c:strCache>
            </c:strRef>
          </c:tx>
          <c:spPr>
            <a:ln w="19050" cap="rnd">
              <a:solidFill>
                <a:srgbClr val="0070C0"/>
              </a:solidFill>
              <a:round/>
            </a:ln>
            <a:effectLst/>
          </c:spPr>
          <c:marker>
            <c:symbol val="none"/>
          </c:marker>
          <c:xVal>
            <c:numRef>
              <c:f>'TW and WS'!$AE$34:$AE$93</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WS'!$AD$34:$AD$93</c:f>
              <c:numCache>
                <c:formatCode>General</c:formatCode>
                <c:ptCount val="60"/>
                <c:pt idx="0">
                  <c:v>0.84168310366267496</c:v>
                </c:pt>
                <c:pt idx="1">
                  <c:v>0.60771954123047889</c:v>
                </c:pt>
                <c:pt idx="2">
                  <c:v>0.5040698359946898</c:v>
                </c:pt>
                <c:pt idx="3">
                  <c:v>0.4422823196841108</c:v>
                </c:pt>
                <c:pt idx="4">
                  <c:v>0.40011645700265802</c:v>
                </c:pt>
                <c:pt idx="5">
                  <c:v>0.36899091024389763</c:v>
                </c:pt>
                <c:pt idx="6">
                  <c:v>0.34480014937740705</c:v>
                </c:pt>
                <c:pt idx="7">
                  <c:v>0.32530053846801277</c:v>
                </c:pt>
                <c:pt idx="8">
                  <c:v>0.3091487250245894</c:v>
                </c:pt>
                <c:pt idx="9">
                  <c:v>0.29548477103137671</c:v>
                </c:pt>
                <c:pt idx="10">
                  <c:v>0.28372927051112623</c:v>
                </c:pt>
                <c:pt idx="11">
                  <c:v>0.27347568585011822</c:v>
                </c:pt>
                <c:pt idx="12">
                  <c:v>0.26442922895096654</c:v>
                </c:pt>
                <c:pt idx="13">
                  <c:v>0.25637023479936061</c:v>
                </c:pt>
                <c:pt idx="14">
                  <c:v>0.24913121368036867</c:v>
                </c:pt>
                <c:pt idx="15">
                  <c:v>0.24258192769482873</c:v>
                </c:pt>
                <c:pt idx="16">
                  <c:v>0.23661937327003157</c:v>
                </c:pt>
                <c:pt idx="17">
                  <c:v>0.23116087088052403</c:v>
                </c:pt>
                <c:pt idx="18">
                  <c:v>0.22613918363538665</c:v>
                </c:pt>
                <c:pt idx="19">
                  <c:v>0.22149899635410233</c:v>
                </c:pt>
                <c:pt idx="20">
                  <c:v>0.21719432858235391</c:v>
                </c:pt>
                <c:pt idx="21">
                  <c:v>0.21318660221999122</c:v>
                </c:pt>
                <c:pt idx="22">
                  <c:v>0.20944317659599987</c:v>
                </c:pt>
                <c:pt idx="23">
                  <c:v>0.20593622297472214</c:v>
                </c:pt>
                <c:pt idx="24">
                  <c:v>0.20264184929697232</c:v>
                </c:pt>
                <c:pt idx="25">
                  <c:v>0.19953941195562014</c:v>
                </c:pt>
                <c:pt idx="26">
                  <c:v>0.19661096913526105</c:v>
                </c:pt>
                <c:pt idx="27">
                  <c:v>0.19384084254147685</c:v>
                </c:pt>
                <c:pt idx="28">
                  <c:v>0.19121526300370487</c:v>
                </c:pt>
                <c:pt idx="29">
                  <c:v>0.18872208161908502</c:v>
                </c:pt>
                <c:pt idx="30">
                  <c:v>0.18635053257794804</c:v>
                </c:pt>
                <c:pt idx="31">
                  <c:v>0.18409103708677971</c:v>
                </c:pt>
                <c:pt idx="32">
                  <c:v>0.18193504022925963</c:v>
                </c:pt>
                <c:pt idx="33">
                  <c:v>0.17987487441981179</c:v>
                </c:pt>
                <c:pt idx="34">
                  <c:v>0.17790364447410212</c:v>
                </c:pt>
                <c:pt idx="35">
                  <c:v>0.17601513036506802</c:v>
                </c:pt>
                <c:pt idx="36">
                  <c:v>0.17420370453563008</c:v>
                </c:pt>
                <c:pt idx="37">
                  <c:v>0.1724642612610334</c:v>
                </c:pt>
                <c:pt idx="38">
                  <c:v>0.17079215603913048</c:v>
                </c:pt>
                <c:pt idx="39">
                  <c:v>0.16918315336846168</c:v>
                </c:pt>
                <c:pt idx="40">
                  <c:v>0.16763338157592839</c:v>
                </c:pt>
                <c:pt idx="41">
                  <c:v>0.16613929359630317</c:v>
                </c:pt>
                <c:pt idx="42">
                  <c:v>0.16469763279845168</c:v>
                </c:pt>
                <c:pt idx="43">
                  <c:v>0.16330540310833644</c:v>
                </c:pt>
                <c:pt idx="44">
                  <c:v>0.16195984280458378</c:v>
                </c:pt>
                <c:pt idx="45">
                  <c:v>0.16065840146474464</c:v>
                </c:pt>
                <c:pt idx="46">
                  <c:v>0.159398719624118</c:v>
                </c:pt>
                <c:pt idx="47">
                  <c:v>0.15817861077783243</c:v>
                </c:pt>
                <c:pt idx="48">
                  <c:v>0.15699604541370785</c:v>
                </c:pt>
                <c:pt idx="49">
                  <c:v>0.15584913681053308</c:v>
                </c:pt>
                <c:pt idx="50">
                  <c:v>0.15473612837561804</c:v>
                </c:pt>
                <c:pt idx="51">
                  <c:v>0.1536553823282566</c:v>
                </c:pt>
                <c:pt idx="52">
                  <c:v>0.15260536956323484</c:v>
                </c:pt>
                <c:pt idx="53">
                  <c:v>0.15158466055166364</c:v>
                </c:pt>
                <c:pt idx="54">
                  <c:v>0.15059191715597026</c:v>
                </c:pt>
                <c:pt idx="55">
                  <c:v>0.14962588525245363</c:v>
                </c:pt>
                <c:pt idx="56">
                  <c:v>0.14868538806889744</c:v>
                </c:pt>
                <c:pt idx="57">
                  <c:v>0.14776932015675043</c:v>
                </c:pt>
                <c:pt idx="58">
                  <c:v>0.14687664192765976</c:v>
                </c:pt>
                <c:pt idx="59">
                  <c:v>0.14600637469295766</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A-37A7-4F18-BDE1-57A74A60A466}"/>
            </c:ext>
          </c:extLst>
        </c:ser>
        <c:ser>
          <c:idx val="10"/>
          <c:order val="11"/>
          <c:tx>
            <c:strRef>
              <c:f>'TW and WS'!$AF$31:$AG$31</c:f>
              <c:strCache>
                <c:ptCount val="1"/>
                <c:pt idx="0">
                  <c:v>Climb rate 12.13239686</c:v>
                </c:pt>
              </c:strCache>
            </c:strRef>
          </c:tx>
          <c:spPr>
            <a:ln w="19050" cap="rnd">
              <a:solidFill>
                <a:srgbClr val="F30BD2"/>
              </a:solidFill>
              <a:round/>
            </a:ln>
            <a:effectLst/>
          </c:spPr>
          <c:marker>
            <c:symbol val="none"/>
          </c:marker>
          <c:xVal>
            <c:numRef>
              <c:f>'TW and WS'!$AG$34:$AG$93</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WS'!$AF$34:$AF$93</c:f>
              <c:numCache>
                <c:formatCode>General</c:formatCode>
                <c:ptCount val="60"/>
                <c:pt idx="0">
                  <c:v>0.89479330648464439</c:v>
                </c:pt>
                <c:pt idx="1">
                  <c:v>0.64361120853264953</c:v>
                </c:pt>
                <c:pt idx="2">
                  <c:v>0.53233340893607162</c:v>
                </c:pt>
                <c:pt idx="3">
                  <c:v>0.46599864375813038</c:v>
                </c:pt>
                <c:pt idx="4">
                  <c:v>0.42072958672984861</c:v>
                </c:pt>
                <c:pt idx="5">
                  <c:v>0.38731335706787257</c:v>
                </c:pt>
                <c:pt idx="6">
                  <c:v>0.36134227848480877</c:v>
                </c:pt>
                <c:pt idx="7">
                  <c:v>0.34040759478213295</c:v>
                </c:pt>
                <c:pt idx="8">
                  <c:v>0.32306708951595908</c:v>
                </c:pt>
                <c:pt idx="9">
                  <c:v>0.30839753757951444</c:v>
                </c:pt>
                <c:pt idx="10">
                  <c:v>0.29577689164449616</c:v>
                </c:pt>
                <c:pt idx="11">
                  <c:v>0.28476869498384405</c:v>
                </c:pt>
                <c:pt idx="12">
                  <c:v>0.2750564645863447</c:v>
                </c:pt>
                <c:pt idx="13">
                  <c:v>0.26640436920303096</c:v>
                </c:pt>
                <c:pt idx="14">
                  <c:v>0.25863259272260508</c:v>
                </c:pt>
                <c:pt idx="15">
                  <c:v>0.25160131239487343</c:v>
                </c:pt>
                <c:pt idx="16">
                  <c:v>0.24519994410485374</c:v>
                </c:pt>
                <c:pt idx="17">
                  <c:v>0.23933972353196081</c:v>
                </c:pt>
                <c:pt idx="18">
                  <c:v>0.23394846548998288</c:v>
                </c:pt>
                <c:pt idx="19">
                  <c:v>0.22896678388073255</c:v>
                </c:pt>
                <c:pt idx="20">
                  <c:v>0.22434531432088406</c:v>
                </c:pt>
                <c:pt idx="21">
                  <c:v>0.22004263955712672</c:v>
                </c:pt>
                <c:pt idx="22">
                  <c:v>0.21602371673005655</c:v>
                </c:pt>
                <c:pt idx="23">
                  <c:v>0.2122586690497445</c:v>
                </c:pt>
                <c:pt idx="24">
                  <c:v>0.208721846122222</c:v>
                </c:pt>
                <c:pt idx="25">
                  <c:v>0.20539108507522658</c:v>
                </c:pt>
                <c:pt idx="26">
                  <c:v>0.20224712366643488</c:v>
                </c:pt>
                <c:pt idx="27">
                  <c:v>0.1992731297582126</c:v>
                </c:pt>
                <c:pt idx="28">
                  <c:v>0.19645432083864628</c:v>
                </c:pt>
                <c:pt idx="29">
                  <c:v>0.19377765390703733</c:v>
                </c:pt>
                <c:pt idx="30">
                  <c:v>0.19123157084454567</c:v>
                </c:pt>
                <c:pt idx="31">
                  <c:v>0.18880578790687469</c:v>
                </c:pt>
                <c:pt idx="32">
                  <c:v>0.18649112057910761</c:v>
                </c:pt>
                <c:pt idx="33">
                  <c:v>0.18427933698012927</c:v>
                </c:pt>
                <c:pt idx="34">
                  <c:v>0.18216303447489346</c:v>
                </c:pt>
                <c:pt idx="35">
                  <c:v>0.18013553527378778</c:v>
                </c:pt>
                <c:pt idx="36">
                  <c:v>0.17819079765997869</c:v>
                </c:pt>
                <c:pt idx="37">
                  <c:v>0.17632334015317863</c:v>
                </c:pt>
                <c:pt idx="38">
                  <c:v>0.17452817643935986</c:v>
                </c:pt>
                <c:pt idx="39">
                  <c:v>0.17280075930556543</c:v>
                </c:pt>
                <c:pt idx="40">
                  <c:v>0.17113693214312792</c:v>
                </c:pt>
                <c:pt idx="41">
                  <c:v>0.16953288684074935</c:v>
                </c:pt>
                <c:pt idx="42">
                  <c:v>0.16798512709570601</c:v>
                </c:pt>
                <c:pt idx="43">
                  <c:v>0.16649043633805632</c:v>
                </c:pt>
                <c:pt idx="44">
                  <c:v>0.16504584959769386</c:v>
                </c:pt>
                <c:pt idx="45">
                  <c:v>0.16364862875396957</c:v>
                </c:pt>
                <c:pt idx="46">
                  <c:v>0.16229624069750748</c:v>
                </c:pt>
                <c:pt idx="47">
                  <c:v>0.16098633800773024</c:v>
                </c:pt>
                <c:pt idx="48">
                  <c:v>0.15971674181062046</c:v>
                </c:pt>
                <c:pt idx="49">
                  <c:v>0.15848542653182307</c:v>
                </c:pt>
                <c:pt idx="50">
                  <c:v>0.15729050630230546</c:v>
                </c:pt>
                <c:pt idx="51">
                  <c:v>0.15613022280898056</c:v>
                </c:pt>
                <c:pt idx="52">
                  <c:v>0.15500293441222018</c:v>
                </c:pt>
                <c:pt idx="53">
                  <c:v>0.15390710637703514</c:v>
                </c:pt>
                <c:pt idx="54">
                  <c:v>0.15284130208569163</c:v>
                </c:pt>
                <c:pt idx="55">
                  <c:v>0.15180417511732369</c:v>
                </c:pt>
                <c:pt idx="56">
                  <c:v>0.15079446209522845</c:v>
                </c:pt>
                <c:pt idx="57">
                  <c:v>0.14981097621542921</c:v>
                </c:pt>
                <c:pt idx="58">
                  <c:v>0.14885260138112549</c:v>
                </c:pt>
                <c:pt idx="59">
                  <c:v>0.14791828687711078</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B-37A7-4F18-BDE1-57A74A60A466}"/>
            </c:ext>
          </c:extLst>
        </c:ser>
        <c:ser>
          <c:idx val="11"/>
          <c:order val="12"/>
          <c:tx>
            <c:strRef>
              <c:f>'TW and WS'!$AH$31:$AI$31</c:f>
              <c:strCache>
                <c:ptCount val="1"/>
                <c:pt idx="0">
                  <c:v>Climb rate 15.13239686</c:v>
                </c:pt>
              </c:strCache>
            </c:strRef>
          </c:tx>
          <c:spPr>
            <a:ln w="19050" cap="rnd">
              <a:solidFill>
                <a:schemeClr val="accent6">
                  <a:lumMod val="50000"/>
                </a:schemeClr>
              </a:solidFill>
              <a:round/>
            </a:ln>
            <a:effectLst/>
          </c:spPr>
          <c:marker>
            <c:symbol val="none"/>
          </c:marker>
          <c:xVal>
            <c:numRef>
              <c:f>'TW and WS'!$AI$34:$AI$93</c:f>
              <c:numCache>
                <c:formatCode>General</c:formatCode>
                <c:ptCount val="6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pt idx="31">
                  <c:v>3200</c:v>
                </c:pt>
                <c:pt idx="32">
                  <c:v>3300</c:v>
                </c:pt>
                <c:pt idx="33">
                  <c:v>3400</c:v>
                </c:pt>
                <c:pt idx="34">
                  <c:v>3500</c:v>
                </c:pt>
                <c:pt idx="35">
                  <c:v>3600</c:v>
                </c:pt>
                <c:pt idx="36">
                  <c:v>3700</c:v>
                </c:pt>
                <c:pt idx="37">
                  <c:v>3800</c:v>
                </c:pt>
                <c:pt idx="38">
                  <c:v>3900</c:v>
                </c:pt>
                <c:pt idx="39">
                  <c:v>4000</c:v>
                </c:pt>
                <c:pt idx="40">
                  <c:v>4100</c:v>
                </c:pt>
                <c:pt idx="41">
                  <c:v>4200</c:v>
                </c:pt>
                <c:pt idx="42">
                  <c:v>4300</c:v>
                </c:pt>
                <c:pt idx="43">
                  <c:v>4400</c:v>
                </c:pt>
                <c:pt idx="44">
                  <c:v>4500</c:v>
                </c:pt>
                <c:pt idx="45">
                  <c:v>4600</c:v>
                </c:pt>
                <c:pt idx="46">
                  <c:v>4700</c:v>
                </c:pt>
                <c:pt idx="47">
                  <c:v>4800</c:v>
                </c:pt>
                <c:pt idx="48">
                  <c:v>4900</c:v>
                </c:pt>
                <c:pt idx="49">
                  <c:v>5000</c:v>
                </c:pt>
                <c:pt idx="50">
                  <c:v>5100</c:v>
                </c:pt>
                <c:pt idx="51">
                  <c:v>5200</c:v>
                </c:pt>
                <c:pt idx="52">
                  <c:v>5300</c:v>
                </c:pt>
                <c:pt idx="53">
                  <c:v>5400</c:v>
                </c:pt>
                <c:pt idx="54">
                  <c:v>5500</c:v>
                </c:pt>
                <c:pt idx="55">
                  <c:v>5600</c:v>
                </c:pt>
                <c:pt idx="56">
                  <c:v>5700</c:v>
                </c:pt>
                <c:pt idx="57">
                  <c:v>5800</c:v>
                </c:pt>
                <c:pt idx="58">
                  <c:v>5900</c:v>
                </c:pt>
                <c:pt idx="59">
                  <c:v>6000</c:v>
                </c:pt>
              </c:numCache>
              <c:extLst xmlns:c15="http://schemas.microsoft.com/office/drawing/2012/chart"/>
            </c:numRef>
          </c:xVal>
          <c:yVal>
            <c:numRef>
              <c:f>'TW and WS'!$AH$34:$AH$93</c:f>
              <c:numCache>
                <c:formatCode>General</c:formatCode>
                <c:ptCount val="60"/>
                <c:pt idx="0">
                  <c:v>0.93960775294789023</c:v>
                </c:pt>
                <c:pt idx="1">
                  <c:v>0.67416005575119675</c:v>
                </c:pt>
                <c:pt idx="2">
                  <c:v>0.55656236111902591</c:v>
                </c:pt>
                <c:pt idx="3">
                  <c:v>0.48646018901306165</c:v>
                </c:pt>
                <c:pt idx="4">
                  <c:v>0.43862012779691656</c:v>
                </c:pt>
                <c:pt idx="5">
                  <c:v>0.40330606168674871</c:v>
                </c:pt>
                <c:pt idx="6">
                  <c:v>0.37585998547431826</c:v>
                </c:pt>
                <c:pt idx="7">
                  <c:v>0.35373634041471491</c:v>
                </c:pt>
                <c:pt idx="8">
                  <c:v>0.33541100103478544</c:v>
                </c:pt>
                <c:pt idx="9">
                  <c:v>0.31990830871639925</c:v>
                </c:pt>
                <c:pt idx="10">
                  <c:v>0.3065708876664896</c:v>
                </c:pt>
                <c:pt idx="11">
                  <c:v>0.29493749309862949</c:v>
                </c:pt>
                <c:pt idx="12">
                  <c:v>0.28467366771186703</c:v>
                </c:pt>
                <c:pt idx="13">
                  <c:v>0.27553018649185712</c:v>
                </c:pt>
                <c:pt idx="14">
                  <c:v>0.26731702087743997</c:v>
                </c:pt>
                <c:pt idx="15">
                  <c:v>0.25988640704564736</c:v>
                </c:pt>
                <c:pt idx="16">
                  <c:v>0.2531214803834837</c:v>
                </c:pt>
                <c:pt idx="17">
                  <c:v>0.24692843530255434</c:v>
                </c:pt>
                <c:pt idx="18">
                  <c:v>0.24123098694176509</c:v>
                </c:pt>
                <c:pt idx="19">
                  <c:v>0.23596637643757484</c:v>
                </c:pt>
                <c:pt idx="20">
                  <c:v>0.23108243581310867</c:v>
                </c:pt>
                <c:pt idx="21">
                  <c:v>0.22653539556964353</c:v>
                </c:pt>
                <c:pt idx="22">
                  <c:v>0.2222882226287563</c:v>
                </c:pt>
                <c:pt idx="23">
                  <c:v>0.21830934338249092</c:v>
                </c:pt>
                <c:pt idx="24">
                  <c:v>0.21457165065216452</c:v>
                </c:pt>
                <c:pt idx="25">
                  <c:v>0.21105172285059653</c:v>
                </c:pt>
                <c:pt idx="26">
                  <c:v>0.2077292037584974</c:v>
                </c:pt>
                <c:pt idx="27">
                  <c:v>0.20458630527627569</c:v>
                </c:pt>
                <c:pt idx="28">
                  <c:v>0.20160740533620353</c:v>
                </c:pt>
                <c:pt idx="29">
                  <c:v>0.19877872017531314</c:v>
                </c:pt>
                <c:pt idx="30">
                  <c:v>0.19608803524465745</c:v>
                </c:pt>
                <c:pt idx="31">
                  <c:v>0.19352448274647402</c:v>
                </c:pt>
                <c:pt idx="32">
                  <c:v>0.19107835654185246</c:v>
                </c:pt>
                <c:pt idx="33">
                  <c:v>0.18874095722942844</c:v>
                </c:pt>
                <c:pt idx="34">
                  <c:v>0.18650446174998625</c:v>
                </c:pt>
                <c:pt idx="35">
                  <c:v>0.18436181305650928</c:v>
                </c:pt>
                <c:pt idx="36">
                  <c:v>0.182306626299784</c:v>
                </c:pt>
                <c:pt idx="37">
                  <c:v>0.18033310868513505</c:v>
                </c:pt>
                <c:pt idx="38">
                  <c:v>0.17843599070654667</c:v>
                </c:pt>
                <c:pt idx="39">
                  <c:v>0.17661046689731619</c:v>
                </c:pt>
                <c:pt idx="40">
                  <c:v>0.17485214457895273</c:v>
                </c:pt>
                <c:pt idx="41">
                  <c:v>0.17315699936284365</c:v>
                </c:pt>
                <c:pt idx="42">
                  <c:v>0.17152133637776096</c:v>
                </c:pt>
                <c:pt idx="43">
                  <c:v>0.16994175637236136</c:v>
                </c:pt>
                <c:pt idx="44">
                  <c:v>0.16841512598446093</c:v>
                </c:pt>
                <c:pt idx="45">
                  <c:v>0.16693855158498797</c:v>
                </c:pt>
                <c:pt idx="46">
                  <c:v>0.16550935619952389</c:v>
                </c:pt>
                <c:pt idx="47">
                  <c:v>0.16412505908843131</c:v>
                </c:pt>
                <c:pt idx="48">
                  <c:v>0.16278335763104126</c:v>
                </c:pt>
                <c:pt idx="49">
                  <c:v>0.16148211121282585</c:v>
                </c:pt>
                <c:pt idx="50">
                  <c:v>0.16021932685898305</c:v>
                </c:pt>
                <c:pt idx="51">
                  <c:v>0.15899314639505008</c:v>
                </c:pt>
                <c:pt idx="52">
                  <c:v>0.15780183494635844</c:v>
                </c:pt>
                <c:pt idx="53">
                  <c:v>0.15664377061440496</c:v>
                </c:pt>
                <c:pt idx="54">
                  <c:v>0.15551743519039893</c:v>
                </c:pt>
                <c:pt idx="55">
                  <c:v>0.1544214057850451</c:v>
                </c:pt>
                <c:pt idx="56">
                  <c:v>0.15335434726960931</c:v>
                </c:pt>
                <c:pt idx="57">
                  <c:v>0.1523150054369439</c:v>
                </c:pt>
                <c:pt idx="58">
                  <c:v>0.15130220080281026</c:v>
                </c:pt>
                <c:pt idx="59">
                  <c:v>0.15031482297783655</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C-37A7-4F18-BDE1-57A74A60A466}"/>
            </c:ext>
          </c:extLst>
        </c:ser>
        <c:ser>
          <c:idx val="12"/>
          <c:order val="13"/>
          <c:tx>
            <c:strRef>
              <c:f>'TW and WS'!$AO$32:$AP$32</c:f>
              <c:strCache>
                <c:ptCount val="1"/>
                <c:pt idx="0">
                  <c:v>Climb gradient 9.13239686</c:v>
                </c:pt>
              </c:strCache>
            </c:strRef>
          </c:tx>
          <c:spPr>
            <a:ln w="19050" cap="rnd">
              <a:solidFill>
                <a:srgbClr val="79FFA6"/>
              </a:solidFill>
              <a:round/>
            </a:ln>
            <a:effectLst/>
          </c:spPr>
          <c:marker>
            <c:symbol val="none"/>
          </c:marker>
          <c:xVal>
            <c:numRef>
              <c:f>'TW and WS'!$AP$34:$AP$94</c:f>
              <c:numCache>
                <c:formatCode>General</c:formatCode>
                <c:ptCount val="6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numCache>
              <c:extLst xmlns:c15="http://schemas.microsoft.com/office/drawing/2012/chart"/>
            </c:numRef>
          </c:xVal>
          <c:yVal>
            <c:numRef>
              <c:f>'TW and WS'!$AO$34:$AO$94</c:f>
              <c:numCache>
                <c:formatCode>General</c:formatCode>
                <c:ptCount val="61"/>
                <c:pt idx="0">
                  <c:v>0.12226378573232548</c:v>
                </c:pt>
                <c:pt idx="1">
                  <c:v>0.12226378573232548</c:v>
                </c:pt>
                <c:pt idx="2">
                  <c:v>0.12226378573232548</c:v>
                </c:pt>
                <c:pt idx="3">
                  <c:v>0.12226378573232548</c:v>
                </c:pt>
                <c:pt idx="4">
                  <c:v>0.12226378573232548</c:v>
                </c:pt>
                <c:pt idx="5">
                  <c:v>0.12226378573232548</c:v>
                </c:pt>
                <c:pt idx="6">
                  <c:v>0.12226378573232548</c:v>
                </c:pt>
                <c:pt idx="7">
                  <c:v>0.12226378573232548</c:v>
                </c:pt>
                <c:pt idx="8">
                  <c:v>0.12226378573232548</c:v>
                </c:pt>
                <c:pt idx="9">
                  <c:v>0.12226378573232548</c:v>
                </c:pt>
                <c:pt idx="10">
                  <c:v>0.12226378573232548</c:v>
                </c:pt>
                <c:pt idx="11">
                  <c:v>0.12226378573232548</c:v>
                </c:pt>
                <c:pt idx="12">
                  <c:v>0.12226378573232548</c:v>
                </c:pt>
                <c:pt idx="13">
                  <c:v>0.12226378573232548</c:v>
                </c:pt>
                <c:pt idx="14">
                  <c:v>0.12226378573232548</c:v>
                </c:pt>
                <c:pt idx="15">
                  <c:v>0.12226378573232548</c:v>
                </c:pt>
                <c:pt idx="16">
                  <c:v>0.12226378573232548</c:v>
                </c:pt>
                <c:pt idx="17">
                  <c:v>0.12226378573232548</c:v>
                </c:pt>
                <c:pt idx="18">
                  <c:v>0.12226378573232548</c:v>
                </c:pt>
                <c:pt idx="19">
                  <c:v>0.12226378573232548</c:v>
                </c:pt>
                <c:pt idx="20">
                  <c:v>0.12226378573232548</c:v>
                </c:pt>
                <c:pt idx="21">
                  <c:v>0.12226378573232548</c:v>
                </c:pt>
                <c:pt idx="22">
                  <c:v>0.12226378573232548</c:v>
                </c:pt>
                <c:pt idx="23">
                  <c:v>0.12226378573232548</c:v>
                </c:pt>
                <c:pt idx="24">
                  <c:v>0.12226378573232548</c:v>
                </c:pt>
                <c:pt idx="25">
                  <c:v>0.12226378573232548</c:v>
                </c:pt>
                <c:pt idx="26">
                  <c:v>0.12226378573232548</c:v>
                </c:pt>
                <c:pt idx="27">
                  <c:v>0.12226378573232548</c:v>
                </c:pt>
                <c:pt idx="28">
                  <c:v>0.12226378573232548</c:v>
                </c:pt>
                <c:pt idx="29">
                  <c:v>0.12226378573232548</c:v>
                </c:pt>
                <c:pt idx="30">
                  <c:v>0.12226378573232548</c:v>
                </c:pt>
                <c:pt idx="31">
                  <c:v>0.12226378573232548</c:v>
                </c:pt>
                <c:pt idx="32">
                  <c:v>0.12226378573232548</c:v>
                </c:pt>
                <c:pt idx="33">
                  <c:v>0.12226378573232548</c:v>
                </c:pt>
                <c:pt idx="34">
                  <c:v>0.12226378573232548</c:v>
                </c:pt>
                <c:pt idx="35">
                  <c:v>0.12226378573232548</c:v>
                </c:pt>
                <c:pt idx="36">
                  <c:v>0.12226378573232548</c:v>
                </c:pt>
                <c:pt idx="37">
                  <c:v>0.12226378573232548</c:v>
                </c:pt>
                <c:pt idx="38">
                  <c:v>0.12226378573232548</c:v>
                </c:pt>
                <c:pt idx="39">
                  <c:v>0.12226378573232548</c:v>
                </c:pt>
                <c:pt idx="40">
                  <c:v>0.12226378573232548</c:v>
                </c:pt>
                <c:pt idx="41">
                  <c:v>0.12226378573232548</c:v>
                </c:pt>
                <c:pt idx="42">
                  <c:v>0.12226378573232548</c:v>
                </c:pt>
                <c:pt idx="43">
                  <c:v>0.12226378573232548</c:v>
                </c:pt>
                <c:pt idx="44">
                  <c:v>0.12226378573232548</c:v>
                </c:pt>
                <c:pt idx="45">
                  <c:v>0.12226378573232548</c:v>
                </c:pt>
                <c:pt idx="46">
                  <c:v>0.12226378573232548</c:v>
                </c:pt>
                <c:pt idx="47">
                  <c:v>0.12226378573232548</c:v>
                </c:pt>
                <c:pt idx="48">
                  <c:v>0.12226378573232548</c:v>
                </c:pt>
                <c:pt idx="49">
                  <c:v>0.12226378573232548</c:v>
                </c:pt>
                <c:pt idx="50">
                  <c:v>0.12226378573232548</c:v>
                </c:pt>
                <c:pt idx="51">
                  <c:v>0.12226378573232548</c:v>
                </c:pt>
                <c:pt idx="52">
                  <c:v>0.12226378573232548</c:v>
                </c:pt>
                <c:pt idx="53">
                  <c:v>0.12226378573232548</c:v>
                </c:pt>
                <c:pt idx="54">
                  <c:v>0.12226378573232548</c:v>
                </c:pt>
                <c:pt idx="55">
                  <c:v>0.12226378573232548</c:v>
                </c:pt>
                <c:pt idx="56">
                  <c:v>0.12226378573232548</c:v>
                </c:pt>
                <c:pt idx="57">
                  <c:v>0.12226378573232548</c:v>
                </c:pt>
                <c:pt idx="58">
                  <c:v>0.12226378573232548</c:v>
                </c:pt>
                <c:pt idx="59">
                  <c:v>0.12226378573232548</c:v>
                </c:pt>
                <c:pt idx="60">
                  <c:v>0.12226378573232548</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D-37A7-4F18-BDE1-57A74A60A466}"/>
            </c:ext>
          </c:extLst>
        </c:ser>
        <c:ser>
          <c:idx val="13"/>
          <c:order val="14"/>
          <c:tx>
            <c:strRef>
              <c:f>'TW and WS'!$AQ$32:$AR$32</c:f>
              <c:strCache>
                <c:ptCount val="1"/>
                <c:pt idx="0">
                  <c:v>Climb gradient 12.13239686</c:v>
                </c:pt>
              </c:strCache>
            </c:strRef>
          </c:tx>
          <c:spPr>
            <a:ln w="19050" cap="rnd">
              <a:solidFill>
                <a:srgbClr val="C00000"/>
              </a:solidFill>
              <a:round/>
            </a:ln>
            <a:effectLst/>
          </c:spPr>
          <c:marker>
            <c:symbol val="none"/>
          </c:marker>
          <c:xVal>
            <c:numRef>
              <c:f>'TW and WS'!$AR$34:$AR$94</c:f>
              <c:numCache>
                <c:formatCode>General</c:formatCode>
                <c:ptCount val="6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numCache>
              <c:extLst xmlns:c15="http://schemas.microsoft.com/office/drawing/2012/chart"/>
            </c:numRef>
          </c:xVal>
          <c:yVal>
            <c:numRef>
              <c:f>'TW and WS'!$AQ$34:$AQ$94</c:f>
              <c:numCache>
                <c:formatCode>General</c:formatCode>
                <c:ptCount val="61"/>
                <c:pt idx="0">
                  <c:v>0.11242997257432821</c:v>
                </c:pt>
                <c:pt idx="1">
                  <c:v>0.11242997257432821</c:v>
                </c:pt>
                <c:pt idx="2">
                  <c:v>0.11242997257432821</c:v>
                </c:pt>
                <c:pt idx="3">
                  <c:v>0.11242997257432821</c:v>
                </c:pt>
                <c:pt idx="4">
                  <c:v>0.11242997257432821</c:v>
                </c:pt>
                <c:pt idx="5">
                  <c:v>0.11242997257432821</c:v>
                </c:pt>
                <c:pt idx="6">
                  <c:v>0.11242997257432821</c:v>
                </c:pt>
                <c:pt idx="7">
                  <c:v>0.11242997257432821</c:v>
                </c:pt>
                <c:pt idx="8">
                  <c:v>0.11242997257432821</c:v>
                </c:pt>
                <c:pt idx="9">
                  <c:v>0.11242997257432821</c:v>
                </c:pt>
                <c:pt idx="10">
                  <c:v>0.11242997257432821</c:v>
                </c:pt>
                <c:pt idx="11">
                  <c:v>0.11242997257432821</c:v>
                </c:pt>
                <c:pt idx="12">
                  <c:v>0.11242997257432821</c:v>
                </c:pt>
                <c:pt idx="13">
                  <c:v>0.11242997257432821</c:v>
                </c:pt>
                <c:pt idx="14">
                  <c:v>0.11242997257432821</c:v>
                </c:pt>
                <c:pt idx="15">
                  <c:v>0.11242997257432821</c:v>
                </c:pt>
                <c:pt idx="16">
                  <c:v>0.11242997257432821</c:v>
                </c:pt>
                <c:pt idx="17">
                  <c:v>0.11242997257432821</c:v>
                </c:pt>
                <c:pt idx="18">
                  <c:v>0.11242997257432821</c:v>
                </c:pt>
                <c:pt idx="19">
                  <c:v>0.11242997257432821</c:v>
                </c:pt>
                <c:pt idx="20">
                  <c:v>0.11242997257432821</c:v>
                </c:pt>
                <c:pt idx="21">
                  <c:v>0.11242997257432821</c:v>
                </c:pt>
                <c:pt idx="22">
                  <c:v>0.11242997257432821</c:v>
                </c:pt>
                <c:pt idx="23">
                  <c:v>0.11242997257432821</c:v>
                </c:pt>
                <c:pt idx="24">
                  <c:v>0.11242997257432821</c:v>
                </c:pt>
                <c:pt idx="25">
                  <c:v>0.11242997257432821</c:v>
                </c:pt>
                <c:pt idx="26">
                  <c:v>0.11242997257432821</c:v>
                </c:pt>
                <c:pt idx="27">
                  <c:v>0.11242997257432821</c:v>
                </c:pt>
                <c:pt idx="28">
                  <c:v>0.11242997257432821</c:v>
                </c:pt>
                <c:pt idx="29">
                  <c:v>0.11242997257432821</c:v>
                </c:pt>
                <c:pt idx="30">
                  <c:v>0.11242997257432821</c:v>
                </c:pt>
                <c:pt idx="31">
                  <c:v>0.11242997257432821</c:v>
                </c:pt>
                <c:pt idx="32">
                  <c:v>0.11242997257432821</c:v>
                </c:pt>
                <c:pt idx="33">
                  <c:v>0.11242997257432821</c:v>
                </c:pt>
                <c:pt idx="34">
                  <c:v>0.11242997257432821</c:v>
                </c:pt>
                <c:pt idx="35">
                  <c:v>0.11242997257432821</c:v>
                </c:pt>
                <c:pt idx="36">
                  <c:v>0.11242997257432821</c:v>
                </c:pt>
                <c:pt idx="37">
                  <c:v>0.11242997257432821</c:v>
                </c:pt>
                <c:pt idx="38">
                  <c:v>0.11242997257432821</c:v>
                </c:pt>
                <c:pt idx="39">
                  <c:v>0.11242997257432821</c:v>
                </c:pt>
                <c:pt idx="40">
                  <c:v>0.11242997257432821</c:v>
                </c:pt>
                <c:pt idx="41">
                  <c:v>0.11242997257432821</c:v>
                </c:pt>
                <c:pt idx="42">
                  <c:v>0.11242997257432821</c:v>
                </c:pt>
                <c:pt idx="43">
                  <c:v>0.11242997257432821</c:v>
                </c:pt>
                <c:pt idx="44">
                  <c:v>0.11242997257432821</c:v>
                </c:pt>
                <c:pt idx="45">
                  <c:v>0.11242997257432821</c:v>
                </c:pt>
                <c:pt idx="46">
                  <c:v>0.11242997257432821</c:v>
                </c:pt>
                <c:pt idx="47">
                  <c:v>0.11242997257432821</c:v>
                </c:pt>
                <c:pt idx="48">
                  <c:v>0.11242997257432821</c:v>
                </c:pt>
                <c:pt idx="49">
                  <c:v>0.11242997257432821</c:v>
                </c:pt>
                <c:pt idx="50">
                  <c:v>0.11242997257432821</c:v>
                </c:pt>
                <c:pt idx="51">
                  <c:v>0.11242997257432821</c:v>
                </c:pt>
                <c:pt idx="52">
                  <c:v>0.11242997257432821</c:v>
                </c:pt>
                <c:pt idx="53">
                  <c:v>0.11242997257432821</c:v>
                </c:pt>
                <c:pt idx="54">
                  <c:v>0.11242997257432821</c:v>
                </c:pt>
                <c:pt idx="55">
                  <c:v>0.11242997257432821</c:v>
                </c:pt>
                <c:pt idx="56">
                  <c:v>0.11242997257432821</c:v>
                </c:pt>
                <c:pt idx="57">
                  <c:v>0.11242997257432821</c:v>
                </c:pt>
                <c:pt idx="58">
                  <c:v>0.11242997257432821</c:v>
                </c:pt>
                <c:pt idx="59">
                  <c:v>0.11242997257432821</c:v>
                </c:pt>
                <c:pt idx="60">
                  <c:v>0.11242997257432821</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E-37A7-4F18-BDE1-57A74A60A466}"/>
            </c:ext>
          </c:extLst>
        </c:ser>
        <c:ser>
          <c:idx val="14"/>
          <c:order val="15"/>
          <c:tx>
            <c:strRef>
              <c:f>'TW and WS'!$AS$32:$AT$32</c:f>
              <c:strCache>
                <c:ptCount val="1"/>
                <c:pt idx="0">
                  <c:v>Climb gradient 15.13239686</c:v>
                </c:pt>
              </c:strCache>
            </c:strRef>
          </c:tx>
          <c:spPr>
            <a:ln w="19050" cap="rnd">
              <a:solidFill>
                <a:srgbClr val="600000"/>
              </a:solidFill>
              <a:round/>
            </a:ln>
            <a:effectLst/>
          </c:spPr>
          <c:marker>
            <c:symbol val="none"/>
          </c:marker>
          <c:xVal>
            <c:numRef>
              <c:f>'TW and WS'!$AT$34:$AT$94</c:f>
              <c:numCache>
                <c:formatCode>General</c:formatCode>
                <c:ptCount val="6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numCache>
              <c:extLst xmlns:c15="http://schemas.microsoft.com/office/drawing/2012/chart"/>
            </c:numRef>
          </c:xVal>
          <c:yVal>
            <c:numRef>
              <c:f>'TW and WS'!$AS$34:$AS$94</c:f>
              <c:numCache>
                <c:formatCode>General</c:formatCode>
                <c:ptCount val="61"/>
                <c:pt idx="0">
                  <c:v>0.10568994635273263</c:v>
                </c:pt>
                <c:pt idx="1">
                  <c:v>0.10568994635273263</c:v>
                </c:pt>
                <c:pt idx="2">
                  <c:v>0.10568994635273263</c:v>
                </c:pt>
                <c:pt idx="3">
                  <c:v>0.10568994635273263</c:v>
                </c:pt>
                <c:pt idx="4">
                  <c:v>0.10568994635273263</c:v>
                </c:pt>
                <c:pt idx="5">
                  <c:v>0.10568994635273263</c:v>
                </c:pt>
                <c:pt idx="6">
                  <c:v>0.10568994635273263</c:v>
                </c:pt>
                <c:pt idx="7">
                  <c:v>0.10568994635273263</c:v>
                </c:pt>
                <c:pt idx="8">
                  <c:v>0.10568994635273263</c:v>
                </c:pt>
                <c:pt idx="9">
                  <c:v>0.10568994635273263</c:v>
                </c:pt>
                <c:pt idx="10">
                  <c:v>0.10568994635273263</c:v>
                </c:pt>
                <c:pt idx="11">
                  <c:v>0.10568994635273263</c:v>
                </c:pt>
                <c:pt idx="12">
                  <c:v>0.10568994635273263</c:v>
                </c:pt>
                <c:pt idx="13">
                  <c:v>0.10568994635273263</c:v>
                </c:pt>
                <c:pt idx="14">
                  <c:v>0.10568994635273263</c:v>
                </c:pt>
                <c:pt idx="15">
                  <c:v>0.10568994635273263</c:v>
                </c:pt>
                <c:pt idx="16">
                  <c:v>0.10568994635273263</c:v>
                </c:pt>
                <c:pt idx="17">
                  <c:v>0.10568994635273263</c:v>
                </c:pt>
                <c:pt idx="18">
                  <c:v>0.10568994635273263</c:v>
                </c:pt>
                <c:pt idx="19">
                  <c:v>0.10568994635273263</c:v>
                </c:pt>
                <c:pt idx="20">
                  <c:v>0.10568994635273263</c:v>
                </c:pt>
                <c:pt idx="21">
                  <c:v>0.10568994635273263</c:v>
                </c:pt>
                <c:pt idx="22">
                  <c:v>0.10568994635273263</c:v>
                </c:pt>
                <c:pt idx="23">
                  <c:v>0.10568994635273263</c:v>
                </c:pt>
                <c:pt idx="24">
                  <c:v>0.10568994635273263</c:v>
                </c:pt>
                <c:pt idx="25">
                  <c:v>0.10568994635273263</c:v>
                </c:pt>
                <c:pt idx="26">
                  <c:v>0.10568994635273263</c:v>
                </c:pt>
                <c:pt idx="27">
                  <c:v>0.10568994635273263</c:v>
                </c:pt>
                <c:pt idx="28">
                  <c:v>0.10568994635273263</c:v>
                </c:pt>
                <c:pt idx="29">
                  <c:v>0.10568994635273263</c:v>
                </c:pt>
                <c:pt idx="30">
                  <c:v>0.10568994635273263</c:v>
                </c:pt>
                <c:pt idx="31">
                  <c:v>0.10568994635273263</c:v>
                </c:pt>
                <c:pt idx="32">
                  <c:v>0.10568994635273263</c:v>
                </c:pt>
                <c:pt idx="33">
                  <c:v>0.10568994635273263</c:v>
                </c:pt>
                <c:pt idx="34">
                  <c:v>0.10568994635273263</c:v>
                </c:pt>
                <c:pt idx="35">
                  <c:v>0.10568994635273263</c:v>
                </c:pt>
                <c:pt idx="36">
                  <c:v>0.10568994635273263</c:v>
                </c:pt>
                <c:pt idx="37">
                  <c:v>0.10568994635273263</c:v>
                </c:pt>
                <c:pt idx="38">
                  <c:v>0.10568994635273263</c:v>
                </c:pt>
                <c:pt idx="39">
                  <c:v>0.10568994635273263</c:v>
                </c:pt>
                <c:pt idx="40">
                  <c:v>0.10568994635273263</c:v>
                </c:pt>
                <c:pt idx="41">
                  <c:v>0.10568994635273263</c:v>
                </c:pt>
                <c:pt idx="42">
                  <c:v>0.10568994635273263</c:v>
                </c:pt>
                <c:pt idx="43">
                  <c:v>0.10568994635273263</c:v>
                </c:pt>
                <c:pt idx="44">
                  <c:v>0.10568994635273263</c:v>
                </c:pt>
                <c:pt idx="45">
                  <c:v>0.10568994635273263</c:v>
                </c:pt>
                <c:pt idx="46">
                  <c:v>0.10568994635273263</c:v>
                </c:pt>
                <c:pt idx="47">
                  <c:v>0.10568994635273263</c:v>
                </c:pt>
                <c:pt idx="48">
                  <c:v>0.10568994635273263</c:v>
                </c:pt>
                <c:pt idx="49">
                  <c:v>0.10568994635273263</c:v>
                </c:pt>
                <c:pt idx="50">
                  <c:v>0.10568994635273263</c:v>
                </c:pt>
                <c:pt idx="51">
                  <c:v>0.10568994635273263</c:v>
                </c:pt>
                <c:pt idx="52">
                  <c:v>0.10568994635273263</c:v>
                </c:pt>
                <c:pt idx="53">
                  <c:v>0.10568994635273263</c:v>
                </c:pt>
                <c:pt idx="54">
                  <c:v>0.10568994635273263</c:v>
                </c:pt>
                <c:pt idx="55">
                  <c:v>0.10568994635273263</c:v>
                </c:pt>
                <c:pt idx="56">
                  <c:v>0.10568994635273263</c:v>
                </c:pt>
                <c:pt idx="57">
                  <c:v>0.10568994635273263</c:v>
                </c:pt>
                <c:pt idx="58">
                  <c:v>0.10568994635273263</c:v>
                </c:pt>
                <c:pt idx="59">
                  <c:v>0.10568994635273263</c:v>
                </c:pt>
                <c:pt idx="60">
                  <c:v>0.10568994635273263</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F-37A7-4F18-BDE1-57A74A60A466}"/>
            </c:ext>
          </c:extLst>
        </c:ser>
        <c:ser>
          <c:idx val="16"/>
          <c:order val="16"/>
          <c:tx>
            <c:strRef>
              <c:f>'TW and WS'!$AY$32:$AZ$32</c:f>
              <c:strCache>
                <c:ptCount val="1"/>
                <c:pt idx="0">
                  <c:v>Manouvering 9.13239686</c:v>
                </c:pt>
              </c:strCache>
            </c:strRef>
          </c:tx>
          <c:spPr>
            <a:ln w="19050" cap="rnd">
              <a:solidFill>
                <a:schemeClr val="accent5">
                  <a:lumMod val="80000"/>
                  <a:lumOff val="20000"/>
                </a:schemeClr>
              </a:solidFill>
              <a:round/>
            </a:ln>
            <a:effectLst/>
          </c:spPr>
          <c:marker>
            <c:symbol val="none"/>
          </c:marker>
          <c:xVal>
            <c:numRef>
              <c:f>'TW and WS'!$AZ$34:$AZ$94</c:f>
              <c:numCache>
                <c:formatCode>General</c:formatCode>
                <c:ptCount val="6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numCache>
              <c:extLst xmlns:c15="http://schemas.microsoft.com/office/drawing/2012/chart"/>
            </c:numRef>
          </c:xVal>
          <c:yVal>
            <c:numRef>
              <c:f>'TW and WS'!$AY$34:$AY$94</c:f>
              <c:numCache>
                <c:formatCode>General</c:formatCode>
                <c:ptCount val="61"/>
                <c:pt idx="0">
                  <c:v>0</c:v>
                </c:pt>
                <c:pt idx="1">
                  <c:v>2.366129958876602</c:v>
                </c:pt>
                <c:pt idx="2">
                  <c:v>1.1844315808652146</c:v>
                </c:pt>
                <c:pt idx="3">
                  <c:v>0.79113949994004684</c:v>
                </c:pt>
                <c:pt idx="4">
                  <c:v>0.59494899328643414</c:v>
                </c:pt>
                <c:pt idx="5">
                  <c:v>0.47759911634144347</c:v>
                </c:pt>
                <c:pt idx="6">
                  <c:v>0.39966955425076378</c:v>
                </c:pt>
                <c:pt idx="7">
                  <c:v>0.34426588636254757</c:v>
                </c:pt>
                <c:pt idx="8">
                  <c:v>0.30294090235087096</c:v>
                </c:pt>
                <c:pt idx="9">
                  <c:v>0.27100170759022074</c:v>
                </c:pt>
                <c:pt idx="10">
                  <c:v>0.24563256530528907</c:v>
                </c:pt>
                <c:pt idx="11">
                  <c:v>0.22504164300269811</c:v>
                </c:pt>
                <c:pt idx="12">
                  <c:v>0.20803438568686269</c:v>
                </c:pt>
                <c:pt idx="13">
                  <c:v>0.19378379374545462</c:v>
                </c:pt>
                <c:pt idx="14">
                  <c:v>0.18169915316966803</c:v>
                </c:pt>
                <c:pt idx="15">
                  <c:v>0.17134727368637861</c:v>
                </c:pt>
                <c:pt idx="16">
                  <c:v>0.1624032625907432</c:v>
                </c:pt>
                <c:pt idx="17">
                  <c:v>0.15461867252023453</c:v>
                </c:pt>
                <c:pt idx="18">
                  <c:v>0.14780026663733156</c:v>
                </c:pt>
                <c:pt idx="19">
                  <c:v>0.14179548954399124</c:v>
                </c:pt>
                <c:pt idx="20">
                  <c:v>0.13648229692177918</c:v>
                </c:pt>
                <c:pt idx="21">
                  <c:v>0.13176189098910562</c:v>
                </c:pt>
                <c:pt idx="22">
                  <c:v>0.12755343719739717</c:v>
                </c:pt>
                <c:pt idx="23">
                  <c:v>0.12379015918044095</c:v>
                </c:pt>
                <c:pt idx="24">
                  <c:v>0.12041640996639291</c:v>
                </c:pt>
                <c:pt idx="25">
                  <c:v>0.11738544609890414</c:v>
                </c:pt>
                <c:pt idx="26">
                  <c:v>0.11465771542260236</c:v>
                </c:pt>
                <c:pt idx="27">
                  <c:v>0.11219952536068903</c:v>
                </c:pt>
                <c:pt idx="28">
                  <c:v>0.10998199656162251</c:v>
                </c:pt>
                <c:pt idx="29">
                  <c:v>0.10798023303269455</c:v>
                </c:pt>
                <c:pt idx="30">
                  <c:v>0.10617265824689127</c:v>
                </c:pt>
                <c:pt idx="31">
                  <c:v>0.10454047974520062</c:v>
                </c:pt>
                <c:pt idx="32">
                  <c:v>0.10306725412598702</c:v>
                </c:pt>
                <c:pt idx="33">
                  <c:v>0.10173853112720711</c:v>
                </c:pt>
                <c:pt idx="34">
                  <c:v>0.10054156051764616</c:v>
                </c:pt>
                <c:pt idx="35">
                  <c:v>9.9465049235371111E-2</c:v>
                </c:pt>
                <c:pt idx="36">
                  <c:v>9.8498959003108136E-2</c:v>
                </c:pt>
                <c:pt idx="37">
                  <c:v>9.7634336762748158E-2</c:v>
                </c:pt>
                <c:pt idx="38">
                  <c:v>9.6863171883351445E-2</c:v>
                </c:pt>
                <c:pt idx="39">
                  <c:v>9.6178275337151606E-2</c:v>
                </c:pt>
                <c:pt idx="40">
                  <c:v>9.5573176999158876E-2</c:v>
                </c:pt>
                <c:pt idx="41">
                  <c:v>9.5042037976089816E-2</c:v>
                </c:pt>
                <c:pt idx="42">
                  <c:v>9.4579575459735568E-2</c:v>
                </c:pt>
                <c:pt idx="43">
                  <c:v>9.4180998065906754E-2</c:v>
                </c:pt>
                <c:pt idx="44">
                  <c:v>9.3841949990794801E-2</c:v>
                </c:pt>
                <c:pt idx="45">
                  <c:v>9.3558462613151927E-2</c:v>
                </c:pt>
                <c:pt idx="46">
                  <c:v>9.3326912409230162E-2</c:v>
                </c:pt>
                <c:pt idx="47">
                  <c:v>9.3143984240281308E-2</c:v>
                </c:pt>
                <c:pt idx="48">
                  <c:v>9.3006639229119614E-2</c:v>
                </c:pt>
                <c:pt idx="49">
                  <c:v>9.2912086570166225E-2</c:v>
                </c:pt>
                <c:pt idx="50">
                  <c:v>9.2857758722288686E-2</c:v>
                </c:pt>
                <c:pt idx="51">
                  <c:v>9.2841289520129558E-2</c:v>
                </c:pt>
                <c:pt idx="52">
                  <c:v>9.2860494811051256E-2</c:v>
                </c:pt>
                <c:pt idx="53">
                  <c:v>9.2913355284124671E-2</c:v>
                </c:pt>
                <c:pt idx="54">
                  <c:v>9.2998001207008046E-2</c:v>
                </c:pt>
                <c:pt idx="55">
                  <c:v>9.3112698827893567E-2</c:v>
                </c:pt>
                <c:pt idx="56">
                  <c:v>9.3255838234388266E-2</c:v>
                </c:pt>
                <c:pt idx="57">
                  <c:v>9.3425922490407431E-2</c:v>
                </c:pt>
                <c:pt idx="58">
                  <c:v>9.3621557896837737E-2</c:v>
                </c:pt>
                <c:pt idx="59">
                  <c:v>9.3841445242641347E-2</c:v>
                </c:pt>
                <c:pt idx="60">
                  <c:v>9.4084371930849564E-2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1-14BB-4C13-A6AD-C3613646FE0A}"/>
            </c:ext>
          </c:extLst>
        </c:ser>
        <c:ser>
          <c:idx val="17"/>
          <c:order val="17"/>
          <c:tx>
            <c:strRef>
              <c:f>'TW and WS'!$BA$32:$BB$32</c:f>
              <c:strCache>
                <c:ptCount val="1"/>
                <c:pt idx="0">
                  <c:v>Manouvering 12.13239686</c:v>
                </c:pt>
              </c:strCache>
            </c:strRef>
          </c:tx>
          <c:spPr>
            <a:ln w="19050" cap="rnd">
              <a:solidFill>
                <a:schemeClr val="accent6">
                  <a:lumMod val="80000"/>
                  <a:lumOff val="20000"/>
                </a:schemeClr>
              </a:solidFill>
              <a:round/>
            </a:ln>
            <a:effectLst/>
          </c:spPr>
          <c:marker>
            <c:symbol val="none"/>
          </c:marker>
          <c:xVal>
            <c:numRef>
              <c:f>'TW and WS'!$BB$34:$BB$94</c:f>
              <c:numCache>
                <c:formatCode>General</c:formatCode>
                <c:ptCount val="6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numCache>
              <c:extLst xmlns:c15="http://schemas.microsoft.com/office/drawing/2012/chart"/>
            </c:numRef>
          </c:xVal>
          <c:yVal>
            <c:numRef>
              <c:f>'TW and WS'!$BA$34:$BA$94</c:f>
              <c:numCache>
                <c:formatCode>General</c:formatCode>
                <c:ptCount val="61"/>
                <c:pt idx="0">
                  <c:v>0</c:v>
                </c:pt>
                <c:pt idx="1">
                  <c:v>2.3659046775174968</c:v>
                </c:pt>
                <c:pt idx="2">
                  <c:v>1.1839810181470036</c:v>
                </c:pt>
                <c:pt idx="3">
                  <c:v>0.7904636558627306</c:v>
                </c:pt>
                <c:pt idx="4">
                  <c:v>0.59404786785001262</c:v>
                </c:pt>
                <c:pt idx="5">
                  <c:v>0.47647270954591647</c:v>
                </c:pt>
                <c:pt idx="6">
                  <c:v>0.3983178660961314</c:v>
                </c:pt>
                <c:pt idx="7">
                  <c:v>0.34268891684880975</c:v>
                </c:pt>
                <c:pt idx="8">
                  <c:v>0.30113865147802771</c:v>
                </c:pt>
                <c:pt idx="9">
                  <c:v>0.26897417535827212</c:v>
                </c:pt>
                <c:pt idx="10">
                  <c:v>0.24337975171423504</c:v>
                </c:pt>
                <c:pt idx="11">
                  <c:v>0.22256354805253867</c:v>
                </c:pt>
                <c:pt idx="12">
                  <c:v>0.20533100937759785</c:v>
                </c:pt>
                <c:pt idx="13">
                  <c:v>0.1908551360770844</c:v>
                </c:pt>
                <c:pt idx="14">
                  <c:v>0.17854521414219238</c:v>
                </c:pt>
                <c:pt idx="15">
                  <c:v>0.16796805329979758</c:v>
                </c:pt>
                <c:pt idx="16">
                  <c:v>0.15879876084505673</c:v>
                </c:pt>
                <c:pt idx="17">
                  <c:v>0.15078888941544269</c:v>
                </c:pt>
                <c:pt idx="18">
                  <c:v>0.14374520217343428</c:v>
                </c:pt>
                <c:pt idx="19">
                  <c:v>0.13751514372098858</c:v>
                </c:pt>
                <c:pt idx="20">
                  <c:v>0.13197666973967112</c:v>
                </c:pt>
                <c:pt idx="21">
                  <c:v>0.12703098244789215</c:v>
                </c:pt>
                <c:pt idx="22">
                  <c:v>0.1225972472970783</c:v>
                </c:pt>
                <c:pt idx="23">
                  <c:v>0.11860868792101667</c:v>
                </c:pt>
                <c:pt idx="24">
                  <c:v>0.11500965734786324</c:v>
                </c:pt>
                <c:pt idx="25">
                  <c:v>0.11175341212126905</c:v>
                </c:pt>
                <c:pt idx="26">
                  <c:v>0.10880040008586186</c:v>
                </c:pt>
                <c:pt idx="27">
                  <c:v>0.10611692866484312</c:v>
                </c:pt>
                <c:pt idx="28">
                  <c:v>0.10367411850667121</c:v>
                </c:pt>
                <c:pt idx="29">
                  <c:v>0.10144707361863786</c:v>
                </c:pt>
                <c:pt idx="30">
                  <c:v>9.941421747372918E-2</c:v>
                </c:pt>
                <c:pt idx="31">
                  <c:v>9.7556757612933115E-2</c:v>
                </c:pt>
                <c:pt idx="32">
                  <c:v>9.5858250634614117E-2</c:v>
                </c:pt>
                <c:pt idx="33">
                  <c:v>9.4304246276728801E-2</c:v>
                </c:pt>
                <c:pt idx="34">
                  <c:v>9.288199430806246E-2</c:v>
                </c:pt>
                <c:pt idx="35">
                  <c:v>9.1580201666682001E-2</c:v>
                </c:pt>
                <c:pt idx="36">
                  <c:v>9.038883007531362E-2</c:v>
                </c:pt>
                <c:pt idx="37">
                  <c:v>8.9298926475848237E-2</c:v>
                </c:pt>
                <c:pt idx="38">
                  <c:v>8.8302480237346118E-2</c:v>
                </c:pt>
                <c:pt idx="39">
                  <c:v>8.7392302332040872E-2</c:v>
                </c:pt>
                <c:pt idx="40">
                  <c:v>8.6561922634942751E-2</c:v>
                </c:pt>
                <c:pt idx="41">
                  <c:v>8.580550225276827E-2</c:v>
                </c:pt>
                <c:pt idx="42">
                  <c:v>8.511775837730863E-2</c:v>
                </c:pt>
                <c:pt idx="43">
                  <c:v>8.4493899624374411E-2</c:v>
                </c:pt>
                <c:pt idx="44">
                  <c:v>8.3929570190157052E-2</c:v>
                </c:pt>
                <c:pt idx="45">
                  <c:v>8.3420801453408772E-2</c:v>
                </c:pt>
                <c:pt idx="46">
                  <c:v>8.29639698903816E-2</c:v>
                </c:pt>
                <c:pt idx="47">
                  <c:v>8.2555760362327354E-2</c:v>
                </c:pt>
                <c:pt idx="48">
                  <c:v>8.2193133992060241E-2</c:v>
                </c:pt>
                <c:pt idx="49">
                  <c:v>8.1873299974001473E-2</c:v>
                </c:pt>
                <c:pt idx="50">
                  <c:v>8.1593690767018501E-2</c:v>
                </c:pt>
                <c:pt idx="51">
                  <c:v>8.1351940205753981E-2</c:v>
                </c:pt>
                <c:pt idx="52">
                  <c:v>8.1145864137570273E-2</c:v>
                </c:pt>
                <c:pt idx="53">
                  <c:v>8.0973443251538296E-2</c:v>
                </c:pt>
                <c:pt idx="54">
                  <c:v>8.0832807815316265E-2</c:v>
                </c:pt>
                <c:pt idx="55">
                  <c:v>8.0722224077096394E-2</c:v>
                </c:pt>
                <c:pt idx="56">
                  <c:v>8.0640082124485674E-2</c:v>
                </c:pt>
                <c:pt idx="57">
                  <c:v>8.0584885021399433E-2</c:v>
                </c:pt>
                <c:pt idx="58">
                  <c:v>8.055523906872436E-2</c:v>
                </c:pt>
                <c:pt idx="59">
                  <c:v>8.054984505542255E-2</c:v>
                </c:pt>
                <c:pt idx="60">
                  <c:v>8.0567490384525375E-2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2-14BB-4C13-A6AD-C3613646FE0A}"/>
            </c:ext>
          </c:extLst>
        </c:ser>
        <c:ser>
          <c:idx val="18"/>
          <c:order val="18"/>
          <c:tx>
            <c:strRef>
              <c:f>'TW and WS'!$BC$32:$BD$32</c:f>
              <c:strCache>
                <c:ptCount val="1"/>
                <c:pt idx="0">
                  <c:v>Manouvering 15.13239686</c:v>
                </c:pt>
              </c:strCache>
            </c:strRef>
          </c:tx>
          <c:spPr>
            <a:ln w="19050" cap="rnd">
              <a:solidFill>
                <a:schemeClr val="accent1">
                  <a:lumMod val="80000"/>
                </a:schemeClr>
              </a:solidFill>
              <a:round/>
            </a:ln>
            <a:effectLst/>
          </c:spPr>
          <c:marker>
            <c:symbol val="none"/>
          </c:marker>
          <c:xVal>
            <c:numRef>
              <c:f>'TW and WS'!$BD$34:$BD$94</c:f>
              <c:numCache>
                <c:formatCode>General</c:formatCode>
                <c:ptCount val="61"/>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numCache>
              <c:extLst xmlns:c15="http://schemas.microsoft.com/office/drawing/2012/chart"/>
            </c:numRef>
          </c:xVal>
          <c:yVal>
            <c:numRef>
              <c:f>'TW and WS'!$BC$34:$BC$94</c:f>
              <c:numCache>
                <c:formatCode>General</c:formatCode>
                <c:ptCount val="61"/>
                <c:pt idx="0">
                  <c:v>0</c:v>
                </c:pt>
                <c:pt idx="1">
                  <c:v>2.3657687202864284</c:v>
                </c:pt>
                <c:pt idx="2">
                  <c:v>1.1837091036848673</c:v>
                </c:pt>
                <c:pt idx="3">
                  <c:v>0.79005578416952604</c:v>
                </c:pt>
                <c:pt idx="4">
                  <c:v>0.59350403892573977</c:v>
                </c:pt>
                <c:pt idx="5">
                  <c:v>0.4757929233905755</c:v>
                </c:pt>
                <c:pt idx="6">
                  <c:v>0.39750212270972218</c:v>
                </c:pt>
                <c:pt idx="7">
                  <c:v>0.34173721623133235</c:v>
                </c:pt>
                <c:pt idx="8">
                  <c:v>0.30005099362948212</c:v>
                </c:pt>
                <c:pt idx="9">
                  <c:v>0.26775056027865834</c:v>
                </c:pt>
                <c:pt idx="10">
                  <c:v>0.24202017940355303</c:v>
                </c:pt>
                <c:pt idx="11">
                  <c:v>0.22106801851078847</c:v>
                </c:pt>
                <c:pt idx="12">
                  <c:v>0.20369952260477944</c:v>
                </c:pt>
                <c:pt idx="13">
                  <c:v>0.18908769207319778</c:v>
                </c:pt>
                <c:pt idx="14">
                  <c:v>0.17664181290723757</c:v>
                </c:pt>
                <c:pt idx="15">
                  <c:v>0.16592869483377456</c:v>
                </c:pt>
                <c:pt idx="16">
                  <c:v>0.15662344514796556</c:v>
                </c:pt>
                <c:pt idx="17">
                  <c:v>0.1484776164872833</c:v>
                </c:pt>
                <c:pt idx="18">
                  <c:v>0.14129797201420671</c:v>
                </c:pt>
                <c:pt idx="19">
                  <c:v>0.1349319563306928</c:v>
                </c:pt>
                <c:pt idx="20">
                  <c:v>0.12925752511830713</c:v>
                </c:pt>
                <c:pt idx="21">
                  <c:v>0.12417588059545996</c:v>
                </c:pt>
                <c:pt idx="22">
                  <c:v>0.11960618821357789</c:v>
                </c:pt>
                <c:pt idx="23">
                  <c:v>0.11548167160644807</c:v>
                </c:pt>
                <c:pt idx="24">
                  <c:v>0.11174668380222644</c:v>
                </c:pt>
                <c:pt idx="25">
                  <c:v>0.10835448134456405</c:v>
                </c:pt>
                <c:pt idx="26">
                  <c:v>0.10526551207808868</c:v>
                </c:pt>
                <c:pt idx="27">
                  <c:v>0.10244608342600174</c:v>
                </c:pt>
                <c:pt idx="28">
                  <c:v>9.9867316036761633E-2</c:v>
                </c:pt>
                <c:pt idx="29">
                  <c:v>9.7504313917660068E-2</c:v>
                </c:pt>
                <c:pt idx="30">
                  <c:v>9.5335500541683188E-2</c:v>
                </c:pt>
                <c:pt idx="31">
                  <c:v>9.3342083449818924E-2</c:v>
                </c:pt>
                <c:pt idx="32">
                  <c:v>9.1507619240431728E-2</c:v>
                </c:pt>
                <c:pt idx="33">
                  <c:v>8.9817657651478214E-2</c:v>
                </c:pt>
                <c:pt idx="34">
                  <c:v>8.8259448451743661E-2</c:v>
                </c:pt>
                <c:pt idx="35">
                  <c:v>8.6821698579295004E-2</c:v>
                </c:pt>
                <c:pt idx="36">
                  <c:v>8.5494369756858424E-2</c:v>
                </c:pt>
                <c:pt idx="37">
                  <c:v>8.4268508926324842E-2</c:v>
                </c:pt>
                <c:pt idx="38">
                  <c:v>8.3136105456754525E-2</c:v>
                </c:pt>
                <c:pt idx="39">
                  <c:v>8.2089970320381095E-2</c:v>
                </c:pt>
                <c:pt idx="40">
                  <c:v>8.1123633392214761E-2</c:v>
                </c:pt>
                <c:pt idx="41">
                  <c:v>8.0231255778972083E-2</c:v>
                </c:pt>
                <c:pt idx="42">
                  <c:v>7.940755467244423E-2</c:v>
                </c:pt>
                <c:pt idx="43">
                  <c:v>7.8647738688441826E-2</c:v>
                </c:pt>
                <c:pt idx="44">
                  <c:v>7.7947452023156269E-2</c:v>
                </c:pt>
                <c:pt idx="45">
                  <c:v>7.730272605533979E-2</c:v>
                </c:pt>
                <c:pt idx="46">
                  <c:v>7.6709937261244407E-2</c:v>
                </c:pt>
                <c:pt idx="47">
                  <c:v>7.6165770502121977E-2</c:v>
                </c:pt>
                <c:pt idx="48">
                  <c:v>7.5667186900786665E-2</c:v>
                </c:pt>
                <c:pt idx="49">
                  <c:v>7.5211395651659685E-2</c:v>
                </c:pt>
                <c:pt idx="50">
                  <c:v>7.4795829213608528E-2</c:v>
                </c:pt>
                <c:pt idx="51">
                  <c:v>7.4418121421275796E-2</c:v>
                </c:pt>
                <c:pt idx="52">
                  <c:v>7.4076088122023889E-2</c:v>
                </c:pt>
                <c:pt idx="53">
                  <c:v>7.3767710004923701E-2</c:v>
                </c:pt>
                <c:pt idx="54">
                  <c:v>7.3491117337633485E-2</c:v>
                </c:pt>
                <c:pt idx="55">
                  <c:v>7.3244576368345402E-2</c:v>
                </c:pt>
                <c:pt idx="56">
                  <c:v>7.3026477184666483E-2</c:v>
                </c:pt>
                <c:pt idx="57">
                  <c:v>7.2835322850512058E-2</c:v>
                </c:pt>
                <c:pt idx="58">
                  <c:v>7.2669719666768773E-2</c:v>
                </c:pt>
                <c:pt idx="59">
                  <c:v>7.2528368422398765E-2</c:v>
                </c:pt>
                <c:pt idx="60">
                  <c:v>7.2410056520433391E-2</c:v>
                </c:pt>
              </c:numCache>
              <c:extLst xmlns:c15="http://schemas.microsoft.com/office/drawing/2012/chart"/>
            </c:numRef>
          </c:yVal>
          <c:smooth val="1"/>
          <c:extLst xmlns:c15="http://schemas.microsoft.com/office/drawing/2012/chart">
            <c:ext xmlns:c16="http://schemas.microsoft.com/office/drawing/2014/chart" uri="{C3380CC4-5D6E-409C-BE32-E72D297353CC}">
              <c16:uniqueId val="{00000003-14BB-4C13-A6AD-C3613646FE0A}"/>
            </c:ext>
          </c:extLst>
        </c:ser>
        <c:ser>
          <c:idx val="21"/>
          <c:order val="21"/>
          <c:tx>
            <c:v>Design Point</c:v>
          </c:tx>
          <c:spPr>
            <a:ln w="19050" cap="rnd">
              <a:solidFill>
                <a:schemeClr val="accent4">
                  <a:lumMod val="80000"/>
                </a:schemeClr>
              </a:solidFill>
              <a:round/>
            </a:ln>
            <a:effectLst/>
          </c:spPr>
          <c:marker>
            <c:symbol val="plus"/>
            <c:size val="11"/>
            <c:spPr>
              <a:noFill/>
              <a:ln w="9525">
                <a:solidFill>
                  <a:schemeClr val="accent4">
                    <a:lumMod val="80000"/>
                  </a:schemeClr>
                </a:solidFill>
              </a:ln>
              <a:effectLst/>
            </c:spPr>
          </c:marker>
          <c:xVal>
            <c:numRef>
              <c:f>'TW and WS'!$I$17</c:f>
              <c:numCache>
                <c:formatCode>0.0</c:formatCode>
                <c:ptCount val="1"/>
                <c:pt idx="0">
                  <c:v>2250</c:v>
                </c:pt>
              </c:numCache>
            </c:numRef>
          </c:xVal>
          <c:yVal>
            <c:numRef>
              <c:f>'TW and WS'!$I$16</c:f>
              <c:numCache>
                <c:formatCode>0.000</c:formatCode>
                <c:ptCount val="1"/>
                <c:pt idx="0">
                  <c:v>0.215</c:v>
                </c:pt>
              </c:numCache>
            </c:numRef>
          </c:yVal>
          <c:smooth val="1"/>
          <c:extLst>
            <c:ext xmlns:c16="http://schemas.microsoft.com/office/drawing/2014/chart" uri="{C3380CC4-5D6E-409C-BE32-E72D297353CC}">
              <c16:uniqueId val="{00000000-A567-4031-A334-4546B1CCD0D3}"/>
            </c:ext>
          </c:extLst>
        </c:ser>
        <c:dLbls>
          <c:showLegendKey val="0"/>
          <c:showVal val="0"/>
          <c:showCatName val="0"/>
          <c:showSerName val="0"/>
          <c:showPercent val="0"/>
          <c:showBubbleSize val="0"/>
        </c:dLbls>
        <c:axId val="571944415"/>
        <c:axId val="564272287"/>
        <c:extLst>
          <c:ext xmlns:c15="http://schemas.microsoft.com/office/drawing/2012/chart" uri="{02D57815-91ED-43cb-92C2-25804820EDAC}">
            <c15:filteredScatterSeries>
              <c15:ser>
                <c:idx val="19"/>
                <c:order val="19"/>
                <c:tx>
                  <c:v>Design point</c:v>
                </c:tx>
                <c:spPr>
                  <a:ln w="19050" cap="rnd">
                    <a:noFill/>
                    <a:round/>
                  </a:ln>
                  <a:effectLst/>
                </c:spPr>
                <c:marker>
                  <c:symbol val="x"/>
                  <c:size val="10"/>
                  <c:spPr>
                    <a:noFill/>
                    <a:ln w="9525">
                      <a:solidFill>
                        <a:srgbClr val="FF0000"/>
                      </a:solidFill>
                    </a:ln>
                    <a:effectLst/>
                  </c:spPr>
                </c:marker>
                <c:xVal>
                  <c:numLit>
                    <c:formatCode>General</c:formatCode>
                    <c:ptCount val="1"/>
                    <c:pt idx="0">
                      <c:v>4732.6000000000004</c:v>
                    </c:pt>
                  </c:numLit>
                </c:xVal>
                <c:yVal>
                  <c:numLit>
                    <c:formatCode>General</c:formatCode>
                    <c:ptCount val="1"/>
                    <c:pt idx="0">
                      <c:v>0.311</c:v>
                    </c:pt>
                  </c:numLit>
                </c:yVal>
                <c:smooth val="1"/>
                <c:extLst>
                  <c:ext xmlns:c16="http://schemas.microsoft.com/office/drawing/2014/chart" uri="{C3380CC4-5D6E-409C-BE32-E72D297353CC}">
                    <c16:uniqueId val="{00000001-DF77-4105-B119-53285262EE0D}"/>
                  </c:ext>
                </c:extLst>
              </c15:ser>
            </c15:filteredScatterSeries>
            <c15:filteredScatterSeries>
              <c15:ser>
                <c:idx val="20"/>
                <c:order val="20"/>
                <c:tx>
                  <c:v>Reference aircarft</c:v>
                </c:tx>
                <c:spPr>
                  <a:ln w="19050" cap="rnd">
                    <a:noFill/>
                    <a:round/>
                  </a:ln>
                  <a:effectLst/>
                </c:spPr>
                <c:marker>
                  <c:symbol val="triangle"/>
                  <c:size val="5"/>
                  <c:spPr>
                    <a:solidFill>
                      <a:schemeClr val="accent3">
                        <a:lumMod val="80000"/>
                      </a:schemeClr>
                    </a:solidFill>
                    <a:ln w="9525">
                      <a:solidFill>
                        <a:schemeClr val="accent3">
                          <a:lumMod val="80000"/>
                        </a:schemeClr>
                      </a:solidFill>
                    </a:ln>
                    <a:effectLst/>
                  </c:spPr>
                </c:marker>
                <c:xVal>
                  <c:numRef>
                    <c:extLst xmlns:c15="http://schemas.microsoft.com/office/drawing/2012/chart">
                      <c:ext xmlns:c15="http://schemas.microsoft.com/office/drawing/2012/chart" uri="{02D57815-91ED-43cb-92C2-25804820EDAC}">
                        <c15:formulaRef>
                          <c15:sqref>'Class 1 Weight est.'!$J$3:$J$17</c15:sqref>
                        </c15:formulaRef>
                      </c:ext>
                    </c:extLst>
                    <c:numCache>
                      <c:formatCode>0</c:formatCode>
                      <c:ptCount val="15"/>
                      <c:pt idx="0">
                        <c:v>5855.4269417475725</c:v>
                      </c:pt>
                      <c:pt idx="1">
                        <c:v>#N/A</c:v>
                      </c:pt>
                      <c:pt idx="2">
                        <c:v>5888.797181372548</c:v>
                      </c:pt>
                      <c:pt idx="3">
                        <c:v>6104.0501780943896</c:v>
                      </c:pt>
                      <c:pt idx="4">
                        <c:v>5545.167186108637</c:v>
                      </c:pt>
                      <c:pt idx="5">
                        <c:v>5921.7146019590373</c:v>
                      </c:pt>
                      <c:pt idx="6">
                        <c:v>6338.0824309884238</c:v>
                      </c:pt>
                      <c:pt idx="7">
                        <c:v>6617.7375624999995</c:v>
                      </c:pt>
                      <c:pt idx="8">
                        <c:v>6179.1500801424754</c:v>
                      </c:pt>
                      <c:pt idx="9">
                        <c:v>5740.3236850596959</c:v>
                      </c:pt>
                      <c:pt idx="10">
                        <c:v>5696.5882193268189</c:v>
                      </c:pt>
                      <c:pt idx="11">
                        <c:v>4868.0317696698939</c:v>
                      </c:pt>
                      <c:pt idx="12">
                        <c:v>#N/A</c:v>
                      </c:pt>
                      <c:pt idx="13">
                        <c:v>6082.8374945079076</c:v>
                      </c:pt>
                      <c:pt idx="14">
                        <c:v>5645.8284999999996</c:v>
                      </c:pt>
                    </c:numCache>
                  </c:numRef>
                </c:xVal>
                <c:yVal>
                  <c:numRef>
                    <c:extLst xmlns:c15="http://schemas.microsoft.com/office/drawing/2012/chart">
                      <c:ext xmlns:c15="http://schemas.microsoft.com/office/drawing/2012/chart" uri="{02D57815-91ED-43cb-92C2-25804820EDAC}">
                        <c15:formulaRef>
                          <c15:sqref>'Class 1 Weight est.'!$I$3:$I$17</c15:sqref>
                        </c15:formulaRef>
                      </c:ext>
                    </c:extLst>
                    <c:numCache>
                      <c:formatCode>0.00</c:formatCode>
                      <c:ptCount val="15"/>
                      <c:pt idx="0">
                        <c:v>0.35127979980732338</c:v>
                      </c:pt>
                      <c:pt idx="1">
                        <c:v>#N/A</c:v>
                      </c:pt>
                      <c:pt idx="2">
                        <c:v>0.33296855933973174</c:v>
                      </c:pt>
                      <c:pt idx="3">
                        <c:v>0.30226781019889376</c:v>
                      </c:pt>
                      <c:pt idx="4">
                        <c:v>0.27492191442806513</c:v>
                      </c:pt>
                      <c:pt idx="5">
                        <c:v>0.27879340807837538</c:v>
                      </c:pt>
                      <c:pt idx="6">
                        <c:v>0.27115628148903298</c:v>
                      </c:pt>
                      <c:pt idx="7">
                        <c:v>0.25202829926472214</c:v>
                      </c:pt>
                      <c:pt idx="8">
                        <c:v>0.32049870797949581</c:v>
                      </c:pt>
                      <c:pt idx="9">
                        <c:v>0.25820818476361362</c:v>
                      </c:pt>
                      <c:pt idx="10">
                        <c:v>0.30153103718337987</c:v>
                      </c:pt>
                      <c:pt idx="11">
                        <c:v>0.21210097229940908</c:v>
                      </c:pt>
                      <c:pt idx="12">
                        <c:v>#N/A</c:v>
                      </c:pt>
                      <c:pt idx="13">
                        <c:v>0.36115325410941324</c:v>
                      </c:pt>
                      <c:pt idx="14">
                        <c:v>0.38927895131816315</c:v>
                      </c:pt>
                    </c:numCache>
                  </c:numRef>
                </c:yVal>
                <c:smooth val="1"/>
                <c:extLst xmlns:c15="http://schemas.microsoft.com/office/drawing/2012/chart">
                  <c:ext xmlns:c16="http://schemas.microsoft.com/office/drawing/2014/chart" uri="{C3380CC4-5D6E-409C-BE32-E72D297353CC}">
                    <c16:uniqueId val="{00000003-3014-4E92-BC8B-C9A4ACC53C37}"/>
                  </c:ext>
                </c:extLst>
              </c15:ser>
            </c15:filteredScatterSeries>
          </c:ext>
        </c:extLst>
      </c:scatterChart>
      <c:valAx>
        <c:axId val="571944415"/>
        <c:scaling>
          <c:orientation val="minMax"/>
          <c:max val="5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W/S [N/m</a:t>
                </a:r>
                <a:r>
                  <a:rPr lang="en-US" sz="1400" baseline="30000"/>
                  <a:t>2</a:t>
                </a:r>
                <a:r>
                  <a:rPr lang="en-US" sz="1400"/>
                  <a:t>]</a:t>
                </a:r>
              </a:p>
            </c:rich>
          </c:tx>
          <c:layout>
            <c:manualLayout>
              <c:xMode val="edge"/>
              <c:yMode val="edge"/>
              <c:x val="0.39657525467888832"/>
              <c:y val="0.940874289279056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crossAx val="564272287"/>
        <c:crosses val="autoZero"/>
        <c:crossBetween val="midCat"/>
      </c:valAx>
      <c:valAx>
        <c:axId val="564272287"/>
        <c:scaling>
          <c:orientation val="minMax"/>
          <c:max val="0.60000000000000009"/>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a:t>T/W [-]</a:t>
                </a:r>
              </a:p>
            </c:rich>
          </c:tx>
          <c:layout>
            <c:manualLayout>
              <c:xMode val="edge"/>
              <c:yMode val="edge"/>
              <c:x val="1.0330197980742604E-2"/>
              <c:y val="0.4314382754099553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crossAx val="5719444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650481189851271E-2"/>
          <c:y val="6.4814814814814811E-2"/>
          <c:w val="0.8699050743657043"/>
          <c:h val="0.89814814814814814"/>
        </c:manualLayout>
      </c:layout>
      <c:scatterChart>
        <c:scatterStyle val="lineMarker"/>
        <c:varyColors val="0"/>
        <c:ser>
          <c:idx val="2"/>
          <c:order val="1"/>
          <c:tx>
            <c:v>n_max</c:v>
          </c:tx>
          <c:spPr>
            <a:ln w="19050" cap="rnd">
              <a:solidFill>
                <a:sysClr val="windowText" lastClr="000000"/>
              </a:solidFill>
              <a:round/>
            </a:ln>
            <a:effectLst/>
          </c:spPr>
          <c:marker>
            <c:symbol val="circle"/>
            <c:size val="5"/>
            <c:spPr>
              <a:solidFill>
                <a:schemeClr val="accent3"/>
              </a:solidFill>
              <a:ln w="9525">
                <a:solidFill>
                  <a:sysClr val="windowText" lastClr="000000"/>
                </a:solidFill>
              </a:ln>
              <a:effectLst/>
            </c:spPr>
          </c:marker>
          <c:xVal>
            <c:numRef>
              <c:f>'LOADING DIAGRAM TAKE 2'!$W$7:$W$9</c:f>
              <c:numCache>
                <c:formatCode>General</c:formatCode>
                <c:ptCount val="3"/>
                <c:pt idx="0">
                  <c:v>108.19970390867957</c:v>
                </c:pt>
                <c:pt idx="1">
                  <c:v>128.94024248410841</c:v>
                </c:pt>
                <c:pt idx="2">
                  <c:v>136.99900763936517</c:v>
                </c:pt>
              </c:numCache>
            </c:numRef>
          </c:xVal>
          <c:yVal>
            <c:numRef>
              <c:f>'LOADING DIAGRAM TAKE 2'!$X$7:$X$9</c:f>
              <c:numCache>
                <c:formatCode>General</c:formatCode>
                <c:ptCount val="3"/>
                <c:pt idx="0">
                  <c:v>2.5</c:v>
                </c:pt>
                <c:pt idx="1">
                  <c:v>2.5</c:v>
                </c:pt>
                <c:pt idx="2">
                  <c:v>2.5</c:v>
                </c:pt>
              </c:numCache>
            </c:numRef>
          </c:yVal>
          <c:smooth val="0"/>
          <c:extLst>
            <c:ext xmlns:c16="http://schemas.microsoft.com/office/drawing/2014/chart" uri="{C3380CC4-5D6E-409C-BE32-E72D297353CC}">
              <c16:uniqueId val="{00000003-E05D-409D-8A1A-974283C8685C}"/>
            </c:ext>
          </c:extLst>
        </c:ser>
        <c:ser>
          <c:idx val="3"/>
          <c:order val="2"/>
          <c:tx>
            <c:v>Design Dive Speed</c:v>
          </c:tx>
          <c:spPr>
            <a:ln w="19050" cap="rnd">
              <a:solidFill>
                <a:sysClr val="windowText" lastClr="000000"/>
              </a:solidFill>
              <a:round/>
            </a:ln>
            <a:effectLst/>
          </c:spPr>
          <c:marker>
            <c:symbol val="circle"/>
            <c:size val="5"/>
            <c:spPr>
              <a:solidFill>
                <a:schemeClr val="accent4"/>
              </a:solidFill>
              <a:ln w="9525">
                <a:solidFill>
                  <a:sysClr val="windowText" lastClr="000000"/>
                </a:solidFill>
              </a:ln>
              <a:effectLst/>
            </c:spPr>
          </c:marker>
          <c:xVal>
            <c:numRef>
              <c:f>('LOADING DIAGRAM TAKE 2'!$W$9,'LOADING DIAGRAM TAKE 2'!$W$10)</c:f>
              <c:numCache>
                <c:formatCode>General</c:formatCode>
                <c:ptCount val="2"/>
                <c:pt idx="0">
                  <c:v>136.99900763936517</c:v>
                </c:pt>
                <c:pt idx="1">
                  <c:v>136.99900763936517</c:v>
                </c:pt>
              </c:numCache>
            </c:numRef>
          </c:xVal>
          <c:yVal>
            <c:numRef>
              <c:f>('LOADING DIAGRAM TAKE 2'!$X$9,'LOADING DIAGRAM TAKE 2'!$X$10)</c:f>
              <c:numCache>
                <c:formatCode>General</c:formatCode>
                <c:ptCount val="2"/>
                <c:pt idx="0">
                  <c:v>2.5</c:v>
                </c:pt>
                <c:pt idx="1">
                  <c:v>0</c:v>
                </c:pt>
              </c:numCache>
            </c:numRef>
          </c:yVal>
          <c:smooth val="0"/>
          <c:extLst>
            <c:ext xmlns:c16="http://schemas.microsoft.com/office/drawing/2014/chart" uri="{C3380CC4-5D6E-409C-BE32-E72D297353CC}">
              <c16:uniqueId val="{00000004-E05D-409D-8A1A-974283C8685C}"/>
            </c:ext>
          </c:extLst>
        </c:ser>
        <c:ser>
          <c:idx val="4"/>
          <c:order val="3"/>
          <c:tx>
            <c:v>n_min</c:v>
          </c:tx>
          <c:spPr>
            <a:ln w="19050" cap="rnd">
              <a:solidFill>
                <a:sysClr val="windowText" lastClr="000000"/>
              </a:solidFill>
              <a:round/>
            </a:ln>
            <a:effectLst/>
          </c:spPr>
          <c:marker>
            <c:symbol val="circle"/>
            <c:size val="5"/>
            <c:spPr>
              <a:solidFill>
                <a:schemeClr val="accent5"/>
              </a:solidFill>
              <a:ln w="9525">
                <a:solidFill>
                  <a:sysClr val="windowText" lastClr="000000"/>
                </a:solidFill>
              </a:ln>
              <a:effectLst/>
            </c:spPr>
          </c:marker>
          <c:xVal>
            <c:numRef>
              <c:f>('LOADING DIAGRAM TAKE 2'!$W$11,'LOADING DIAGRAM TAKE 2'!$W$10)</c:f>
              <c:numCache>
                <c:formatCode>General</c:formatCode>
                <c:ptCount val="2"/>
                <c:pt idx="0">
                  <c:v>128.94024248410841</c:v>
                </c:pt>
                <c:pt idx="1">
                  <c:v>136.99900763936517</c:v>
                </c:pt>
              </c:numCache>
            </c:numRef>
          </c:xVal>
          <c:yVal>
            <c:numRef>
              <c:f>('LOADING DIAGRAM TAKE 2'!$X$11,'LOADING DIAGRAM TAKE 2'!$X$10)</c:f>
              <c:numCache>
                <c:formatCode>General</c:formatCode>
                <c:ptCount val="2"/>
                <c:pt idx="0">
                  <c:v>-1</c:v>
                </c:pt>
                <c:pt idx="1">
                  <c:v>0</c:v>
                </c:pt>
              </c:numCache>
            </c:numRef>
          </c:yVal>
          <c:smooth val="0"/>
          <c:extLst>
            <c:ext xmlns:c16="http://schemas.microsoft.com/office/drawing/2014/chart" uri="{C3380CC4-5D6E-409C-BE32-E72D297353CC}">
              <c16:uniqueId val="{00000005-E05D-409D-8A1A-974283C8685C}"/>
            </c:ext>
          </c:extLst>
        </c:ser>
        <c:ser>
          <c:idx val="5"/>
          <c:order val="4"/>
          <c:tx>
            <c:v>n_min</c:v>
          </c:tx>
          <c:spPr>
            <a:ln w="19050" cap="rnd">
              <a:solidFill>
                <a:sysClr val="windowText" lastClr="000000"/>
              </a:solidFill>
              <a:round/>
            </a:ln>
            <a:effectLst/>
          </c:spPr>
          <c:marker>
            <c:symbol val="circle"/>
            <c:size val="5"/>
            <c:spPr>
              <a:solidFill>
                <a:schemeClr val="accent6"/>
              </a:solidFill>
              <a:ln w="9525">
                <a:solidFill>
                  <a:sysClr val="windowText" lastClr="000000"/>
                </a:solidFill>
              </a:ln>
              <a:effectLst/>
            </c:spPr>
          </c:marker>
          <c:xVal>
            <c:numRef>
              <c:f>('LOADING DIAGRAM TAKE 2'!$W$12,'LOADING DIAGRAM TAKE 2'!$W$11)</c:f>
              <c:numCache>
                <c:formatCode>General</c:formatCode>
                <c:ptCount val="2"/>
                <c:pt idx="0">
                  <c:v>68.431501301450126</c:v>
                </c:pt>
                <c:pt idx="1">
                  <c:v>128.94024248410841</c:v>
                </c:pt>
              </c:numCache>
            </c:numRef>
          </c:xVal>
          <c:yVal>
            <c:numRef>
              <c:f>('LOADING DIAGRAM TAKE 2'!$X$12,'LOADING DIAGRAM TAKE 2'!$X$11)</c:f>
              <c:numCache>
                <c:formatCode>General</c:formatCode>
                <c:ptCount val="2"/>
                <c:pt idx="0">
                  <c:v>-1</c:v>
                </c:pt>
                <c:pt idx="1">
                  <c:v>-1</c:v>
                </c:pt>
              </c:numCache>
            </c:numRef>
          </c:yVal>
          <c:smooth val="0"/>
          <c:extLst>
            <c:ext xmlns:c16="http://schemas.microsoft.com/office/drawing/2014/chart" uri="{C3380CC4-5D6E-409C-BE32-E72D297353CC}">
              <c16:uniqueId val="{00000006-E05D-409D-8A1A-974283C8685C}"/>
            </c:ext>
          </c:extLst>
        </c:ser>
        <c:ser>
          <c:idx val="7"/>
          <c:order val="7"/>
          <c:tx>
            <c:v>Flapped Speed</c:v>
          </c:tx>
          <c:spPr>
            <a:ln w="19050"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Pt>
            <c:idx val="1"/>
            <c:marker>
              <c:symbol val="circle"/>
              <c:size val="5"/>
              <c:spPr>
                <a:solidFill>
                  <a:schemeClr val="accent2">
                    <a:lumMod val="60000"/>
                  </a:schemeClr>
                </a:solidFill>
                <a:ln w="9525">
                  <a:solidFill>
                    <a:sysClr val="windowText" lastClr="000000"/>
                  </a:solidFill>
                </a:ln>
                <a:effectLst/>
              </c:spPr>
            </c:marker>
            <c:bubble3D val="0"/>
            <c:spPr>
              <a:ln w="19050" cap="rnd">
                <a:solidFill>
                  <a:sysClr val="windowText" lastClr="000000"/>
                </a:solidFill>
                <a:round/>
              </a:ln>
              <a:effectLst/>
            </c:spPr>
            <c:extLst>
              <c:ext xmlns:c16="http://schemas.microsoft.com/office/drawing/2014/chart" uri="{C3380CC4-5D6E-409C-BE32-E72D297353CC}">
                <c16:uniqueId val="{0000000D-E05D-409D-8A1A-974283C8685C}"/>
              </c:ext>
            </c:extLst>
          </c:dPt>
          <c:xVal>
            <c:numRef>
              <c:f>'LOADING DIAGRAM TAKE 2'!$W$5:$W$6</c:f>
              <c:numCache>
                <c:formatCode>General</c:formatCode>
                <c:ptCount val="2"/>
                <c:pt idx="0">
                  <c:v>69.300000000000338</c:v>
                </c:pt>
                <c:pt idx="1">
                  <c:v>96.799999999998775</c:v>
                </c:pt>
              </c:numCache>
            </c:numRef>
          </c:xVal>
          <c:yVal>
            <c:numRef>
              <c:f>'LOADING DIAGRAM TAKE 2'!$X$5:$X$6</c:f>
              <c:numCache>
                <c:formatCode>General</c:formatCode>
                <c:ptCount val="2"/>
                <c:pt idx="0">
                  <c:v>2.0057256450000196</c:v>
                </c:pt>
                <c:pt idx="1">
                  <c:v>2.0009607909045464</c:v>
                </c:pt>
              </c:numCache>
            </c:numRef>
          </c:yVal>
          <c:smooth val="0"/>
          <c:extLst>
            <c:ext xmlns:c16="http://schemas.microsoft.com/office/drawing/2014/chart" uri="{C3380CC4-5D6E-409C-BE32-E72D297353CC}">
              <c16:uniqueId val="{0000000C-E05D-409D-8A1A-974283C8685C}"/>
            </c:ext>
          </c:extLst>
        </c:ser>
        <c:dLbls>
          <c:showLegendKey val="0"/>
          <c:showVal val="0"/>
          <c:showCatName val="0"/>
          <c:showSerName val="0"/>
          <c:showPercent val="0"/>
          <c:showBubbleSize val="0"/>
        </c:dLbls>
        <c:axId val="915112063"/>
        <c:axId val="915119967"/>
      </c:scatterChart>
      <c:scatterChart>
        <c:scatterStyle val="smoothMarker"/>
        <c:varyColors val="0"/>
        <c:ser>
          <c:idx val="0"/>
          <c:order val="0"/>
          <c:tx>
            <c:v>Stall Speed Curve with Flaps</c:v>
          </c:tx>
          <c:spPr>
            <a:ln w="19050" cap="rnd">
              <a:solidFill>
                <a:schemeClr val="tx1"/>
              </a:solidFill>
              <a:round/>
            </a:ln>
            <a:effectLst/>
          </c:spPr>
          <c:marker>
            <c:symbol val="none"/>
          </c:marker>
          <c:xVal>
            <c:numRef>
              <c:f>'LOADING DIAGRAM TAKE 2'!$I$2:$I$695</c:f>
              <c:numCache>
                <c:formatCode>General</c:formatCode>
                <c:ptCount val="694"/>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numCache>
            </c:numRef>
          </c:xVal>
          <c:yVal>
            <c:numRef>
              <c:f>'LOADING DIAGRAM TAKE 2'!$K$2:$K$695</c:f>
              <c:numCache>
                <c:formatCode>General</c:formatCode>
                <c:ptCount val="694"/>
                <c:pt idx="0">
                  <c:v>0</c:v>
                </c:pt>
                <c:pt idx="1">
                  <c:v>4.1764285714285723E-6</c:v>
                </c:pt>
                <c:pt idx="2">
                  <c:v>1.6705714285714289E-5</c:v>
                </c:pt>
                <c:pt idx="3">
                  <c:v>3.7587857142857157E-5</c:v>
                </c:pt>
                <c:pt idx="4">
                  <c:v>6.6822857142857157E-5</c:v>
                </c:pt>
                <c:pt idx="5">
                  <c:v>1.044107142857143E-4</c:v>
                </c:pt>
                <c:pt idx="6">
                  <c:v>1.5035142857142857E-4</c:v>
                </c:pt>
                <c:pt idx="7">
                  <c:v>2.0464499999999999E-4</c:v>
                </c:pt>
                <c:pt idx="8">
                  <c:v>2.6729142857142852E-4</c:v>
                </c:pt>
                <c:pt idx="9">
                  <c:v>3.3829071428571422E-4</c:v>
                </c:pt>
                <c:pt idx="10">
                  <c:v>4.1764285714285704E-4</c:v>
                </c:pt>
                <c:pt idx="11">
                  <c:v>5.0534785714285697E-4</c:v>
                </c:pt>
                <c:pt idx="12">
                  <c:v>6.014057142857143E-4</c:v>
                </c:pt>
                <c:pt idx="13">
                  <c:v>7.0581642857142862E-4</c:v>
                </c:pt>
                <c:pt idx="14">
                  <c:v>8.1858000000000018E-4</c:v>
                </c:pt>
                <c:pt idx="15">
                  <c:v>9.3969642857142895E-4</c:v>
                </c:pt>
                <c:pt idx="16">
                  <c:v>1.069165714285715E-3</c:v>
                </c:pt>
                <c:pt idx="17">
                  <c:v>1.2069878571428576E-3</c:v>
                </c:pt>
                <c:pt idx="18">
                  <c:v>1.3531628571428578E-3</c:v>
                </c:pt>
                <c:pt idx="19">
                  <c:v>1.5076907142857153E-3</c:v>
                </c:pt>
                <c:pt idx="20">
                  <c:v>1.6705714285714292E-3</c:v>
                </c:pt>
                <c:pt idx="21">
                  <c:v>1.841805000000001E-3</c:v>
                </c:pt>
                <c:pt idx="22">
                  <c:v>2.0213914285714301E-3</c:v>
                </c:pt>
                <c:pt idx="23">
                  <c:v>2.2093307142857159E-3</c:v>
                </c:pt>
                <c:pt idx="24">
                  <c:v>2.4056228571428585E-3</c:v>
                </c:pt>
                <c:pt idx="25">
                  <c:v>2.6102678571428592E-3</c:v>
                </c:pt>
                <c:pt idx="26">
                  <c:v>2.8232657142857167E-3</c:v>
                </c:pt>
                <c:pt idx="27">
                  <c:v>3.0446164285714314E-3</c:v>
                </c:pt>
                <c:pt idx="28">
                  <c:v>3.2743200000000033E-3</c:v>
                </c:pt>
                <c:pt idx="29">
                  <c:v>3.5123764285714316E-3</c:v>
                </c:pt>
                <c:pt idx="30">
                  <c:v>3.7587857142857175E-3</c:v>
                </c:pt>
                <c:pt idx="31">
                  <c:v>4.0135478571428611E-3</c:v>
                </c:pt>
                <c:pt idx="32">
                  <c:v>4.2766628571428615E-3</c:v>
                </c:pt>
                <c:pt idx="33">
                  <c:v>4.5481307142857192E-3</c:v>
                </c:pt>
                <c:pt idx="34">
                  <c:v>4.827951428571434E-3</c:v>
                </c:pt>
                <c:pt idx="35">
                  <c:v>5.1161250000000061E-3</c:v>
                </c:pt>
                <c:pt idx="36">
                  <c:v>5.4126514285714354E-3</c:v>
                </c:pt>
                <c:pt idx="37">
                  <c:v>5.7175307142857193E-3</c:v>
                </c:pt>
                <c:pt idx="38">
                  <c:v>6.030762857142863E-3</c:v>
                </c:pt>
                <c:pt idx="39">
                  <c:v>6.352347857142864E-3</c:v>
                </c:pt>
                <c:pt idx="40">
                  <c:v>6.6822857142857213E-3</c:v>
                </c:pt>
                <c:pt idx="41">
                  <c:v>7.0205764285714341E-3</c:v>
                </c:pt>
                <c:pt idx="42">
                  <c:v>7.3672200000000042E-3</c:v>
                </c:pt>
                <c:pt idx="43">
                  <c:v>7.7222164285714306E-3</c:v>
                </c:pt>
                <c:pt idx="44">
                  <c:v>8.0855657142857168E-3</c:v>
                </c:pt>
                <c:pt idx="45">
                  <c:v>8.4572678571428576E-3</c:v>
                </c:pt>
                <c:pt idx="46">
                  <c:v>8.8373228571428566E-3</c:v>
                </c:pt>
                <c:pt idx="47">
                  <c:v>9.2257307142857119E-3</c:v>
                </c:pt>
                <c:pt idx="48">
                  <c:v>9.622491428571427E-3</c:v>
                </c:pt>
                <c:pt idx="49">
                  <c:v>1.0027604999999995E-2</c:v>
                </c:pt>
                <c:pt idx="50">
                  <c:v>1.0441071428571421E-2</c:v>
                </c:pt>
                <c:pt idx="51">
                  <c:v>1.0862890714285705E-2</c:v>
                </c:pt>
                <c:pt idx="52">
                  <c:v>1.1293062857142849E-2</c:v>
                </c:pt>
                <c:pt idx="53">
                  <c:v>1.1731587857142846E-2</c:v>
                </c:pt>
                <c:pt idx="54">
                  <c:v>1.2178465714285701E-2</c:v>
                </c:pt>
                <c:pt idx="55">
                  <c:v>1.2633696428571413E-2</c:v>
                </c:pt>
                <c:pt idx="56">
                  <c:v>1.3097279999999984E-2</c:v>
                </c:pt>
                <c:pt idx="57">
                  <c:v>1.356921642857141E-2</c:v>
                </c:pt>
                <c:pt idx="58">
                  <c:v>1.4049505714285693E-2</c:v>
                </c:pt>
                <c:pt idx="59">
                  <c:v>1.4538147857142832E-2</c:v>
                </c:pt>
                <c:pt idx="60">
                  <c:v>1.5035142857142834E-2</c:v>
                </c:pt>
                <c:pt idx="61">
                  <c:v>1.5540490714285687E-2</c:v>
                </c:pt>
                <c:pt idx="62">
                  <c:v>1.6054191428571403E-2</c:v>
                </c:pt>
                <c:pt idx="63">
                  <c:v>1.6576244999999965E-2</c:v>
                </c:pt>
                <c:pt idx="64">
                  <c:v>1.7106651428571394E-2</c:v>
                </c:pt>
                <c:pt idx="65">
                  <c:v>1.7645410714285673E-2</c:v>
                </c:pt>
                <c:pt idx="66">
                  <c:v>1.8192522857142818E-2</c:v>
                </c:pt>
                <c:pt idx="67">
                  <c:v>1.8747987857142816E-2</c:v>
                </c:pt>
                <c:pt idx="68">
                  <c:v>1.9311805714285667E-2</c:v>
                </c:pt>
                <c:pt idx="69">
                  <c:v>1.9883976428571381E-2</c:v>
                </c:pt>
                <c:pt idx="70">
                  <c:v>2.0464499999999955E-2</c:v>
                </c:pt>
                <c:pt idx="71">
                  <c:v>2.1053376428571375E-2</c:v>
                </c:pt>
                <c:pt idx="72">
                  <c:v>2.1650605714285662E-2</c:v>
                </c:pt>
                <c:pt idx="73">
                  <c:v>2.2256187857142794E-2</c:v>
                </c:pt>
                <c:pt idx="74">
                  <c:v>2.2870122857142794E-2</c:v>
                </c:pt>
                <c:pt idx="75">
                  <c:v>2.3492410714285653E-2</c:v>
                </c:pt>
                <c:pt idx="76">
                  <c:v>2.4123051428571358E-2</c:v>
                </c:pt>
                <c:pt idx="77">
                  <c:v>2.4762044999999931E-2</c:v>
                </c:pt>
                <c:pt idx="78">
                  <c:v>2.5409391428571359E-2</c:v>
                </c:pt>
                <c:pt idx="79">
                  <c:v>2.6065090714285637E-2</c:v>
                </c:pt>
                <c:pt idx="80">
                  <c:v>2.6729142857142778E-2</c:v>
                </c:pt>
                <c:pt idx="81">
                  <c:v>2.7401547857142768E-2</c:v>
                </c:pt>
                <c:pt idx="82">
                  <c:v>2.8082305714285626E-2</c:v>
                </c:pt>
                <c:pt idx="83">
                  <c:v>2.8771416428571339E-2</c:v>
                </c:pt>
                <c:pt idx="84">
                  <c:v>2.9468879999999902E-2</c:v>
                </c:pt>
                <c:pt idx="85">
                  <c:v>3.0174696428571332E-2</c:v>
                </c:pt>
                <c:pt idx="86">
                  <c:v>3.0888865714285618E-2</c:v>
                </c:pt>
                <c:pt idx="87">
                  <c:v>3.161138785714275E-2</c:v>
                </c:pt>
                <c:pt idx="88">
                  <c:v>3.2342262857142749E-2</c:v>
                </c:pt>
                <c:pt idx="89">
                  <c:v>3.3081490714285594E-2</c:v>
                </c:pt>
                <c:pt idx="90">
                  <c:v>3.3829071428571313E-2</c:v>
                </c:pt>
                <c:pt idx="91">
                  <c:v>3.4585004999999884E-2</c:v>
                </c:pt>
                <c:pt idx="92">
                  <c:v>3.5349291428571301E-2</c:v>
                </c:pt>
                <c:pt idx="93">
                  <c:v>3.6121930714285586E-2</c:v>
                </c:pt>
                <c:pt idx="94">
                  <c:v>3.690292285714273E-2</c:v>
                </c:pt>
                <c:pt idx="95">
                  <c:v>3.7692267857142719E-2</c:v>
                </c:pt>
                <c:pt idx="96">
                  <c:v>3.8489965714285576E-2</c:v>
                </c:pt>
                <c:pt idx="97">
                  <c:v>3.9296016428571279E-2</c:v>
                </c:pt>
                <c:pt idx="98">
                  <c:v>4.0110419999999848E-2</c:v>
                </c:pt>
                <c:pt idx="99">
                  <c:v>4.0933176428571277E-2</c:v>
                </c:pt>
                <c:pt idx="100">
                  <c:v>4.1764285714285553E-2</c:v>
                </c:pt>
                <c:pt idx="101">
                  <c:v>4.2603747857142694E-2</c:v>
                </c:pt>
                <c:pt idx="102">
                  <c:v>4.3451562857142696E-2</c:v>
                </c:pt>
                <c:pt idx="103">
                  <c:v>4.4307730714285537E-2</c:v>
                </c:pt>
                <c:pt idx="104">
                  <c:v>4.5172251428571251E-2</c:v>
                </c:pt>
                <c:pt idx="105">
                  <c:v>4.6045124999999812E-2</c:v>
                </c:pt>
                <c:pt idx="106">
                  <c:v>4.6926351428571239E-2</c:v>
                </c:pt>
                <c:pt idx="107">
                  <c:v>4.7815930714285526E-2</c:v>
                </c:pt>
                <c:pt idx="108">
                  <c:v>4.8713862857142652E-2</c:v>
                </c:pt>
                <c:pt idx="109">
                  <c:v>4.9620147857142652E-2</c:v>
                </c:pt>
                <c:pt idx="110">
                  <c:v>5.0534785714285511E-2</c:v>
                </c:pt>
                <c:pt idx="111">
                  <c:v>5.145777642857121E-2</c:v>
                </c:pt>
                <c:pt idx="112">
                  <c:v>5.2389119999999782E-2</c:v>
                </c:pt>
                <c:pt idx="113">
                  <c:v>5.33288164285712E-2</c:v>
                </c:pt>
                <c:pt idx="114">
                  <c:v>5.4276865714285485E-2</c:v>
                </c:pt>
                <c:pt idx="115">
                  <c:v>5.523326785714263E-2</c:v>
                </c:pt>
                <c:pt idx="116">
                  <c:v>5.6198022857142614E-2</c:v>
                </c:pt>
                <c:pt idx="117">
                  <c:v>5.7171130714285472E-2</c:v>
                </c:pt>
                <c:pt idx="118">
                  <c:v>5.8152591428571182E-2</c:v>
                </c:pt>
                <c:pt idx="119">
                  <c:v>5.9142404999999738E-2</c:v>
                </c:pt>
                <c:pt idx="120">
                  <c:v>6.0140571428571168E-2</c:v>
                </c:pt>
                <c:pt idx="121">
                  <c:v>6.1147090714285438E-2</c:v>
                </c:pt>
                <c:pt idx="122">
                  <c:v>6.216196285714258E-2</c:v>
                </c:pt>
                <c:pt idx="123">
                  <c:v>6.3185187857142569E-2</c:v>
                </c:pt>
                <c:pt idx="124">
                  <c:v>6.4216765714285445E-2</c:v>
                </c:pt>
                <c:pt idx="125">
                  <c:v>6.525669642857114E-2</c:v>
                </c:pt>
                <c:pt idx="126">
                  <c:v>6.6304979999999694E-2</c:v>
                </c:pt>
                <c:pt idx="127">
                  <c:v>6.7361616428571136E-2</c:v>
                </c:pt>
                <c:pt idx="128">
                  <c:v>6.842660571428541E-2</c:v>
                </c:pt>
                <c:pt idx="129">
                  <c:v>6.949994785714253E-2</c:v>
                </c:pt>
                <c:pt idx="130">
                  <c:v>7.0581642857142551E-2</c:v>
                </c:pt>
                <c:pt idx="131">
                  <c:v>7.1671690714285391E-2</c:v>
                </c:pt>
                <c:pt idx="132">
                  <c:v>7.277009142857109E-2</c:v>
                </c:pt>
                <c:pt idx="133">
                  <c:v>7.387684499999965E-2</c:v>
                </c:pt>
                <c:pt idx="134">
                  <c:v>7.4991951428571083E-2</c:v>
                </c:pt>
                <c:pt idx="135">
                  <c:v>7.6115410714285361E-2</c:v>
                </c:pt>
                <c:pt idx="136">
                  <c:v>7.7247222857142486E-2</c:v>
                </c:pt>
                <c:pt idx="137">
                  <c:v>7.8387387857142499E-2</c:v>
                </c:pt>
                <c:pt idx="138">
                  <c:v>7.9535905714285343E-2</c:v>
                </c:pt>
                <c:pt idx="139">
                  <c:v>8.0692776428571034E-2</c:v>
                </c:pt>
                <c:pt idx="140">
                  <c:v>8.1857999999999626E-2</c:v>
                </c:pt>
                <c:pt idx="141">
                  <c:v>8.3031576428571036E-2</c:v>
                </c:pt>
                <c:pt idx="142">
                  <c:v>8.4213505714285306E-2</c:v>
                </c:pt>
                <c:pt idx="143">
                  <c:v>8.5403787857142463E-2</c:v>
                </c:pt>
                <c:pt idx="144">
                  <c:v>8.6602422857142439E-2</c:v>
                </c:pt>
                <c:pt idx="145">
                  <c:v>8.7809410714285288E-2</c:v>
                </c:pt>
                <c:pt idx="146">
                  <c:v>8.9024751428571011E-2</c:v>
                </c:pt>
                <c:pt idx="147">
                  <c:v>9.0248444999999566E-2</c:v>
                </c:pt>
                <c:pt idx="148">
                  <c:v>9.1480491428570981E-2</c:v>
                </c:pt>
                <c:pt idx="149">
                  <c:v>9.2720890714285242E-2</c:v>
                </c:pt>
                <c:pt idx="150">
                  <c:v>9.3969642857142405E-2</c:v>
                </c:pt>
                <c:pt idx="151">
                  <c:v>9.5226747857142385E-2</c:v>
                </c:pt>
                <c:pt idx="152">
                  <c:v>9.6492205714285226E-2</c:v>
                </c:pt>
                <c:pt idx="153">
                  <c:v>9.7766016428570954E-2</c:v>
                </c:pt>
                <c:pt idx="154">
                  <c:v>9.9048179999999514E-2</c:v>
                </c:pt>
                <c:pt idx="155">
                  <c:v>0.10033869642857092</c:v>
                </c:pt>
                <c:pt idx="156">
                  <c:v>0.10163756571428523</c:v>
                </c:pt>
                <c:pt idx="157">
                  <c:v>0.10294478785714234</c:v>
                </c:pt>
                <c:pt idx="158">
                  <c:v>0.10426036285714232</c:v>
                </c:pt>
                <c:pt idx="159">
                  <c:v>0.1055842907142852</c:v>
                </c:pt>
                <c:pt idx="160">
                  <c:v>0.10691657142857089</c:v>
                </c:pt>
                <c:pt idx="161">
                  <c:v>0.10825720499999944</c:v>
                </c:pt>
                <c:pt idx="162">
                  <c:v>0.10960619142857089</c:v>
                </c:pt>
                <c:pt idx="163">
                  <c:v>0.11096353071428519</c:v>
                </c:pt>
                <c:pt idx="164">
                  <c:v>0.11232922285714235</c:v>
                </c:pt>
                <c:pt idx="165">
                  <c:v>0.11370326785714237</c:v>
                </c:pt>
                <c:pt idx="166">
                  <c:v>0.11508566571428525</c:v>
                </c:pt>
                <c:pt idx="167">
                  <c:v>0.11647641642857098</c:v>
                </c:pt>
                <c:pt idx="168">
                  <c:v>0.11787551999999957</c:v>
                </c:pt>
                <c:pt idx="169">
                  <c:v>0.11928297642857102</c:v>
                </c:pt>
                <c:pt idx="170">
                  <c:v>0.12069878571428533</c:v>
                </c:pt>
                <c:pt idx="171">
                  <c:v>0.12212294785714249</c:v>
                </c:pt>
                <c:pt idx="172">
                  <c:v>0.1235554628571425</c:v>
                </c:pt>
                <c:pt idx="173">
                  <c:v>0.12499633071428538</c:v>
                </c:pt>
                <c:pt idx="174">
                  <c:v>0.12644555142857111</c:v>
                </c:pt>
                <c:pt idx="175">
                  <c:v>0.1279031249999997</c:v>
                </c:pt>
                <c:pt idx="176">
                  <c:v>0.12936905142857116</c:v>
                </c:pt>
                <c:pt idx="177">
                  <c:v>0.13084333071428547</c:v>
                </c:pt>
                <c:pt idx="178">
                  <c:v>0.13232596285714263</c:v>
                </c:pt>
                <c:pt idx="179">
                  <c:v>0.13381694785714265</c:v>
                </c:pt>
                <c:pt idx="180">
                  <c:v>0.13531628571428553</c:v>
                </c:pt>
                <c:pt idx="181">
                  <c:v>0.13682397642857128</c:v>
                </c:pt>
                <c:pt idx="182">
                  <c:v>0.13834001999999981</c:v>
                </c:pt>
                <c:pt idx="183">
                  <c:v>0.13986441642857128</c:v>
                </c:pt>
                <c:pt idx="184">
                  <c:v>0.14139716571428557</c:v>
                </c:pt>
                <c:pt idx="185">
                  <c:v>0.14293826785714275</c:v>
                </c:pt>
                <c:pt idx="186">
                  <c:v>0.14448772285714276</c:v>
                </c:pt>
                <c:pt idx="187">
                  <c:v>0.14604553071428564</c:v>
                </c:pt>
                <c:pt idx="188">
                  <c:v>0.14761169142857139</c:v>
                </c:pt>
                <c:pt idx="189">
                  <c:v>0.14918620499999999</c:v>
                </c:pt>
                <c:pt idx="190">
                  <c:v>0.15076907142857143</c:v>
                </c:pt>
                <c:pt idx="191">
                  <c:v>0.15236029071428575</c:v>
                </c:pt>
                <c:pt idx="192">
                  <c:v>0.15395986285714292</c:v>
                </c:pt>
                <c:pt idx="193">
                  <c:v>0.15556778785714293</c:v>
                </c:pt>
                <c:pt idx="194">
                  <c:v>0.15718406571428581</c:v>
                </c:pt>
                <c:pt idx="195">
                  <c:v>0.15880869642857157</c:v>
                </c:pt>
                <c:pt idx="196">
                  <c:v>0.16044168000000014</c:v>
                </c:pt>
                <c:pt idx="197">
                  <c:v>0.16208301642857159</c:v>
                </c:pt>
                <c:pt idx="198">
                  <c:v>0.16373270571428591</c:v>
                </c:pt>
                <c:pt idx="199">
                  <c:v>0.16539074785714308</c:v>
                </c:pt>
                <c:pt idx="200">
                  <c:v>0.1670571428571431</c:v>
                </c:pt>
                <c:pt idx="201">
                  <c:v>0.16873189071428599</c:v>
                </c:pt>
                <c:pt idx="202">
                  <c:v>0.17041499142857175</c:v>
                </c:pt>
                <c:pt idx="203">
                  <c:v>0.17210644500000033</c:v>
                </c:pt>
                <c:pt idx="204">
                  <c:v>0.17380625142857178</c:v>
                </c:pt>
                <c:pt idx="205">
                  <c:v>0.17551441071428611</c:v>
                </c:pt>
                <c:pt idx="206">
                  <c:v>0.17723092285714329</c:v>
                </c:pt>
                <c:pt idx="207">
                  <c:v>0.17895578785714331</c:v>
                </c:pt>
                <c:pt idx="208">
                  <c:v>0.1806890057142862</c:v>
                </c:pt>
                <c:pt idx="209">
                  <c:v>0.18243057642857194</c:v>
                </c:pt>
                <c:pt idx="210">
                  <c:v>0.18418050000000052</c:v>
                </c:pt>
                <c:pt idx="211">
                  <c:v>0.18593877642857198</c:v>
                </c:pt>
                <c:pt idx="212">
                  <c:v>0.18770540571428626</c:v>
                </c:pt>
                <c:pt idx="213">
                  <c:v>0.18948038785714344</c:v>
                </c:pt>
                <c:pt idx="214">
                  <c:v>0.19126372285714346</c:v>
                </c:pt>
                <c:pt idx="215">
                  <c:v>0.19305541071428634</c:v>
                </c:pt>
                <c:pt idx="216">
                  <c:v>0.19485545142857208</c:v>
                </c:pt>
                <c:pt idx="217">
                  <c:v>0.1966638450000007</c:v>
                </c:pt>
                <c:pt idx="218">
                  <c:v>0.19848059142857216</c:v>
                </c:pt>
                <c:pt idx="219">
                  <c:v>0.20030569071428647</c:v>
                </c:pt>
                <c:pt idx="220">
                  <c:v>0.20213914285714366</c:v>
                </c:pt>
                <c:pt idx="221">
                  <c:v>0.20398094785714369</c:v>
                </c:pt>
                <c:pt idx="222">
                  <c:v>0.20583110571428656</c:v>
                </c:pt>
                <c:pt idx="223">
                  <c:v>0.20768961642857231</c:v>
                </c:pt>
                <c:pt idx="224">
                  <c:v>0.20955648000000091</c:v>
                </c:pt>
                <c:pt idx="225">
                  <c:v>0.21143169642857237</c:v>
                </c:pt>
                <c:pt idx="226">
                  <c:v>0.21331526571428669</c:v>
                </c:pt>
                <c:pt idx="227">
                  <c:v>0.21520718785714388</c:v>
                </c:pt>
                <c:pt idx="228">
                  <c:v>0.21710746285714391</c:v>
                </c:pt>
                <c:pt idx="229">
                  <c:v>0.21901609071428679</c:v>
                </c:pt>
                <c:pt idx="230">
                  <c:v>0.22093307142857255</c:v>
                </c:pt>
                <c:pt idx="231">
                  <c:v>0.22285840500000115</c:v>
                </c:pt>
                <c:pt idx="232">
                  <c:v>0.22479209142857262</c:v>
                </c:pt>
                <c:pt idx="233">
                  <c:v>0.22673413071428694</c:v>
                </c:pt>
                <c:pt idx="234">
                  <c:v>0.22868452285714411</c:v>
                </c:pt>
                <c:pt idx="235">
                  <c:v>0.23064326785714415</c:v>
                </c:pt>
                <c:pt idx="236">
                  <c:v>0.23261036571428703</c:v>
                </c:pt>
                <c:pt idx="237">
                  <c:v>0.23458581642857279</c:v>
                </c:pt>
                <c:pt idx="238">
                  <c:v>0.2365696200000014</c:v>
                </c:pt>
                <c:pt idx="239">
                  <c:v>0.23856177642857285</c:v>
                </c:pt>
                <c:pt idx="240">
                  <c:v>0.24056228571428717</c:v>
                </c:pt>
                <c:pt idx="241">
                  <c:v>0.24257114785714431</c:v>
                </c:pt>
                <c:pt idx="242">
                  <c:v>0.24458836285714433</c:v>
                </c:pt>
                <c:pt idx="243">
                  <c:v>0.24661393071428725</c:v>
                </c:pt>
                <c:pt idx="244">
                  <c:v>0.24864785142857299</c:v>
                </c:pt>
                <c:pt idx="245">
                  <c:v>0.25069012500000165</c:v>
                </c:pt>
                <c:pt idx="246">
                  <c:v>0.25274075142857305</c:v>
                </c:pt>
                <c:pt idx="247">
                  <c:v>0.25479973071428746</c:v>
                </c:pt>
                <c:pt idx="248">
                  <c:v>0.25686706285714456</c:v>
                </c:pt>
                <c:pt idx="249">
                  <c:v>0.25894274785714466</c:v>
                </c:pt>
                <c:pt idx="250">
                  <c:v>0.2610267857142875</c:v>
                </c:pt>
                <c:pt idx="251">
                  <c:v>0.2631191764285733</c:v>
                </c:pt>
                <c:pt idx="252">
                  <c:v>0.26521992000000189</c:v>
                </c:pt>
                <c:pt idx="253">
                  <c:v>0.26732901642857337</c:v>
                </c:pt>
                <c:pt idx="254">
                  <c:v>0.26944646571428765</c:v>
                </c:pt>
                <c:pt idx="255">
                  <c:v>0.27157226785714489</c:v>
                </c:pt>
                <c:pt idx="256">
                  <c:v>0.27370642285714486</c:v>
                </c:pt>
                <c:pt idx="257">
                  <c:v>0.27584893071428773</c:v>
                </c:pt>
                <c:pt idx="258">
                  <c:v>0.27799979142857356</c:v>
                </c:pt>
                <c:pt idx="259">
                  <c:v>0.28015900500000207</c:v>
                </c:pt>
                <c:pt idx="260">
                  <c:v>0.28232657142857359</c:v>
                </c:pt>
                <c:pt idx="261">
                  <c:v>0.2845024907142879</c:v>
                </c:pt>
                <c:pt idx="262">
                  <c:v>0.28668676285714512</c:v>
                </c:pt>
                <c:pt idx="263">
                  <c:v>0.28887938785714512</c:v>
                </c:pt>
                <c:pt idx="264">
                  <c:v>0.29108036571428808</c:v>
                </c:pt>
                <c:pt idx="265">
                  <c:v>0.29328969642857378</c:v>
                </c:pt>
                <c:pt idx="266">
                  <c:v>0.29550738000000243</c:v>
                </c:pt>
                <c:pt idx="267">
                  <c:v>0.29773341642857387</c:v>
                </c:pt>
                <c:pt idx="268">
                  <c:v>0.29996780571428822</c:v>
                </c:pt>
                <c:pt idx="269">
                  <c:v>0.30221054785714535</c:v>
                </c:pt>
                <c:pt idx="270">
                  <c:v>0.3044616428571455</c:v>
                </c:pt>
                <c:pt idx="271">
                  <c:v>0.30672109071428832</c:v>
                </c:pt>
                <c:pt idx="272">
                  <c:v>0.30898889142857411</c:v>
                </c:pt>
                <c:pt idx="273">
                  <c:v>0.31126504500000268</c:v>
                </c:pt>
                <c:pt idx="274">
                  <c:v>0.31354955142857421</c:v>
                </c:pt>
                <c:pt idx="275">
                  <c:v>0.31584241071428848</c:v>
                </c:pt>
                <c:pt idx="276">
                  <c:v>0.31814362285714576</c:v>
                </c:pt>
                <c:pt idx="277">
                  <c:v>0.32045318785714572</c:v>
                </c:pt>
                <c:pt idx="278">
                  <c:v>0.32277110571428869</c:v>
                </c:pt>
                <c:pt idx="279">
                  <c:v>0.32509737642857439</c:v>
                </c:pt>
                <c:pt idx="280">
                  <c:v>0.32743200000000305</c:v>
                </c:pt>
                <c:pt idx="281">
                  <c:v>0.32977497642857445</c:v>
                </c:pt>
                <c:pt idx="282">
                  <c:v>0.33212630571428886</c:v>
                </c:pt>
                <c:pt idx="283">
                  <c:v>0.33448598785714601</c:v>
                </c:pt>
                <c:pt idx="284">
                  <c:v>0.33685402285714611</c:v>
                </c:pt>
                <c:pt idx="285">
                  <c:v>0.33923041071428894</c:v>
                </c:pt>
                <c:pt idx="286">
                  <c:v>0.34161515142857463</c:v>
                </c:pt>
                <c:pt idx="287">
                  <c:v>0.34400824500000332</c:v>
                </c:pt>
                <c:pt idx="288">
                  <c:v>0.34640969142857475</c:v>
                </c:pt>
                <c:pt idx="289">
                  <c:v>0.34881949071428914</c:v>
                </c:pt>
                <c:pt idx="290">
                  <c:v>0.35123764285714626</c:v>
                </c:pt>
                <c:pt idx="291">
                  <c:v>0.35366414785714639</c:v>
                </c:pt>
                <c:pt idx="292">
                  <c:v>0.35609900571428921</c:v>
                </c:pt>
                <c:pt idx="293">
                  <c:v>0.35854221642857503</c:v>
                </c:pt>
                <c:pt idx="294">
                  <c:v>0.36099378000000359</c:v>
                </c:pt>
                <c:pt idx="295">
                  <c:v>0.36345369642857517</c:v>
                </c:pt>
                <c:pt idx="296">
                  <c:v>0.36592196571428942</c:v>
                </c:pt>
                <c:pt idx="297">
                  <c:v>0.36839858785714669</c:v>
                </c:pt>
                <c:pt idx="298">
                  <c:v>0.37088356285714669</c:v>
                </c:pt>
                <c:pt idx="299">
                  <c:v>0.37337689071428964</c:v>
                </c:pt>
                <c:pt idx="300">
                  <c:v>0.37587857142857534</c:v>
                </c:pt>
                <c:pt idx="301">
                  <c:v>0.37838860500000404</c:v>
                </c:pt>
                <c:pt idx="302">
                  <c:v>0.38090699142857543</c:v>
                </c:pt>
                <c:pt idx="303">
                  <c:v>0.38343373071428982</c:v>
                </c:pt>
                <c:pt idx="304">
                  <c:v>0.38596882285714695</c:v>
                </c:pt>
                <c:pt idx="305">
                  <c:v>0.3885122678571471</c:v>
                </c:pt>
                <c:pt idx="306">
                  <c:v>0.39106406571428992</c:v>
                </c:pt>
                <c:pt idx="307">
                  <c:v>0.39362421642857576</c:v>
                </c:pt>
                <c:pt idx="308">
                  <c:v>0.39619272000000433</c:v>
                </c:pt>
                <c:pt idx="309">
                  <c:v>0.39876957642857586</c:v>
                </c:pt>
                <c:pt idx="310">
                  <c:v>0.40135478571429012</c:v>
                </c:pt>
                <c:pt idx="311">
                  <c:v>0.40394834785714739</c:v>
                </c:pt>
                <c:pt idx="312">
                  <c:v>0.4065502628571474</c:v>
                </c:pt>
                <c:pt idx="313">
                  <c:v>0.40916053071429037</c:v>
                </c:pt>
                <c:pt idx="314">
                  <c:v>0.41177915142857607</c:v>
                </c:pt>
                <c:pt idx="315">
                  <c:v>0.41440612500000479</c:v>
                </c:pt>
                <c:pt idx="316">
                  <c:v>0.41704145142857618</c:v>
                </c:pt>
                <c:pt idx="317">
                  <c:v>0.41968513071429048</c:v>
                </c:pt>
                <c:pt idx="318">
                  <c:v>0.42233716285714773</c:v>
                </c:pt>
                <c:pt idx="319">
                  <c:v>0.42499754785714772</c:v>
                </c:pt>
                <c:pt idx="320">
                  <c:v>0.42766628571429072</c:v>
                </c:pt>
                <c:pt idx="321">
                  <c:v>0.4303433764285764</c:v>
                </c:pt>
                <c:pt idx="322">
                  <c:v>0.43302882000000509</c:v>
                </c:pt>
                <c:pt idx="323">
                  <c:v>0.43572261642857651</c:v>
                </c:pt>
                <c:pt idx="324">
                  <c:v>0.4384247657142909</c:v>
                </c:pt>
                <c:pt idx="325">
                  <c:v>0.44113526785714807</c:v>
                </c:pt>
                <c:pt idx="326">
                  <c:v>0.4438541228571482</c:v>
                </c:pt>
                <c:pt idx="327">
                  <c:v>0.44658133071429101</c:v>
                </c:pt>
                <c:pt idx="328">
                  <c:v>0.44931689142857684</c:v>
                </c:pt>
                <c:pt idx="329">
                  <c:v>0.45206080500000539</c:v>
                </c:pt>
                <c:pt idx="330">
                  <c:v>0.45481307142857696</c:v>
                </c:pt>
                <c:pt idx="331">
                  <c:v>0.45757369071429127</c:v>
                </c:pt>
                <c:pt idx="332">
                  <c:v>0.46034266285714853</c:v>
                </c:pt>
                <c:pt idx="333">
                  <c:v>0.46311998785714853</c:v>
                </c:pt>
                <c:pt idx="334">
                  <c:v>0.46590566571429148</c:v>
                </c:pt>
                <c:pt idx="335">
                  <c:v>0.46869969642857723</c:v>
                </c:pt>
                <c:pt idx="336">
                  <c:v>0.47150208000000593</c:v>
                </c:pt>
                <c:pt idx="337">
                  <c:v>0.47431281642857731</c:v>
                </c:pt>
                <c:pt idx="338">
                  <c:v>0.47713190571429176</c:v>
                </c:pt>
                <c:pt idx="339">
                  <c:v>0.47995934785714889</c:v>
                </c:pt>
                <c:pt idx="340">
                  <c:v>0.48279514285714903</c:v>
                </c:pt>
                <c:pt idx="341">
                  <c:v>0.48563929071429185</c:v>
                </c:pt>
                <c:pt idx="342">
                  <c:v>0.48849179142857768</c:v>
                </c:pt>
                <c:pt idx="343">
                  <c:v>0.49135264500000625</c:v>
                </c:pt>
                <c:pt idx="344">
                  <c:v>0.49422185142857783</c:v>
                </c:pt>
                <c:pt idx="345">
                  <c:v>0.49709941071429209</c:v>
                </c:pt>
                <c:pt idx="346">
                  <c:v>0.49998532285714919</c:v>
                </c:pt>
                <c:pt idx="347">
                  <c:v>0.50287958785714937</c:v>
                </c:pt>
                <c:pt idx="348">
                  <c:v>0.50578220571429222</c:v>
                </c:pt>
                <c:pt idx="349">
                  <c:v>0.50869317642857803</c:v>
                </c:pt>
                <c:pt idx="350">
                  <c:v>0.51161250000000658</c:v>
                </c:pt>
                <c:pt idx="351">
                  <c:v>0.51454017642857819</c:v>
                </c:pt>
                <c:pt idx="352">
                  <c:v>0.51747620571429243</c:v>
                </c:pt>
                <c:pt idx="353">
                  <c:v>0.52042058785714973</c:v>
                </c:pt>
                <c:pt idx="354">
                  <c:v>0.52337332285714977</c:v>
                </c:pt>
                <c:pt idx="355">
                  <c:v>0.52633441071429277</c:v>
                </c:pt>
                <c:pt idx="356">
                  <c:v>0.52930385142857839</c:v>
                </c:pt>
                <c:pt idx="357">
                  <c:v>0.53228164500000719</c:v>
                </c:pt>
                <c:pt idx="358">
                  <c:v>0.53526779142857861</c:v>
                </c:pt>
                <c:pt idx="359">
                  <c:v>0.53826229071429299</c:v>
                </c:pt>
                <c:pt idx="360">
                  <c:v>0.54126514285715011</c:v>
                </c:pt>
                <c:pt idx="361">
                  <c:v>0.54427634785715029</c:v>
                </c:pt>
                <c:pt idx="362">
                  <c:v>0.5472959057142931</c:v>
                </c:pt>
                <c:pt idx="363">
                  <c:v>0.55032381642857897</c:v>
                </c:pt>
                <c:pt idx="364">
                  <c:v>0.55336008000000747</c:v>
                </c:pt>
                <c:pt idx="365">
                  <c:v>0.55640469642857915</c:v>
                </c:pt>
                <c:pt idx="366">
                  <c:v>0.55945766571429334</c:v>
                </c:pt>
                <c:pt idx="367">
                  <c:v>0.56251898785715071</c:v>
                </c:pt>
                <c:pt idx="368">
                  <c:v>0.5655886628571507</c:v>
                </c:pt>
                <c:pt idx="369">
                  <c:v>0.56866669071429365</c:v>
                </c:pt>
                <c:pt idx="370">
                  <c:v>0.57175307142857934</c:v>
                </c:pt>
                <c:pt idx="371">
                  <c:v>0.57484780500000809</c:v>
                </c:pt>
                <c:pt idx="372">
                  <c:v>0.57795089142857947</c:v>
                </c:pt>
                <c:pt idx="373">
                  <c:v>0.58106233071429392</c:v>
                </c:pt>
                <c:pt idx="374">
                  <c:v>0.5841821228571511</c:v>
                </c:pt>
                <c:pt idx="375">
                  <c:v>0.58731026785715101</c:v>
                </c:pt>
                <c:pt idx="376">
                  <c:v>0.59044676571429411</c:v>
                </c:pt>
                <c:pt idx="377">
                  <c:v>0.59359161642857972</c:v>
                </c:pt>
                <c:pt idx="378">
                  <c:v>0.5967448200000085</c:v>
                </c:pt>
                <c:pt idx="379">
                  <c:v>0.59990637642857991</c:v>
                </c:pt>
                <c:pt idx="380">
                  <c:v>0.60307628571429439</c:v>
                </c:pt>
                <c:pt idx="381">
                  <c:v>0.60625454785715149</c:v>
                </c:pt>
                <c:pt idx="382">
                  <c:v>0.60944116285715166</c:v>
                </c:pt>
                <c:pt idx="383">
                  <c:v>0.61263613071429446</c:v>
                </c:pt>
                <c:pt idx="384">
                  <c:v>0.61583945142858032</c:v>
                </c:pt>
                <c:pt idx="385">
                  <c:v>0.61905112500000892</c:v>
                </c:pt>
                <c:pt idx="386">
                  <c:v>0.62227115142858047</c:v>
                </c:pt>
                <c:pt idx="387">
                  <c:v>0.62549953071429476</c:v>
                </c:pt>
                <c:pt idx="388">
                  <c:v>0.62873626285715201</c:v>
                </c:pt>
                <c:pt idx="389">
                  <c:v>0.6319813478571521</c:v>
                </c:pt>
                <c:pt idx="390">
                  <c:v>0.63523478571429504</c:v>
                </c:pt>
                <c:pt idx="391">
                  <c:v>0.63849657642858071</c:v>
                </c:pt>
                <c:pt idx="392">
                  <c:v>0.64176672000000945</c:v>
                </c:pt>
                <c:pt idx="393">
                  <c:v>0.64504521642858093</c:v>
                </c:pt>
                <c:pt idx="394">
                  <c:v>0.64833206571429536</c:v>
                </c:pt>
                <c:pt idx="395">
                  <c:v>0.65162726785715253</c:v>
                </c:pt>
                <c:pt idx="396">
                  <c:v>0.65493082285715265</c:v>
                </c:pt>
                <c:pt idx="397">
                  <c:v>0.65824273071429551</c:v>
                </c:pt>
                <c:pt idx="398">
                  <c:v>0.66156299142858133</c:v>
                </c:pt>
                <c:pt idx="399">
                  <c:v>0.66489160500000988</c:v>
                </c:pt>
                <c:pt idx="400">
                  <c:v>0.6682285714285815</c:v>
                </c:pt>
                <c:pt idx="401">
                  <c:v>0.67157389071429574</c:v>
                </c:pt>
                <c:pt idx="402">
                  <c:v>0.67492756285715305</c:v>
                </c:pt>
                <c:pt idx="403">
                  <c:v>0.6782895878571531</c:v>
                </c:pt>
                <c:pt idx="404">
                  <c:v>0.6816599657142961</c:v>
                </c:pt>
                <c:pt idx="405">
                  <c:v>0.68503869642858184</c:v>
                </c:pt>
                <c:pt idx="406">
                  <c:v>0.68842578000001042</c:v>
                </c:pt>
                <c:pt idx="407">
                  <c:v>0.69182121642858196</c:v>
                </c:pt>
                <c:pt idx="408">
                  <c:v>0.69522500571429624</c:v>
                </c:pt>
                <c:pt idx="409">
                  <c:v>0.69863714785715358</c:v>
                </c:pt>
                <c:pt idx="410">
                  <c:v>0.70205764285715355</c:v>
                </c:pt>
                <c:pt idx="411">
                  <c:v>0.70548649071429659</c:v>
                </c:pt>
                <c:pt idx="412">
                  <c:v>0.70892369142858225</c:v>
                </c:pt>
                <c:pt idx="413">
                  <c:v>0.71236924500001098</c:v>
                </c:pt>
                <c:pt idx="414">
                  <c:v>0.71582315142858244</c:v>
                </c:pt>
                <c:pt idx="415">
                  <c:v>0.71928541071429686</c:v>
                </c:pt>
                <c:pt idx="416">
                  <c:v>0.72275602285715401</c:v>
                </c:pt>
                <c:pt idx="417">
                  <c:v>0.72623498785715423</c:v>
                </c:pt>
                <c:pt idx="418">
                  <c:v>0.72972230571429697</c:v>
                </c:pt>
                <c:pt idx="419">
                  <c:v>0.73321797642858288</c:v>
                </c:pt>
                <c:pt idx="420">
                  <c:v>0.73672200000001142</c:v>
                </c:pt>
                <c:pt idx="421">
                  <c:v>0.74023437642858303</c:v>
                </c:pt>
                <c:pt idx="422">
                  <c:v>0.74375510571429737</c:v>
                </c:pt>
                <c:pt idx="423">
                  <c:v>0.74728418785715467</c:v>
                </c:pt>
                <c:pt idx="424">
                  <c:v>0.7508216228571547</c:v>
                </c:pt>
                <c:pt idx="425">
                  <c:v>0.75436741071429769</c:v>
                </c:pt>
                <c:pt idx="426">
                  <c:v>0.75792155142858342</c:v>
                </c:pt>
                <c:pt idx="427">
                  <c:v>0.7614840450000121</c:v>
                </c:pt>
                <c:pt idx="428">
                  <c:v>0.76505489142858352</c:v>
                </c:pt>
                <c:pt idx="429">
                  <c:v>0.768634090714298</c:v>
                </c:pt>
                <c:pt idx="430">
                  <c:v>0.77222164285715511</c:v>
                </c:pt>
                <c:pt idx="431">
                  <c:v>0.77581754785715529</c:v>
                </c:pt>
                <c:pt idx="432">
                  <c:v>0.7794218057142982</c:v>
                </c:pt>
                <c:pt idx="433">
                  <c:v>0.78303441642858407</c:v>
                </c:pt>
                <c:pt idx="434">
                  <c:v>0.78665538000001267</c:v>
                </c:pt>
                <c:pt idx="435">
                  <c:v>0.79028469642858401</c:v>
                </c:pt>
                <c:pt idx="436">
                  <c:v>0.79392236571429853</c:v>
                </c:pt>
                <c:pt idx="437">
                  <c:v>0.79756838785715567</c:v>
                </c:pt>
                <c:pt idx="438">
                  <c:v>0.80122276285715577</c:v>
                </c:pt>
                <c:pt idx="439">
                  <c:v>0.80488549071429871</c:v>
                </c:pt>
                <c:pt idx="440">
                  <c:v>0.80855657142858461</c:v>
                </c:pt>
                <c:pt idx="441">
                  <c:v>0.81223600500001314</c:v>
                </c:pt>
                <c:pt idx="442">
                  <c:v>0.81592379142858473</c:v>
                </c:pt>
                <c:pt idx="443">
                  <c:v>0.81961993071429895</c:v>
                </c:pt>
                <c:pt idx="444">
                  <c:v>0.82332442285715635</c:v>
                </c:pt>
                <c:pt idx="445">
                  <c:v>0.82703726785715637</c:v>
                </c:pt>
                <c:pt idx="446">
                  <c:v>0.83075846571429934</c:v>
                </c:pt>
                <c:pt idx="447">
                  <c:v>0.83448801642858506</c:v>
                </c:pt>
                <c:pt idx="448">
                  <c:v>0.83822592000001384</c:v>
                </c:pt>
                <c:pt idx="449">
                  <c:v>0.84197217642858524</c:v>
                </c:pt>
                <c:pt idx="450">
                  <c:v>0.84572678571429971</c:v>
                </c:pt>
                <c:pt idx="451">
                  <c:v>0.84948974785715681</c:v>
                </c:pt>
                <c:pt idx="452">
                  <c:v>0.85326106285715708</c:v>
                </c:pt>
                <c:pt idx="453">
                  <c:v>0.85704073071429987</c:v>
                </c:pt>
                <c:pt idx="454">
                  <c:v>0.86082875142858584</c:v>
                </c:pt>
                <c:pt idx="455">
                  <c:v>0.86462512500001432</c:v>
                </c:pt>
                <c:pt idx="456">
                  <c:v>0.86842985142858597</c:v>
                </c:pt>
                <c:pt idx="457">
                  <c:v>0.87224293071430026</c:v>
                </c:pt>
                <c:pt idx="458">
                  <c:v>0.87606436285715761</c:v>
                </c:pt>
                <c:pt idx="459">
                  <c:v>0.87989414785715758</c:v>
                </c:pt>
                <c:pt idx="460">
                  <c:v>0.88373228571430062</c:v>
                </c:pt>
                <c:pt idx="461">
                  <c:v>0.88757877642858629</c:v>
                </c:pt>
                <c:pt idx="462">
                  <c:v>0.89143362000001503</c:v>
                </c:pt>
                <c:pt idx="463">
                  <c:v>0.89529681642858649</c:v>
                </c:pt>
                <c:pt idx="464">
                  <c:v>0.89916836571430092</c:v>
                </c:pt>
                <c:pt idx="465">
                  <c:v>0.90304826785715808</c:v>
                </c:pt>
                <c:pt idx="466">
                  <c:v>0.90693652285715809</c:v>
                </c:pt>
                <c:pt idx="467">
                  <c:v>0.91083313071430116</c:v>
                </c:pt>
                <c:pt idx="468">
                  <c:v>0.91473809142858686</c:v>
                </c:pt>
                <c:pt idx="469">
                  <c:v>0.91865140500001563</c:v>
                </c:pt>
                <c:pt idx="470">
                  <c:v>0.92257307142858702</c:v>
                </c:pt>
                <c:pt idx="471">
                  <c:v>0.92650309071430148</c:v>
                </c:pt>
                <c:pt idx="472">
                  <c:v>0.93044146285715867</c:v>
                </c:pt>
                <c:pt idx="473">
                  <c:v>0.93438818785715883</c:v>
                </c:pt>
                <c:pt idx="474">
                  <c:v>0.93834326571430171</c:v>
                </c:pt>
                <c:pt idx="475">
                  <c:v>0.94230669642858755</c:v>
                </c:pt>
                <c:pt idx="476">
                  <c:v>0.94627848000001613</c:v>
                </c:pt>
                <c:pt idx="477">
                  <c:v>0.95025861642858778</c:v>
                </c:pt>
                <c:pt idx="478">
                  <c:v>0.95424710571430205</c:v>
                </c:pt>
                <c:pt idx="479">
                  <c:v>0.95824394785715938</c:v>
                </c:pt>
                <c:pt idx="480">
                  <c:v>0.96224914285715935</c:v>
                </c:pt>
                <c:pt idx="481">
                  <c:v>0.96626269071430249</c:v>
                </c:pt>
                <c:pt idx="482">
                  <c:v>0.97028459142858814</c:v>
                </c:pt>
                <c:pt idx="483">
                  <c:v>0.97431484500001697</c:v>
                </c:pt>
                <c:pt idx="484">
                  <c:v>0.97835345142858832</c:v>
                </c:pt>
                <c:pt idx="485">
                  <c:v>0.98240041071430284</c:v>
                </c:pt>
                <c:pt idx="486">
                  <c:v>0.98645572285715999</c:v>
                </c:pt>
                <c:pt idx="487">
                  <c:v>0.99051938785716021</c:v>
                </c:pt>
                <c:pt idx="488">
                  <c:v>0.99459140571430305</c:v>
                </c:pt>
                <c:pt idx="489">
                  <c:v>0.99867177642858895</c:v>
                </c:pt>
                <c:pt idx="490">
                  <c:v>1.0027605000000177</c:v>
                </c:pt>
                <c:pt idx="491">
                  <c:v>1.006857576428589</c:v>
                </c:pt>
                <c:pt idx="492">
                  <c:v>1.0109630057143033</c:v>
                </c:pt>
                <c:pt idx="493">
                  <c:v>1.0150767878571607</c:v>
                </c:pt>
                <c:pt idx="494">
                  <c:v>1.0191989228571605</c:v>
                </c:pt>
                <c:pt idx="495">
                  <c:v>1.0233294107143036</c:v>
                </c:pt>
                <c:pt idx="496">
                  <c:v>1.0274682514285896</c:v>
                </c:pt>
                <c:pt idx="497">
                  <c:v>1.0316154450000183</c:v>
                </c:pt>
                <c:pt idx="498">
                  <c:v>1.0357709914285895</c:v>
                </c:pt>
                <c:pt idx="499">
                  <c:v>1.039934890714304</c:v>
                </c:pt>
                <c:pt idx="500">
                  <c:v>1.0441071428571613</c:v>
                </c:pt>
                <c:pt idx="501">
                  <c:v>1.0482877478571615</c:v>
                </c:pt>
                <c:pt idx="502">
                  <c:v>1.0524767057143041</c:v>
                </c:pt>
                <c:pt idx="503">
                  <c:v>1.0566740164285902</c:v>
                </c:pt>
                <c:pt idx="504">
                  <c:v>1.0608796800000189</c:v>
                </c:pt>
                <c:pt idx="505">
                  <c:v>1.0650936964285906</c:v>
                </c:pt>
                <c:pt idx="506">
                  <c:v>1.0693160657143046</c:v>
                </c:pt>
                <c:pt idx="507">
                  <c:v>1.0735467878571618</c:v>
                </c:pt>
                <c:pt idx="508">
                  <c:v>1.0777858628571622</c:v>
                </c:pt>
                <c:pt idx="509">
                  <c:v>1.0820332907143053</c:v>
                </c:pt>
                <c:pt idx="510">
                  <c:v>1.0862890714285907</c:v>
                </c:pt>
                <c:pt idx="511">
                  <c:v>1.0905532050000195</c:v>
                </c:pt>
                <c:pt idx="512">
                  <c:v>1.0948256914285912</c:v>
                </c:pt>
                <c:pt idx="513">
                  <c:v>1.0991065307143058</c:v>
                </c:pt>
                <c:pt idx="514">
                  <c:v>1.1033957228571625</c:v>
                </c:pt>
                <c:pt idx="515">
                  <c:v>1.1076932678571627</c:v>
                </c:pt>
                <c:pt idx="516">
                  <c:v>1.1119991657143058</c:v>
                </c:pt>
                <c:pt idx="517">
                  <c:v>1.1163134164285917</c:v>
                </c:pt>
                <c:pt idx="518">
                  <c:v>1.12063602000002</c:v>
                </c:pt>
                <c:pt idx="519">
                  <c:v>1.1249669764285917</c:v>
                </c:pt>
                <c:pt idx="520">
                  <c:v>1.1293062857143064</c:v>
                </c:pt>
                <c:pt idx="521">
                  <c:v>1.1336539478571637</c:v>
                </c:pt>
                <c:pt idx="522">
                  <c:v>1.1380099628571634</c:v>
                </c:pt>
                <c:pt idx="523">
                  <c:v>1.1423743307143064</c:v>
                </c:pt>
                <c:pt idx="524">
                  <c:v>1.1467470514285925</c:v>
                </c:pt>
                <c:pt idx="525">
                  <c:v>1.1511281250000207</c:v>
                </c:pt>
                <c:pt idx="526">
                  <c:v>1.1555175514285925</c:v>
                </c:pt>
                <c:pt idx="527">
                  <c:v>1.1599153307143069</c:v>
                </c:pt>
                <c:pt idx="528">
                  <c:v>1.1643214628571643</c:v>
                </c:pt>
                <c:pt idx="529">
                  <c:v>1.1687359478571639</c:v>
                </c:pt>
                <c:pt idx="530">
                  <c:v>1.1731587857143071</c:v>
                </c:pt>
                <c:pt idx="531">
                  <c:v>1.1775899764285931</c:v>
                </c:pt>
                <c:pt idx="532">
                  <c:v>1.1820295200000219</c:v>
                </c:pt>
                <c:pt idx="533">
                  <c:v>1.1864774164285929</c:v>
                </c:pt>
                <c:pt idx="534">
                  <c:v>1.1909336657143075</c:v>
                </c:pt>
                <c:pt idx="535">
                  <c:v>1.1953982678571649</c:v>
                </c:pt>
                <c:pt idx="536">
                  <c:v>1.1998712228571651</c:v>
                </c:pt>
                <c:pt idx="537">
                  <c:v>1.2043525307143077</c:v>
                </c:pt>
                <c:pt idx="538">
                  <c:v>1.2088421914285936</c:v>
                </c:pt>
                <c:pt idx="539">
                  <c:v>1.2133402050000224</c:v>
                </c:pt>
                <c:pt idx="540">
                  <c:v>1.2178465714285942</c:v>
                </c:pt>
                <c:pt idx="541">
                  <c:v>1.2223612907143082</c:v>
                </c:pt>
                <c:pt idx="542">
                  <c:v>1.2268843628571655</c:v>
                </c:pt>
                <c:pt idx="543">
                  <c:v>1.2314157878571659</c:v>
                </c:pt>
                <c:pt idx="544">
                  <c:v>1.2359555657143089</c:v>
                </c:pt>
                <c:pt idx="545">
                  <c:v>1.2405036964285943</c:v>
                </c:pt>
                <c:pt idx="546">
                  <c:v>1.2450601800000232</c:v>
                </c:pt>
                <c:pt idx="547">
                  <c:v>1.2496250164285947</c:v>
                </c:pt>
                <c:pt idx="548">
                  <c:v>1.2541982057143093</c:v>
                </c:pt>
                <c:pt idx="549">
                  <c:v>1.2587797478571663</c:v>
                </c:pt>
                <c:pt idx="550">
                  <c:v>1.2633696428571664</c:v>
                </c:pt>
                <c:pt idx="551">
                  <c:v>1.2679678907143095</c:v>
                </c:pt>
                <c:pt idx="552">
                  <c:v>1.2725744914285955</c:v>
                </c:pt>
                <c:pt idx="553">
                  <c:v>1.2771894450000238</c:v>
                </c:pt>
                <c:pt idx="554">
                  <c:v>1.2818127514285955</c:v>
                </c:pt>
                <c:pt idx="555">
                  <c:v>1.28644441071431</c:v>
                </c:pt>
                <c:pt idx="556">
                  <c:v>1.291084422857167</c:v>
                </c:pt>
                <c:pt idx="557">
                  <c:v>1.2957327878571672</c:v>
                </c:pt>
                <c:pt idx="558">
                  <c:v>1.3003895057143102</c:v>
                </c:pt>
                <c:pt idx="559">
                  <c:v>1.3050545764285961</c:v>
                </c:pt>
                <c:pt idx="560">
                  <c:v>1.3097280000000244</c:v>
                </c:pt>
                <c:pt idx="561">
                  <c:v>1.314409776428596</c:v>
                </c:pt>
                <c:pt idx="562">
                  <c:v>1.3190999057143107</c:v>
                </c:pt>
                <c:pt idx="563">
                  <c:v>1.323798387857168</c:v>
                </c:pt>
                <c:pt idx="564">
                  <c:v>1.3285052228571679</c:v>
                </c:pt>
                <c:pt idx="565">
                  <c:v>1.3332204107143109</c:v>
                </c:pt>
                <c:pt idx="566">
                  <c:v>1.3379439514285969</c:v>
                </c:pt>
                <c:pt idx="567">
                  <c:v>1.3426758450000256</c:v>
                </c:pt>
                <c:pt idx="568">
                  <c:v>1.3474160914285969</c:v>
                </c:pt>
                <c:pt idx="569">
                  <c:v>1.3521646907143114</c:v>
                </c:pt>
                <c:pt idx="570">
                  <c:v>1.3569216428571687</c:v>
                </c:pt>
                <c:pt idx="571">
                  <c:v>1.3616869478571689</c:v>
                </c:pt>
                <c:pt idx="572">
                  <c:v>1.3664606057143116</c:v>
                </c:pt>
                <c:pt idx="573">
                  <c:v>1.3712426164285976</c:v>
                </c:pt>
                <c:pt idx="574">
                  <c:v>1.3760329800000264</c:v>
                </c:pt>
                <c:pt idx="575">
                  <c:v>1.380831696428598</c:v>
                </c:pt>
                <c:pt idx="576">
                  <c:v>1.3856387657143121</c:v>
                </c:pt>
                <c:pt idx="577">
                  <c:v>1.3904541878571695</c:v>
                </c:pt>
                <c:pt idx="578">
                  <c:v>1.3952779628571697</c:v>
                </c:pt>
                <c:pt idx="579">
                  <c:v>1.4001100907143127</c:v>
                </c:pt>
                <c:pt idx="580">
                  <c:v>1.4049505714285981</c:v>
                </c:pt>
                <c:pt idx="581">
                  <c:v>1.4097994050000271</c:v>
                </c:pt>
                <c:pt idx="582">
                  <c:v>1.4146565914285987</c:v>
                </c:pt>
                <c:pt idx="583">
                  <c:v>1.4195221307143133</c:v>
                </c:pt>
                <c:pt idx="584">
                  <c:v>1.4243960228571702</c:v>
                </c:pt>
                <c:pt idx="585">
                  <c:v>1.4292782678571705</c:v>
                </c:pt>
                <c:pt idx="586">
                  <c:v>1.4341688657143135</c:v>
                </c:pt>
                <c:pt idx="587">
                  <c:v>1.439067816428599</c:v>
                </c:pt>
                <c:pt idx="588">
                  <c:v>1.4439751200000277</c:v>
                </c:pt>
                <c:pt idx="589">
                  <c:v>1.4488907764285994</c:v>
                </c:pt>
                <c:pt idx="590">
                  <c:v>1.453814785714314</c:v>
                </c:pt>
                <c:pt idx="591">
                  <c:v>1.4587471478571707</c:v>
                </c:pt>
                <c:pt idx="592">
                  <c:v>1.463687862857171</c:v>
                </c:pt>
                <c:pt idx="593">
                  <c:v>1.4686369307143143</c:v>
                </c:pt>
                <c:pt idx="594">
                  <c:v>1.4735943514286003</c:v>
                </c:pt>
                <c:pt idx="595">
                  <c:v>1.4785601250000284</c:v>
                </c:pt>
                <c:pt idx="596">
                  <c:v>1.4835342514286001</c:v>
                </c:pt>
                <c:pt idx="597">
                  <c:v>1.4885167307143148</c:v>
                </c:pt>
                <c:pt idx="598">
                  <c:v>1.4935075628571721</c:v>
                </c:pt>
                <c:pt idx="599">
                  <c:v>1.4985067478571719</c:v>
                </c:pt>
                <c:pt idx="600">
                  <c:v>1.5035142857143149</c:v>
                </c:pt>
                <c:pt idx="601">
                  <c:v>1.508530176428601</c:v>
                </c:pt>
                <c:pt idx="602">
                  <c:v>1.5135544200000297</c:v>
                </c:pt>
                <c:pt idx="603">
                  <c:v>1.5185870164286008</c:v>
                </c:pt>
                <c:pt idx="604">
                  <c:v>1.5236279657143155</c:v>
                </c:pt>
                <c:pt idx="605">
                  <c:v>1.528677267857173</c:v>
                </c:pt>
                <c:pt idx="606">
                  <c:v>1.5337349228571731</c:v>
                </c:pt>
                <c:pt idx="607">
                  <c:v>1.5388009307143158</c:v>
                </c:pt>
                <c:pt idx="608">
                  <c:v>1.5438752914286016</c:v>
                </c:pt>
                <c:pt idx="609">
                  <c:v>1.5489580050000304</c:v>
                </c:pt>
                <c:pt idx="610">
                  <c:v>1.5540490714286022</c:v>
                </c:pt>
                <c:pt idx="611">
                  <c:v>1.5591484907143163</c:v>
                </c:pt>
                <c:pt idx="612">
                  <c:v>1.5642562628571737</c:v>
                </c:pt>
                <c:pt idx="613">
                  <c:v>1.5693723878571739</c:v>
                </c:pt>
                <c:pt idx="614">
                  <c:v>1.5744968657143164</c:v>
                </c:pt>
                <c:pt idx="615">
                  <c:v>1.5796296964286025</c:v>
                </c:pt>
                <c:pt idx="616">
                  <c:v>1.5847708800000313</c:v>
                </c:pt>
                <c:pt idx="617">
                  <c:v>1.5899204164286029</c:v>
                </c:pt>
                <c:pt idx="618">
                  <c:v>1.595078305714317</c:v>
                </c:pt>
                <c:pt idx="619">
                  <c:v>1.6002445478571743</c:v>
                </c:pt>
                <c:pt idx="620">
                  <c:v>1.6054191428571747</c:v>
                </c:pt>
                <c:pt idx="621">
                  <c:v>1.6106020907143177</c:v>
                </c:pt>
                <c:pt idx="622">
                  <c:v>1.6157933914286031</c:v>
                </c:pt>
                <c:pt idx="623">
                  <c:v>1.6209930450000321</c:v>
                </c:pt>
                <c:pt idx="624">
                  <c:v>1.6262010514286038</c:v>
                </c:pt>
                <c:pt idx="625">
                  <c:v>1.6314174107143182</c:v>
                </c:pt>
                <c:pt idx="626">
                  <c:v>1.6366421228571753</c:v>
                </c:pt>
                <c:pt idx="627">
                  <c:v>1.6418751878571753</c:v>
                </c:pt>
                <c:pt idx="628">
                  <c:v>1.6471166057143185</c:v>
                </c:pt>
                <c:pt idx="629">
                  <c:v>1.6523663764286045</c:v>
                </c:pt>
                <c:pt idx="630">
                  <c:v>1.6576245000000329</c:v>
                </c:pt>
                <c:pt idx="631">
                  <c:v>1.6628909764286046</c:v>
                </c:pt>
                <c:pt idx="632">
                  <c:v>1.6681658057143192</c:v>
                </c:pt>
                <c:pt idx="633">
                  <c:v>1.6734489878571766</c:v>
                </c:pt>
                <c:pt idx="634">
                  <c:v>1.6787405228571761</c:v>
                </c:pt>
                <c:pt idx="635">
                  <c:v>1.6840404107143194</c:v>
                </c:pt>
                <c:pt idx="636">
                  <c:v>1.6893486514286054</c:v>
                </c:pt>
                <c:pt idx="637">
                  <c:v>1.6946652450000341</c:v>
                </c:pt>
                <c:pt idx="638">
                  <c:v>1.6999901914286053</c:v>
                </c:pt>
                <c:pt idx="639">
                  <c:v>1.7053234907143198</c:v>
                </c:pt>
                <c:pt idx="640">
                  <c:v>1.7106651428571773</c:v>
                </c:pt>
                <c:pt idx="641">
                  <c:v>1.716015147857177</c:v>
                </c:pt>
                <c:pt idx="642">
                  <c:v>1.7213735057143196</c:v>
                </c:pt>
                <c:pt idx="643">
                  <c:v>1.726740216428605</c:v>
                </c:pt>
                <c:pt idx="644">
                  <c:v>1.7321152800000332</c:v>
                </c:pt>
                <c:pt idx="645">
                  <c:v>1.7374986964286043</c:v>
                </c:pt>
                <c:pt idx="646">
                  <c:v>1.7428904657143183</c:v>
                </c:pt>
                <c:pt idx="647">
                  <c:v>1.7482905878571751</c:v>
                </c:pt>
                <c:pt idx="648">
                  <c:v>1.7536990628571749</c:v>
                </c:pt>
                <c:pt idx="649">
                  <c:v>1.7591158907143181</c:v>
                </c:pt>
                <c:pt idx="650">
                  <c:v>1.7645410714286034</c:v>
                </c:pt>
                <c:pt idx="651">
                  <c:v>1.7699746050000316</c:v>
                </c:pt>
                <c:pt idx="652">
                  <c:v>1.7754164914286028</c:v>
                </c:pt>
                <c:pt idx="653">
                  <c:v>1.7808667307143167</c:v>
                </c:pt>
                <c:pt idx="654">
                  <c:v>1.7863253228571736</c:v>
                </c:pt>
                <c:pt idx="655">
                  <c:v>1.7917922678571732</c:v>
                </c:pt>
                <c:pt idx="656">
                  <c:v>1.7972675657143158</c:v>
                </c:pt>
                <c:pt idx="657">
                  <c:v>1.8027512164286013</c:v>
                </c:pt>
                <c:pt idx="658">
                  <c:v>1.8082432200000293</c:v>
                </c:pt>
                <c:pt idx="659">
                  <c:v>1.8137435764286005</c:v>
                </c:pt>
                <c:pt idx="660">
                  <c:v>1.8192522857143152</c:v>
                </c:pt>
                <c:pt idx="661">
                  <c:v>1.824769347857172</c:v>
                </c:pt>
                <c:pt idx="662">
                  <c:v>1.8302947628571715</c:v>
                </c:pt>
                <c:pt idx="663">
                  <c:v>1.8358285307143141</c:v>
                </c:pt>
                <c:pt idx="664">
                  <c:v>1.8413706514285995</c:v>
                </c:pt>
                <c:pt idx="665">
                  <c:v>1.8469211250000277</c:v>
                </c:pt>
                <c:pt idx="666">
                  <c:v>1.8524799514285988</c:v>
                </c:pt>
                <c:pt idx="667">
                  <c:v>1.8580471307143129</c:v>
                </c:pt>
                <c:pt idx="668">
                  <c:v>1.8636226628571697</c:v>
                </c:pt>
                <c:pt idx="669">
                  <c:v>1.8692065478571693</c:v>
                </c:pt>
                <c:pt idx="670">
                  <c:v>1.8747987857143118</c:v>
                </c:pt>
                <c:pt idx="671">
                  <c:v>1.8803993764285973</c:v>
                </c:pt>
                <c:pt idx="672">
                  <c:v>1.8860083200000262</c:v>
                </c:pt>
                <c:pt idx="673">
                  <c:v>1.8916256164285972</c:v>
                </c:pt>
                <c:pt idx="674">
                  <c:v>1.897251265714311</c:v>
                </c:pt>
                <c:pt idx="675">
                  <c:v>1.9028852678571679</c:v>
                </c:pt>
                <c:pt idx="676">
                  <c:v>1.9085276228571675</c:v>
                </c:pt>
                <c:pt idx="677">
                  <c:v>1.9141783307143101</c:v>
                </c:pt>
                <c:pt idx="678">
                  <c:v>1.9198373914285956</c:v>
                </c:pt>
                <c:pt idx="679">
                  <c:v>1.9255048050000236</c:v>
                </c:pt>
                <c:pt idx="680">
                  <c:v>1.9311805714285948</c:v>
                </c:pt>
                <c:pt idx="681">
                  <c:v>1.9368646907143088</c:v>
                </c:pt>
                <c:pt idx="682">
                  <c:v>1.9425571628571656</c:v>
                </c:pt>
                <c:pt idx="683">
                  <c:v>1.9482579878571658</c:v>
                </c:pt>
                <c:pt idx="684">
                  <c:v>1.9539671657143083</c:v>
                </c:pt>
                <c:pt idx="685">
                  <c:v>1.9596846964285937</c:v>
                </c:pt>
                <c:pt idx="686">
                  <c:v>1.9654105800000219</c:v>
                </c:pt>
                <c:pt idx="687">
                  <c:v>1.971144816428593</c:v>
                </c:pt>
                <c:pt idx="688">
                  <c:v>1.9768874057143069</c:v>
                </c:pt>
                <c:pt idx="689">
                  <c:v>1.9826383478571636</c:v>
                </c:pt>
                <c:pt idx="690">
                  <c:v>1.9883976428571635</c:v>
                </c:pt>
                <c:pt idx="691">
                  <c:v>1.9941652907143059</c:v>
                </c:pt>
                <c:pt idx="692">
                  <c:v>1.9999412914285912</c:v>
                </c:pt>
                <c:pt idx="693">
                  <c:v>2.0057256450000196</c:v>
                </c:pt>
              </c:numCache>
            </c:numRef>
          </c:yVal>
          <c:smooth val="1"/>
          <c:extLst>
            <c:ext xmlns:c16="http://schemas.microsoft.com/office/drawing/2014/chart" uri="{C3380CC4-5D6E-409C-BE32-E72D297353CC}">
              <c16:uniqueId val="{00000000-E05D-409D-8A1A-974283C8685C}"/>
            </c:ext>
          </c:extLst>
        </c:ser>
        <c:ser>
          <c:idx val="6"/>
          <c:order val="5"/>
          <c:tx>
            <c:v>n_min</c:v>
          </c:tx>
          <c:spPr>
            <a:ln w="19050" cap="rnd">
              <a:solidFill>
                <a:sysClr val="windowText" lastClr="000000"/>
              </a:solidFill>
              <a:round/>
            </a:ln>
            <a:effectLst/>
          </c:spPr>
          <c:marker>
            <c:symbol val="none"/>
          </c:marker>
          <c:xVal>
            <c:numRef>
              <c:f>'LOADING DIAGRAM TAKE 2'!$I$2:$I$687</c:f>
              <c:numCache>
                <c:formatCode>General</c:formatCode>
                <c:ptCount val="686"/>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numCache>
            </c:numRef>
          </c:xVal>
          <c:yVal>
            <c:numRef>
              <c:f>'LOADING DIAGRAM TAKE 2'!$N$2:$N$687</c:f>
              <c:numCache>
                <c:formatCode>General</c:formatCode>
                <c:ptCount val="686"/>
                <c:pt idx="0">
                  <c:v>0</c:v>
                </c:pt>
                <c:pt idx="1">
                  <c:v>-4.7228583577777793E-6</c:v>
                </c:pt>
                <c:pt idx="2">
                  <c:v>-1.8891433431111117E-5</c:v>
                </c:pt>
                <c:pt idx="3">
                  <c:v>-4.250572522000002E-5</c:v>
                </c:pt>
                <c:pt idx="4">
                  <c:v>-7.5565733724444468E-5</c:v>
                </c:pt>
                <c:pt idx="5">
                  <c:v>-1.1807145894444446E-4</c:v>
                </c:pt>
                <c:pt idx="6">
                  <c:v>-1.7002290088E-4</c:v>
                </c:pt>
                <c:pt idx="7">
                  <c:v>-2.3142005953111111E-4</c:v>
                </c:pt>
                <c:pt idx="8">
                  <c:v>-3.0226293489777776E-4</c:v>
                </c:pt>
                <c:pt idx="9">
                  <c:v>-3.8255152697999997E-4</c:v>
                </c:pt>
                <c:pt idx="10">
                  <c:v>-4.7228583577777774E-4</c:v>
                </c:pt>
                <c:pt idx="11">
                  <c:v>-5.7146586129111108E-4</c:v>
                </c:pt>
                <c:pt idx="12">
                  <c:v>-6.8009160352E-4</c:v>
                </c:pt>
                <c:pt idx="13">
                  <c:v>-7.9816306246444449E-4</c:v>
                </c:pt>
                <c:pt idx="14">
                  <c:v>-9.2568023812444466E-4</c:v>
                </c:pt>
                <c:pt idx="15">
                  <c:v>-1.0626431305000004E-3</c:v>
                </c:pt>
                <c:pt idx="16">
                  <c:v>-1.2090517395911117E-3</c:v>
                </c:pt>
                <c:pt idx="17">
                  <c:v>-1.3649060653977785E-3</c:v>
                </c:pt>
                <c:pt idx="18">
                  <c:v>-1.5302061079200007E-3</c:v>
                </c:pt>
                <c:pt idx="19">
                  <c:v>-1.7049518671577789E-3</c:v>
                </c:pt>
                <c:pt idx="20">
                  <c:v>-1.8891433431111123E-3</c:v>
                </c:pt>
                <c:pt idx="21">
                  <c:v>-2.0827805357800013E-3</c:v>
                </c:pt>
                <c:pt idx="22">
                  <c:v>-2.2858634451644461E-3</c:v>
                </c:pt>
                <c:pt idx="23">
                  <c:v>-2.4983920712644465E-3</c:v>
                </c:pt>
                <c:pt idx="24">
                  <c:v>-2.7203664140800022E-3</c:v>
                </c:pt>
                <c:pt idx="25">
                  <c:v>-2.9517864736111135E-3</c:v>
                </c:pt>
                <c:pt idx="26">
                  <c:v>-3.192652249857781E-3</c:v>
                </c:pt>
                <c:pt idx="27">
                  <c:v>-3.4429637428200033E-3</c:v>
                </c:pt>
                <c:pt idx="28">
                  <c:v>-3.7027209524977808E-3</c:v>
                </c:pt>
                <c:pt idx="29">
                  <c:v>-3.9719238788911149E-3</c:v>
                </c:pt>
                <c:pt idx="30">
                  <c:v>-4.2505725220000033E-3</c:v>
                </c:pt>
                <c:pt idx="31">
                  <c:v>-4.5386668818244479E-3</c:v>
                </c:pt>
                <c:pt idx="32">
                  <c:v>-4.8362069583644494E-3</c:v>
                </c:pt>
                <c:pt idx="33">
                  <c:v>-5.1431927516200062E-3</c:v>
                </c:pt>
                <c:pt idx="34">
                  <c:v>-5.4596242615911174E-3</c:v>
                </c:pt>
                <c:pt idx="35">
                  <c:v>-5.7855014882777838E-3</c:v>
                </c:pt>
                <c:pt idx="36">
                  <c:v>-6.1208244316800072E-3</c:v>
                </c:pt>
                <c:pt idx="37">
                  <c:v>-6.465593091797785E-3</c:v>
                </c:pt>
                <c:pt idx="38">
                  <c:v>-6.8198074686311198E-3</c:v>
                </c:pt>
                <c:pt idx="39">
                  <c:v>-7.1834675621800081E-3</c:v>
                </c:pt>
                <c:pt idx="40">
                  <c:v>-7.5565733724444516E-3</c:v>
                </c:pt>
                <c:pt idx="41">
                  <c:v>-7.9391248994244521E-3</c:v>
                </c:pt>
                <c:pt idx="42">
                  <c:v>-8.3311221431200053E-3</c:v>
                </c:pt>
                <c:pt idx="43">
                  <c:v>-8.7325651035311137E-3</c:v>
                </c:pt>
                <c:pt idx="44">
                  <c:v>-9.143453780657779E-3</c:v>
                </c:pt>
                <c:pt idx="45">
                  <c:v>-9.5637881745000014E-3</c:v>
                </c:pt>
                <c:pt idx="46">
                  <c:v>-9.9935682850577773E-3</c:v>
                </c:pt>
                <c:pt idx="47">
                  <c:v>-1.0432794112331108E-2</c:v>
                </c:pt>
                <c:pt idx="48">
                  <c:v>-1.0881465656319997E-2</c:v>
                </c:pt>
                <c:pt idx="49">
                  <c:v>-1.133958291702444E-2</c:v>
                </c:pt>
                <c:pt idx="50">
                  <c:v>-1.1807145894444437E-2</c:v>
                </c:pt>
                <c:pt idx="51">
                  <c:v>-1.2284154588579991E-2</c:v>
                </c:pt>
                <c:pt idx="52">
                  <c:v>-1.2770608999431101E-2</c:v>
                </c:pt>
                <c:pt idx="53">
                  <c:v>-1.3266509126997766E-2</c:v>
                </c:pt>
                <c:pt idx="54">
                  <c:v>-1.3771854971279985E-2</c:v>
                </c:pt>
                <c:pt idx="55">
                  <c:v>-1.428664653227776E-2</c:v>
                </c:pt>
                <c:pt idx="56">
                  <c:v>-1.4810883809991092E-2</c:v>
                </c:pt>
                <c:pt idx="57">
                  <c:v>-1.5344566804419979E-2</c:v>
                </c:pt>
                <c:pt idx="58">
                  <c:v>-1.5887695515564421E-2</c:v>
                </c:pt>
                <c:pt idx="59">
                  <c:v>-1.6440269943424415E-2</c:v>
                </c:pt>
                <c:pt idx="60">
                  <c:v>-1.7002290087999972E-2</c:v>
                </c:pt>
                <c:pt idx="61">
                  <c:v>-1.757375594929108E-2</c:v>
                </c:pt>
                <c:pt idx="62">
                  <c:v>-1.8154667527297746E-2</c:v>
                </c:pt>
                <c:pt idx="63">
                  <c:v>-1.8745024822019962E-2</c:v>
                </c:pt>
                <c:pt idx="64">
                  <c:v>-1.9344827833457739E-2</c:v>
                </c:pt>
                <c:pt idx="65">
                  <c:v>-1.9954076561611068E-2</c:v>
                </c:pt>
                <c:pt idx="66">
                  <c:v>-2.0572771006479956E-2</c:v>
                </c:pt>
                <c:pt idx="67">
                  <c:v>-2.1200911168064395E-2</c:v>
                </c:pt>
                <c:pt idx="68">
                  <c:v>-2.1838497046364393E-2</c:v>
                </c:pt>
                <c:pt idx="69">
                  <c:v>-2.2485528641379947E-2</c:v>
                </c:pt>
                <c:pt idx="70">
                  <c:v>-2.3142005953111056E-2</c:v>
                </c:pt>
                <c:pt idx="71">
                  <c:v>-2.3807928981557716E-2</c:v>
                </c:pt>
                <c:pt idx="72">
                  <c:v>-2.4483297726719935E-2</c:v>
                </c:pt>
                <c:pt idx="73">
                  <c:v>-2.516811218859771E-2</c:v>
                </c:pt>
                <c:pt idx="74">
                  <c:v>-2.586237236719104E-2</c:v>
                </c:pt>
                <c:pt idx="75">
                  <c:v>-2.6566078262499928E-2</c:v>
                </c:pt>
                <c:pt idx="76">
                  <c:v>-2.7279229874524368E-2</c:v>
                </c:pt>
                <c:pt idx="77">
                  <c:v>-2.8001827203264364E-2</c:v>
                </c:pt>
                <c:pt idx="78">
                  <c:v>-2.8733870248719918E-2</c:v>
                </c:pt>
                <c:pt idx="79">
                  <c:v>-2.9475359010891031E-2</c:v>
                </c:pt>
                <c:pt idx="80">
                  <c:v>-3.0226293489777688E-2</c:v>
                </c:pt>
                <c:pt idx="81">
                  <c:v>-3.0986673685379901E-2</c:v>
                </c:pt>
                <c:pt idx="82">
                  <c:v>-3.1756499597697677E-2</c:v>
                </c:pt>
                <c:pt idx="83">
                  <c:v>-3.2535771226731007E-2</c:v>
                </c:pt>
                <c:pt idx="84">
                  <c:v>-3.3324488572479882E-2</c:v>
                </c:pt>
                <c:pt idx="85">
                  <c:v>-3.4122651634944337E-2</c:v>
                </c:pt>
                <c:pt idx="86">
                  <c:v>-3.493026041412433E-2</c:v>
                </c:pt>
                <c:pt idx="87">
                  <c:v>-3.5747314910019881E-2</c:v>
                </c:pt>
                <c:pt idx="88">
                  <c:v>-3.6573815122630984E-2</c:v>
                </c:pt>
                <c:pt idx="89">
                  <c:v>-3.7409761051957646E-2</c:v>
                </c:pt>
                <c:pt idx="90">
                  <c:v>-3.8255152697999867E-2</c:v>
                </c:pt>
                <c:pt idx="91">
                  <c:v>-3.9109990060757646E-2</c:v>
                </c:pt>
                <c:pt idx="92">
                  <c:v>-3.9974273140230963E-2</c:v>
                </c:pt>
                <c:pt idx="93">
                  <c:v>-4.0848001936419853E-2</c:v>
                </c:pt>
                <c:pt idx="94">
                  <c:v>-4.1731176449324295E-2</c:v>
                </c:pt>
                <c:pt idx="95">
                  <c:v>-4.2623796678944288E-2</c:v>
                </c:pt>
                <c:pt idx="96">
                  <c:v>-4.352586262527984E-2</c:v>
                </c:pt>
                <c:pt idx="97">
                  <c:v>-4.4437374288330951E-2</c:v>
                </c:pt>
                <c:pt idx="98">
                  <c:v>-4.5358331668097614E-2</c:v>
                </c:pt>
                <c:pt idx="99">
                  <c:v>-4.6288734764579828E-2</c:v>
                </c:pt>
                <c:pt idx="100">
                  <c:v>-4.7228583577777594E-2</c:v>
                </c:pt>
                <c:pt idx="101">
                  <c:v>-4.8177878107690926E-2</c:v>
                </c:pt>
                <c:pt idx="102">
                  <c:v>-4.913661835431981E-2</c:v>
                </c:pt>
                <c:pt idx="103">
                  <c:v>-5.0104804317664252E-2</c:v>
                </c:pt>
                <c:pt idx="104">
                  <c:v>-5.1082435997724239E-2</c:v>
                </c:pt>
                <c:pt idx="105">
                  <c:v>-5.2069513394499799E-2</c:v>
                </c:pt>
                <c:pt idx="106">
                  <c:v>-5.3066036507990896E-2</c:v>
                </c:pt>
                <c:pt idx="107">
                  <c:v>-5.407200533819756E-2</c:v>
                </c:pt>
                <c:pt idx="108">
                  <c:v>-5.5087419885119775E-2</c:v>
                </c:pt>
                <c:pt idx="109">
                  <c:v>-5.6112280148757548E-2</c:v>
                </c:pt>
                <c:pt idx="110">
                  <c:v>-5.7146586129110874E-2</c:v>
                </c:pt>
                <c:pt idx="111">
                  <c:v>-5.8190337826179772E-2</c:v>
                </c:pt>
                <c:pt idx="112">
                  <c:v>-5.9243535239964201E-2</c:v>
                </c:pt>
                <c:pt idx="113">
                  <c:v>-6.0306178370464196E-2</c:v>
                </c:pt>
                <c:pt idx="114">
                  <c:v>-6.1378267217679736E-2</c:v>
                </c:pt>
                <c:pt idx="115">
                  <c:v>-6.2459801781610848E-2</c:v>
                </c:pt>
                <c:pt idx="116">
                  <c:v>-6.3550782062257505E-2</c:v>
                </c:pt>
                <c:pt idx="117">
                  <c:v>-6.4651208059619714E-2</c:v>
                </c:pt>
                <c:pt idx="118">
                  <c:v>-6.5761079773697481E-2</c:v>
                </c:pt>
                <c:pt idx="119">
                  <c:v>-6.6880397204490835E-2</c:v>
                </c:pt>
                <c:pt idx="120">
                  <c:v>-6.8009160351999706E-2</c:v>
                </c:pt>
                <c:pt idx="121">
                  <c:v>-6.9147369216224136E-2</c:v>
                </c:pt>
                <c:pt idx="122">
                  <c:v>-7.0295023797164125E-2</c:v>
                </c:pt>
                <c:pt idx="123">
                  <c:v>-7.1452124094819672E-2</c:v>
                </c:pt>
                <c:pt idx="124">
                  <c:v>-7.2618670109190792E-2</c:v>
                </c:pt>
                <c:pt idx="125">
                  <c:v>-7.3794661840277456E-2</c:v>
                </c:pt>
                <c:pt idx="126">
                  <c:v>-7.498009928807968E-2</c:v>
                </c:pt>
                <c:pt idx="127">
                  <c:v>-7.6174982452597434E-2</c:v>
                </c:pt>
                <c:pt idx="128">
                  <c:v>-7.7379311333830761E-2</c:v>
                </c:pt>
                <c:pt idx="129">
                  <c:v>-7.8593085931779647E-2</c:v>
                </c:pt>
                <c:pt idx="130">
                  <c:v>-7.9816306246444077E-2</c:v>
                </c:pt>
                <c:pt idx="131">
                  <c:v>-8.104897227782408E-2</c:v>
                </c:pt>
                <c:pt idx="132">
                  <c:v>-8.2291084025919614E-2</c:v>
                </c:pt>
                <c:pt idx="133">
                  <c:v>-8.3542641490730735E-2</c:v>
                </c:pt>
                <c:pt idx="134">
                  <c:v>-8.4803644672257386E-2</c:v>
                </c:pt>
                <c:pt idx="135">
                  <c:v>-8.6074093570499596E-2</c:v>
                </c:pt>
                <c:pt idx="136">
                  <c:v>-8.7353988185457379E-2</c:v>
                </c:pt>
                <c:pt idx="137">
                  <c:v>-8.8643328517130707E-2</c:v>
                </c:pt>
                <c:pt idx="138">
                  <c:v>-8.9942114565519579E-2</c:v>
                </c:pt>
                <c:pt idx="139">
                  <c:v>-9.125034633062401E-2</c:v>
                </c:pt>
                <c:pt idx="140">
                  <c:v>-9.2568023812444E-2</c:v>
                </c:pt>
                <c:pt idx="141">
                  <c:v>-9.3895147010979549E-2</c:v>
                </c:pt>
                <c:pt idx="142">
                  <c:v>-9.523171592623067E-2</c:v>
                </c:pt>
                <c:pt idx="143">
                  <c:v>-9.6577730558197322E-2</c:v>
                </c:pt>
                <c:pt idx="144">
                  <c:v>-9.7933190906879533E-2</c:v>
                </c:pt>
                <c:pt idx="145">
                  <c:v>-9.9298096972277317E-2</c:v>
                </c:pt>
                <c:pt idx="146">
                  <c:v>-0.10067244875439062</c:v>
                </c:pt>
                <c:pt idx="147">
                  <c:v>-0.1020562462532195</c:v>
                </c:pt>
                <c:pt idx="148">
                  <c:v>-0.10344948946876395</c:v>
                </c:pt>
                <c:pt idx="149">
                  <c:v>-0.10485217840102394</c:v>
                </c:pt>
                <c:pt idx="150">
                  <c:v>-0.10626431304999948</c:v>
                </c:pt>
                <c:pt idx="151">
                  <c:v>-0.1076858934156906</c:v>
                </c:pt>
                <c:pt idx="152">
                  <c:v>-0.10911691949809725</c:v>
                </c:pt>
                <c:pt idx="153">
                  <c:v>-0.11055739129721948</c:v>
                </c:pt>
                <c:pt idx="154">
                  <c:v>-0.11200730881305722</c:v>
                </c:pt>
                <c:pt idx="155">
                  <c:v>-0.11346667204561053</c:v>
                </c:pt>
                <c:pt idx="156">
                  <c:v>-0.11493548099487942</c:v>
                </c:pt>
                <c:pt idx="157">
                  <c:v>-0.11641373566086387</c:v>
                </c:pt>
                <c:pt idx="158">
                  <c:v>-0.11790143604356386</c:v>
                </c:pt>
                <c:pt idx="159">
                  <c:v>-0.11939858214297942</c:v>
                </c:pt>
                <c:pt idx="160">
                  <c:v>-0.12090517395911052</c:v>
                </c:pt>
                <c:pt idx="161">
                  <c:v>-0.12242121149195716</c:v>
                </c:pt>
                <c:pt idx="162">
                  <c:v>-0.1239466947415194</c:v>
                </c:pt>
                <c:pt idx="163">
                  <c:v>-0.1254816237077972</c:v>
                </c:pt>
                <c:pt idx="164">
                  <c:v>-0.12702599839079054</c:v>
                </c:pt>
                <c:pt idx="165">
                  <c:v>-0.12857981879049943</c:v>
                </c:pt>
                <c:pt idx="166">
                  <c:v>-0.13014308490692392</c:v>
                </c:pt>
                <c:pt idx="167">
                  <c:v>-0.13171579674006392</c:v>
                </c:pt>
                <c:pt idx="168">
                  <c:v>-0.13329795428991953</c:v>
                </c:pt>
                <c:pt idx="169">
                  <c:v>-0.13488955755649065</c:v>
                </c:pt>
                <c:pt idx="170">
                  <c:v>-0.13649060653977735</c:v>
                </c:pt>
                <c:pt idx="171">
                  <c:v>-0.13810110123977956</c:v>
                </c:pt>
                <c:pt idx="172">
                  <c:v>-0.1397210416564974</c:v>
                </c:pt>
                <c:pt idx="173">
                  <c:v>-0.14135042778993073</c:v>
                </c:pt>
                <c:pt idx="174">
                  <c:v>-0.14298925964007964</c:v>
                </c:pt>
                <c:pt idx="175">
                  <c:v>-0.14463753720694411</c:v>
                </c:pt>
                <c:pt idx="176">
                  <c:v>-0.1462952604905241</c:v>
                </c:pt>
                <c:pt idx="177">
                  <c:v>-0.1479624294908197</c:v>
                </c:pt>
                <c:pt idx="178">
                  <c:v>-0.14963904420783083</c:v>
                </c:pt>
                <c:pt idx="179">
                  <c:v>-0.15132510464155755</c:v>
                </c:pt>
                <c:pt idx="180">
                  <c:v>-0.15302061079199977</c:v>
                </c:pt>
                <c:pt idx="181">
                  <c:v>-0.15472556265915757</c:v>
                </c:pt>
                <c:pt idx="182">
                  <c:v>-0.15643996024303095</c:v>
                </c:pt>
                <c:pt idx="183">
                  <c:v>-0.15816380354361986</c:v>
                </c:pt>
                <c:pt idx="184">
                  <c:v>-0.1598970925609243</c:v>
                </c:pt>
                <c:pt idx="185">
                  <c:v>-0.16163982729494433</c:v>
                </c:pt>
                <c:pt idx="186">
                  <c:v>-0.16339200774567991</c:v>
                </c:pt>
                <c:pt idx="187">
                  <c:v>-0.16515363391313104</c:v>
                </c:pt>
                <c:pt idx="188">
                  <c:v>-0.16692470579729773</c:v>
                </c:pt>
                <c:pt idx="189">
                  <c:v>-0.16870522339817998</c:v>
                </c:pt>
                <c:pt idx="190">
                  <c:v>-0.17049518671577779</c:v>
                </c:pt>
                <c:pt idx="191">
                  <c:v>-0.17229459575009115</c:v>
                </c:pt>
                <c:pt idx="192">
                  <c:v>-0.17410345050112008</c:v>
                </c:pt>
                <c:pt idx="193">
                  <c:v>-0.17592175096886453</c:v>
                </c:pt>
                <c:pt idx="194">
                  <c:v>-0.17774949715332458</c:v>
                </c:pt>
                <c:pt idx="195">
                  <c:v>-0.17958668905450015</c:v>
                </c:pt>
                <c:pt idx="196">
                  <c:v>-0.18143332667239129</c:v>
                </c:pt>
                <c:pt idx="197">
                  <c:v>-0.18328941000699797</c:v>
                </c:pt>
                <c:pt idx="198">
                  <c:v>-0.18515493905832023</c:v>
                </c:pt>
                <c:pt idx="199">
                  <c:v>-0.18702991382635803</c:v>
                </c:pt>
                <c:pt idx="200">
                  <c:v>-0.1889143343111114</c:v>
                </c:pt>
                <c:pt idx="201">
                  <c:v>-0.19080820051258029</c:v>
                </c:pt>
                <c:pt idx="202">
                  <c:v>-0.19271151243076479</c:v>
                </c:pt>
                <c:pt idx="203">
                  <c:v>-0.1946242700656648</c:v>
                </c:pt>
                <c:pt idx="204">
                  <c:v>-0.1965464734172804</c:v>
                </c:pt>
                <c:pt idx="205">
                  <c:v>-0.19847812248561153</c:v>
                </c:pt>
                <c:pt idx="206">
                  <c:v>-0.2004192172706582</c:v>
                </c:pt>
                <c:pt idx="207">
                  <c:v>-0.2023697577724205</c:v>
                </c:pt>
                <c:pt idx="208">
                  <c:v>-0.20432974399089832</c:v>
                </c:pt>
                <c:pt idx="209">
                  <c:v>-0.20629917592609165</c:v>
                </c:pt>
                <c:pt idx="210">
                  <c:v>-0.20827805357800058</c:v>
                </c:pt>
                <c:pt idx="211">
                  <c:v>-0.21026637694662506</c:v>
                </c:pt>
                <c:pt idx="212">
                  <c:v>-0.21226414603196508</c:v>
                </c:pt>
                <c:pt idx="213">
                  <c:v>-0.21427136083402068</c:v>
                </c:pt>
                <c:pt idx="214">
                  <c:v>-0.21628802135279179</c:v>
                </c:pt>
                <c:pt idx="215">
                  <c:v>-0.21831412758827853</c:v>
                </c:pt>
                <c:pt idx="216">
                  <c:v>-0.22034967954048076</c:v>
                </c:pt>
                <c:pt idx="217">
                  <c:v>-0.22239467720939859</c:v>
                </c:pt>
                <c:pt idx="218">
                  <c:v>-0.22444912059503194</c:v>
                </c:pt>
                <c:pt idx="219">
                  <c:v>-0.22651300969738086</c:v>
                </c:pt>
                <c:pt idx="220">
                  <c:v>-0.22858634451644538</c:v>
                </c:pt>
                <c:pt idx="221">
                  <c:v>-0.23066912505222539</c:v>
                </c:pt>
                <c:pt idx="222">
                  <c:v>-0.232761351304721</c:v>
                </c:pt>
                <c:pt idx="223">
                  <c:v>-0.2348630232739321</c:v>
                </c:pt>
                <c:pt idx="224">
                  <c:v>-0.23697414095985883</c:v>
                </c:pt>
                <c:pt idx="225">
                  <c:v>-0.23909470436250102</c:v>
                </c:pt>
                <c:pt idx="226">
                  <c:v>-0.24122471348185889</c:v>
                </c:pt>
                <c:pt idx="227">
                  <c:v>-0.24336416831793223</c:v>
                </c:pt>
                <c:pt idx="228">
                  <c:v>-0.24551306887072116</c:v>
                </c:pt>
                <c:pt idx="229">
                  <c:v>-0.2476714151402257</c:v>
                </c:pt>
                <c:pt idx="230">
                  <c:v>-0.24983920712644572</c:v>
                </c:pt>
                <c:pt idx="231">
                  <c:v>-0.25201644482938135</c:v>
                </c:pt>
                <c:pt idx="232">
                  <c:v>-0.25420312824903241</c:v>
                </c:pt>
                <c:pt idx="233">
                  <c:v>-0.25639925738539915</c:v>
                </c:pt>
                <c:pt idx="234">
                  <c:v>-0.25860483223848135</c:v>
                </c:pt>
                <c:pt idx="235">
                  <c:v>-0.26081985280827918</c:v>
                </c:pt>
                <c:pt idx="236">
                  <c:v>-0.26304431909479259</c:v>
                </c:pt>
                <c:pt idx="237">
                  <c:v>-0.26527823109802146</c:v>
                </c:pt>
                <c:pt idx="238">
                  <c:v>-0.26752158881796601</c:v>
                </c:pt>
                <c:pt idx="239">
                  <c:v>-0.26977439225462602</c:v>
                </c:pt>
                <c:pt idx="240">
                  <c:v>-0.27203664140800166</c:v>
                </c:pt>
                <c:pt idx="241">
                  <c:v>-0.27430833627809276</c:v>
                </c:pt>
                <c:pt idx="242">
                  <c:v>-0.27658947686489954</c:v>
                </c:pt>
                <c:pt idx="243">
                  <c:v>-0.27888006316842173</c:v>
                </c:pt>
                <c:pt idx="244">
                  <c:v>-0.28118009518865961</c:v>
                </c:pt>
                <c:pt idx="245">
                  <c:v>-0.283489572925613</c:v>
                </c:pt>
                <c:pt idx="246">
                  <c:v>-0.28580849637928191</c:v>
                </c:pt>
                <c:pt idx="247">
                  <c:v>-0.28813686554966633</c:v>
                </c:pt>
                <c:pt idx="248">
                  <c:v>-0.29047468043676633</c:v>
                </c:pt>
                <c:pt idx="249">
                  <c:v>-0.29282194104058201</c:v>
                </c:pt>
                <c:pt idx="250">
                  <c:v>-0.29517864736111321</c:v>
                </c:pt>
                <c:pt idx="251">
                  <c:v>-0.29754479939835982</c:v>
                </c:pt>
                <c:pt idx="252">
                  <c:v>-0.2999203971523221</c:v>
                </c:pt>
                <c:pt idx="253">
                  <c:v>-0.30230544062299997</c:v>
                </c:pt>
                <c:pt idx="254">
                  <c:v>-0.30469992981039329</c:v>
                </c:pt>
                <c:pt idx="255">
                  <c:v>-0.30710386471450224</c:v>
                </c:pt>
                <c:pt idx="256">
                  <c:v>-0.30951724533532676</c:v>
                </c:pt>
                <c:pt idx="257">
                  <c:v>-0.3119400716728668</c:v>
                </c:pt>
                <c:pt idx="258">
                  <c:v>-0.31437234372712236</c:v>
                </c:pt>
                <c:pt idx="259">
                  <c:v>-0.31681406149809355</c:v>
                </c:pt>
                <c:pt idx="260">
                  <c:v>-0.3192652249857803</c:v>
                </c:pt>
                <c:pt idx="261">
                  <c:v>-0.32172583419018252</c:v>
                </c:pt>
                <c:pt idx="262">
                  <c:v>-0.32419588911130037</c:v>
                </c:pt>
                <c:pt idx="263">
                  <c:v>-0.32667538974913374</c:v>
                </c:pt>
                <c:pt idx="264">
                  <c:v>-0.32916433610368268</c:v>
                </c:pt>
                <c:pt idx="265">
                  <c:v>-0.33166272817494713</c:v>
                </c:pt>
                <c:pt idx="266">
                  <c:v>-0.33417056596292721</c:v>
                </c:pt>
                <c:pt idx="267">
                  <c:v>-0.33668784946762281</c:v>
                </c:pt>
                <c:pt idx="268">
                  <c:v>-0.33921457868903399</c:v>
                </c:pt>
                <c:pt idx="269">
                  <c:v>-0.34175075362716067</c:v>
                </c:pt>
                <c:pt idx="270">
                  <c:v>-0.34429637428200294</c:v>
                </c:pt>
                <c:pt idx="271">
                  <c:v>-0.34685144065356077</c:v>
                </c:pt>
                <c:pt idx="272">
                  <c:v>-0.34941595274183412</c:v>
                </c:pt>
                <c:pt idx="273">
                  <c:v>-0.35198991054682305</c:v>
                </c:pt>
                <c:pt idx="274">
                  <c:v>-0.3545733140685276</c:v>
                </c:pt>
                <c:pt idx="275">
                  <c:v>-0.35716616330694761</c:v>
                </c:pt>
                <c:pt idx="276">
                  <c:v>-0.3597684582620832</c:v>
                </c:pt>
                <c:pt idx="277">
                  <c:v>-0.36238019893393442</c:v>
                </c:pt>
                <c:pt idx="278">
                  <c:v>-0.36500138532250109</c:v>
                </c:pt>
                <c:pt idx="279">
                  <c:v>-0.36763201742778334</c:v>
                </c:pt>
                <c:pt idx="280">
                  <c:v>-0.37027209524978122</c:v>
                </c:pt>
                <c:pt idx="281">
                  <c:v>-0.37292161878849456</c:v>
                </c:pt>
                <c:pt idx="282">
                  <c:v>-0.37558058804392352</c:v>
                </c:pt>
                <c:pt idx="283">
                  <c:v>-0.37824900301606806</c:v>
                </c:pt>
                <c:pt idx="284">
                  <c:v>-0.38092686370492806</c:v>
                </c:pt>
                <c:pt idx="285">
                  <c:v>-0.38361417011050369</c:v>
                </c:pt>
                <c:pt idx="286">
                  <c:v>-0.38631092223279484</c:v>
                </c:pt>
                <c:pt idx="287">
                  <c:v>-0.3890171200718015</c:v>
                </c:pt>
                <c:pt idx="288">
                  <c:v>-0.39173276362752379</c:v>
                </c:pt>
                <c:pt idx="289">
                  <c:v>-0.39445785289996166</c:v>
                </c:pt>
                <c:pt idx="290">
                  <c:v>-0.39719238788911504</c:v>
                </c:pt>
                <c:pt idx="291">
                  <c:v>-0.39993636859498405</c:v>
                </c:pt>
                <c:pt idx="292">
                  <c:v>-0.40268979501756852</c:v>
                </c:pt>
                <c:pt idx="293">
                  <c:v>-0.40545266715686856</c:v>
                </c:pt>
                <c:pt idx="294">
                  <c:v>-0.40822498501288407</c:v>
                </c:pt>
                <c:pt idx="295">
                  <c:v>-0.41100674858561531</c:v>
                </c:pt>
                <c:pt idx="296">
                  <c:v>-0.41379795787506202</c:v>
                </c:pt>
                <c:pt idx="297">
                  <c:v>-0.4165986128812243</c:v>
                </c:pt>
                <c:pt idx="298">
                  <c:v>-0.41940871360410215</c:v>
                </c:pt>
                <c:pt idx="299">
                  <c:v>-0.42222826004369551</c:v>
                </c:pt>
                <c:pt idx="300">
                  <c:v>-0.42505725220000445</c:v>
                </c:pt>
                <c:pt idx="301">
                  <c:v>-0.42789569007302897</c:v>
                </c:pt>
                <c:pt idx="302">
                  <c:v>-0.43074357366276905</c:v>
                </c:pt>
                <c:pt idx="303">
                  <c:v>-0.43360090296922466</c:v>
                </c:pt>
                <c:pt idx="304">
                  <c:v>-0.43646767799239572</c:v>
                </c:pt>
                <c:pt idx="305">
                  <c:v>-0.43934389873228258</c:v>
                </c:pt>
                <c:pt idx="306">
                  <c:v>-0.44222956518888479</c:v>
                </c:pt>
                <c:pt idx="307">
                  <c:v>-0.44512467736220274</c:v>
                </c:pt>
                <c:pt idx="308">
                  <c:v>-0.44802923525223604</c:v>
                </c:pt>
                <c:pt idx="309">
                  <c:v>-0.45094323885898496</c:v>
                </c:pt>
                <c:pt idx="310">
                  <c:v>-0.45386668818244952</c:v>
                </c:pt>
                <c:pt idx="311">
                  <c:v>-0.45679958322262953</c:v>
                </c:pt>
                <c:pt idx="312">
                  <c:v>-0.45974192397952518</c:v>
                </c:pt>
                <c:pt idx="313">
                  <c:v>-0.4626937104531364</c:v>
                </c:pt>
                <c:pt idx="314">
                  <c:v>-0.46565494264346297</c:v>
                </c:pt>
                <c:pt idx="315">
                  <c:v>-0.46862562055050533</c:v>
                </c:pt>
                <c:pt idx="316">
                  <c:v>-0.47160574417426315</c:v>
                </c:pt>
                <c:pt idx="317">
                  <c:v>-0.47459531351473661</c:v>
                </c:pt>
                <c:pt idx="318">
                  <c:v>-0.47759432857192557</c:v>
                </c:pt>
                <c:pt idx="319">
                  <c:v>-0.48060278934583006</c:v>
                </c:pt>
                <c:pt idx="320">
                  <c:v>-0.48362069583645007</c:v>
                </c:pt>
                <c:pt idx="321">
                  <c:v>-0.4866480480437857</c:v>
                </c:pt>
                <c:pt idx="322">
                  <c:v>-0.48968484596783673</c:v>
                </c:pt>
                <c:pt idx="323">
                  <c:v>-0.49273108960860362</c:v>
                </c:pt>
                <c:pt idx="324">
                  <c:v>-0.49578677896608586</c:v>
                </c:pt>
                <c:pt idx="325">
                  <c:v>-0.49885191404028378</c:v>
                </c:pt>
                <c:pt idx="326">
                  <c:v>-0.501926494831197</c:v>
                </c:pt>
                <c:pt idx="327">
                  <c:v>-0.50501052133882607</c:v>
                </c:pt>
                <c:pt idx="328">
                  <c:v>-0.5081039935631706</c:v>
                </c:pt>
                <c:pt idx="329">
                  <c:v>-0.5112069115042307</c:v>
                </c:pt>
                <c:pt idx="330">
                  <c:v>-0.51431927516200626</c:v>
                </c:pt>
                <c:pt idx="331">
                  <c:v>-0.51744108453649751</c:v>
                </c:pt>
                <c:pt idx="332">
                  <c:v>-0.52057233962770411</c:v>
                </c:pt>
                <c:pt idx="333">
                  <c:v>-0.5237130404356265</c:v>
                </c:pt>
                <c:pt idx="334">
                  <c:v>-0.52686318696026424</c:v>
                </c:pt>
                <c:pt idx="335">
                  <c:v>-0.53002277920161778</c:v>
                </c:pt>
                <c:pt idx="336">
                  <c:v>-0.53319181715968667</c:v>
                </c:pt>
                <c:pt idx="337">
                  <c:v>-0.53637030083447124</c:v>
                </c:pt>
                <c:pt idx="338">
                  <c:v>-0.53955823022597116</c:v>
                </c:pt>
                <c:pt idx="339">
                  <c:v>-0.54275560533418687</c:v>
                </c:pt>
                <c:pt idx="340">
                  <c:v>-0.54596242615911794</c:v>
                </c:pt>
                <c:pt idx="341">
                  <c:v>-0.54917869270076491</c:v>
                </c:pt>
                <c:pt idx="342">
                  <c:v>-0.55240440495912713</c:v>
                </c:pt>
                <c:pt idx="343">
                  <c:v>-0.55563956293420491</c:v>
                </c:pt>
                <c:pt idx="344">
                  <c:v>-0.55888416662599827</c:v>
                </c:pt>
                <c:pt idx="345">
                  <c:v>-0.5621382160345072</c:v>
                </c:pt>
                <c:pt idx="346">
                  <c:v>-0.5654017111597317</c:v>
                </c:pt>
                <c:pt idx="347">
                  <c:v>-0.56867465200167178</c:v>
                </c:pt>
                <c:pt idx="348">
                  <c:v>-0.57195703856032742</c:v>
                </c:pt>
                <c:pt idx="349">
                  <c:v>-0.57524887083569853</c:v>
                </c:pt>
                <c:pt idx="350">
                  <c:v>-0.57855014882778533</c:v>
                </c:pt>
                <c:pt idx="351">
                  <c:v>-0.58186087253658758</c:v>
                </c:pt>
                <c:pt idx="352">
                  <c:v>-0.58518104196210541</c:v>
                </c:pt>
                <c:pt idx="353">
                  <c:v>-0.58851065710433881</c:v>
                </c:pt>
                <c:pt idx="354">
                  <c:v>-0.59184971796328778</c:v>
                </c:pt>
                <c:pt idx="355">
                  <c:v>-0.59519822453895233</c:v>
                </c:pt>
                <c:pt idx="356">
                  <c:v>-0.59855617683133233</c:v>
                </c:pt>
                <c:pt idx="357">
                  <c:v>-0.60192357484042802</c:v>
                </c:pt>
                <c:pt idx="358">
                  <c:v>-0.60530041856623928</c:v>
                </c:pt>
                <c:pt idx="359">
                  <c:v>-0.6086867080087659</c:v>
                </c:pt>
                <c:pt idx="360">
                  <c:v>-0.61208244316800831</c:v>
                </c:pt>
                <c:pt idx="361">
                  <c:v>-0.61548762404396606</c:v>
                </c:pt>
                <c:pt idx="362">
                  <c:v>-0.61890225063663951</c:v>
                </c:pt>
                <c:pt idx="363">
                  <c:v>-0.62232632294602852</c:v>
                </c:pt>
                <c:pt idx="364">
                  <c:v>-0.62575984097213289</c:v>
                </c:pt>
                <c:pt idx="365">
                  <c:v>-0.62920280471495316</c:v>
                </c:pt>
                <c:pt idx="366">
                  <c:v>-0.63265521417448867</c:v>
                </c:pt>
                <c:pt idx="367">
                  <c:v>-0.63611706935073997</c:v>
                </c:pt>
                <c:pt idx="368">
                  <c:v>-0.63958837024370663</c:v>
                </c:pt>
                <c:pt idx="369">
                  <c:v>-0.64306911685338897</c:v>
                </c:pt>
                <c:pt idx="370">
                  <c:v>-0.64655930917978677</c:v>
                </c:pt>
                <c:pt idx="371">
                  <c:v>-0.65005894722290025</c:v>
                </c:pt>
                <c:pt idx="372">
                  <c:v>-0.65356803098272909</c:v>
                </c:pt>
                <c:pt idx="373">
                  <c:v>-0.65708656045927361</c:v>
                </c:pt>
                <c:pt idx="374">
                  <c:v>-0.66061453565253381</c:v>
                </c:pt>
                <c:pt idx="375">
                  <c:v>-0.66415195656250947</c:v>
                </c:pt>
                <c:pt idx="376">
                  <c:v>-0.66769882318920049</c:v>
                </c:pt>
                <c:pt idx="377">
                  <c:v>-0.67125513553260718</c:v>
                </c:pt>
                <c:pt idx="378">
                  <c:v>-0.67482089359272956</c:v>
                </c:pt>
                <c:pt idx="379">
                  <c:v>-0.67839609736956741</c:v>
                </c:pt>
                <c:pt idx="380">
                  <c:v>-0.68198074686312071</c:v>
                </c:pt>
                <c:pt idx="381">
                  <c:v>-0.6855748420733897</c:v>
                </c:pt>
                <c:pt idx="382">
                  <c:v>-0.68917838300037437</c:v>
                </c:pt>
                <c:pt idx="383">
                  <c:v>-0.6927913696440744</c:v>
                </c:pt>
                <c:pt idx="384">
                  <c:v>-0.69641380200448999</c:v>
                </c:pt>
                <c:pt idx="385">
                  <c:v>-0.70004568008162127</c:v>
                </c:pt>
                <c:pt idx="386">
                  <c:v>-0.70368700387546801</c:v>
                </c:pt>
                <c:pt idx="387">
                  <c:v>-0.70733777338603032</c:v>
                </c:pt>
                <c:pt idx="388">
                  <c:v>-0.71099798861330821</c:v>
                </c:pt>
                <c:pt idx="389">
                  <c:v>-0.71466764955730155</c:v>
                </c:pt>
                <c:pt idx="390">
                  <c:v>-0.71834675621801058</c:v>
                </c:pt>
                <c:pt idx="391">
                  <c:v>-0.72203530859543497</c:v>
                </c:pt>
                <c:pt idx="392">
                  <c:v>-0.72573330668957514</c:v>
                </c:pt>
                <c:pt idx="393">
                  <c:v>-0.72944075050043078</c:v>
                </c:pt>
                <c:pt idx="394">
                  <c:v>-0.73315764002800199</c:v>
                </c:pt>
                <c:pt idx="395">
                  <c:v>-0.73688397527228866</c:v>
                </c:pt>
                <c:pt idx="396">
                  <c:v>-0.74061975623329113</c:v>
                </c:pt>
                <c:pt idx="397">
                  <c:v>-0.74436498291100883</c:v>
                </c:pt>
                <c:pt idx="398">
                  <c:v>-0.74811965530544244</c:v>
                </c:pt>
                <c:pt idx="399">
                  <c:v>-0.75188377341659129</c:v>
                </c:pt>
                <c:pt idx="400">
                  <c:v>-0.75565733724445572</c:v>
                </c:pt>
                <c:pt idx="401">
                  <c:v>-0.75944034678903594</c:v>
                </c:pt>
                <c:pt idx="402">
                  <c:v>-0.76323280205033162</c:v>
                </c:pt>
                <c:pt idx="403">
                  <c:v>-0.76703470302834276</c:v>
                </c:pt>
                <c:pt idx="404">
                  <c:v>-0.77084604972306947</c:v>
                </c:pt>
                <c:pt idx="405">
                  <c:v>-0.77466684213451176</c:v>
                </c:pt>
                <c:pt idx="406">
                  <c:v>-0.77849708026266962</c:v>
                </c:pt>
                <c:pt idx="407">
                  <c:v>-0.78233676410754294</c:v>
                </c:pt>
                <c:pt idx="408">
                  <c:v>-0.78618589366913194</c:v>
                </c:pt>
                <c:pt idx="409">
                  <c:v>-0.79004446894743652</c:v>
                </c:pt>
                <c:pt idx="410">
                  <c:v>-0.79391248994245667</c:v>
                </c:pt>
                <c:pt idx="411">
                  <c:v>-0.79778995665419217</c:v>
                </c:pt>
                <c:pt idx="412">
                  <c:v>-0.80167686908264346</c:v>
                </c:pt>
                <c:pt idx="413">
                  <c:v>-0.80557322722781022</c:v>
                </c:pt>
                <c:pt idx="414">
                  <c:v>-0.80947903108969255</c:v>
                </c:pt>
                <c:pt idx="415">
                  <c:v>-0.81339428066829034</c:v>
                </c:pt>
                <c:pt idx="416">
                  <c:v>-0.81731897596360381</c:v>
                </c:pt>
                <c:pt idx="417">
                  <c:v>-0.82125311697563286</c:v>
                </c:pt>
                <c:pt idx="418">
                  <c:v>-0.82519670370437725</c:v>
                </c:pt>
                <c:pt idx="419">
                  <c:v>-0.82914973614983745</c:v>
                </c:pt>
                <c:pt idx="420">
                  <c:v>-0.83311221431201299</c:v>
                </c:pt>
                <c:pt idx="421">
                  <c:v>-0.83708413819090421</c:v>
                </c:pt>
                <c:pt idx="422">
                  <c:v>-0.84106550778651101</c:v>
                </c:pt>
                <c:pt idx="423">
                  <c:v>-0.84505632309883327</c:v>
                </c:pt>
                <c:pt idx="424">
                  <c:v>-0.84905658412787122</c:v>
                </c:pt>
                <c:pt idx="425">
                  <c:v>-0.85306629087362462</c:v>
                </c:pt>
                <c:pt idx="426">
                  <c:v>-0.8570854433360936</c:v>
                </c:pt>
                <c:pt idx="427">
                  <c:v>-0.86111404151527804</c:v>
                </c:pt>
                <c:pt idx="428">
                  <c:v>-0.86515208541117827</c:v>
                </c:pt>
                <c:pt idx="429">
                  <c:v>-0.86919957502379386</c:v>
                </c:pt>
                <c:pt idx="430">
                  <c:v>-0.87325651035312502</c:v>
                </c:pt>
                <c:pt idx="431">
                  <c:v>-0.87732289139917163</c:v>
                </c:pt>
                <c:pt idx="432">
                  <c:v>-0.88139871816193405</c:v>
                </c:pt>
                <c:pt idx="433">
                  <c:v>-0.88548399064141192</c:v>
                </c:pt>
                <c:pt idx="434">
                  <c:v>-0.88957870883760537</c:v>
                </c:pt>
                <c:pt idx="435">
                  <c:v>-0.89368287275051428</c:v>
                </c:pt>
                <c:pt idx="436">
                  <c:v>-0.89779648238013898</c:v>
                </c:pt>
                <c:pt idx="437">
                  <c:v>-0.90191953772647893</c:v>
                </c:pt>
                <c:pt idx="438">
                  <c:v>-0.90605203878953466</c:v>
                </c:pt>
                <c:pt idx="439">
                  <c:v>-0.91019398556930586</c:v>
                </c:pt>
                <c:pt idx="440">
                  <c:v>-0.91434537806579264</c:v>
                </c:pt>
                <c:pt idx="441">
                  <c:v>-0.9185062162789952</c:v>
                </c:pt>
                <c:pt idx="442">
                  <c:v>-0.92267650020891279</c:v>
                </c:pt>
                <c:pt idx="443">
                  <c:v>-0.92685622985554639</c:v>
                </c:pt>
                <c:pt idx="444">
                  <c:v>-0.93104540521889512</c:v>
                </c:pt>
                <c:pt idx="445">
                  <c:v>-0.93524402629895975</c:v>
                </c:pt>
                <c:pt idx="446">
                  <c:v>-0.93945209309573996</c:v>
                </c:pt>
                <c:pt idx="447">
                  <c:v>-0.94366960560923563</c:v>
                </c:pt>
                <c:pt idx="448">
                  <c:v>-0.94789656383944687</c:v>
                </c:pt>
                <c:pt idx="449">
                  <c:v>-0.95213296778637357</c:v>
                </c:pt>
                <c:pt idx="450">
                  <c:v>-0.95637881745001585</c:v>
                </c:pt>
                <c:pt idx="451">
                  <c:v>-0.9606341128303737</c:v>
                </c:pt>
                <c:pt idx="452">
                  <c:v>-0.96489885392744712</c:v>
                </c:pt>
                <c:pt idx="453">
                  <c:v>-0.969173040741236</c:v>
                </c:pt>
                <c:pt idx="454">
                  <c:v>-0.97345667327174046</c:v>
                </c:pt>
                <c:pt idx="455">
                  <c:v>-0.97774975151896071</c:v>
                </c:pt>
                <c:pt idx="456">
                  <c:v>-0.98205227548289642</c:v>
                </c:pt>
                <c:pt idx="457">
                  <c:v>-0.98636424516354759</c:v>
                </c:pt>
                <c:pt idx="458">
                  <c:v>-0.99068566056091445</c:v>
                </c:pt>
                <c:pt idx="459">
                  <c:v>-0.99501652167499666</c:v>
                </c:pt>
                <c:pt idx="460">
                  <c:v>-0.99935682850579466</c:v>
                </c:pt>
                <c:pt idx="461">
                  <c:v>-1.0037065810533081</c:v>
                </c:pt>
                <c:pt idx="462">
                  <c:v>-1.0080657793175367</c:v>
                </c:pt>
                <c:pt idx="463">
                  <c:v>-1.0124344232984814</c:v>
                </c:pt>
                <c:pt idx="464">
                  <c:v>-1.0168125129961414</c:v>
                </c:pt>
                <c:pt idx="465">
                  <c:v>-1.0212000484105175</c:v>
                </c:pt>
                <c:pt idx="466">
                  <c:v>-1.0255970295416086</c:v>
                </c:pt>
                <c:pt idx="467">
                  <c:v>-1.0300034563894154</c:v>
                </c:pt>
                <c:pt idx="468">
                  <c:v>-1.0344193289539376</c:v>
                </c:pt>
                <c:pt idx="469">
                  <c:v>-1.0388446472351753</c:v>
                </c:pt>
                <c:pt idx="470">
                  <c:v>-1.043279411233129</c:v>
                </c:pt>
                <c:pt idx="471">
                  <c:v>-1.0477236209477978</c:v>
                </c:pt>
                <c:pt idx="472">
                  <c:v>-1.0521772763791823</c:v>
                </c:pt>
                <c:pt idx="473">
                  <c:v>-1.0566403775272826</c:v>
                </c:pt>
                <c:pt idx="474">
                  <c:v>-1.0611129243920983</c:v>
                </c:pt>
                <c:pt idx="475">
                  <c:v>-1.0655949169736294</c:v>
                </c:pt>
                <c:pt idx="476">
                  <c:v>-1.0700863552718762</c:v>
                </c:pt>
                <c:pt idx="477">
                  <c:v>-1.0745872392868387</c:v>
                </c:pt>
                <c:pt idx="478">
                  <c:v>-1.0790975690185165</c:v>
                </c:pt>
                <c:pt idx="479">
                  <c:v>-1.0836173444669097</c:v>
                </c:pt>
                <c:pt idx="480">
                  <c:v>-1.0881465656320188</c:v>
                </c:pt>
                <c:pt idx="481">
                  <c:v>-1.0926852325138432</c:v>
                </c:pt>
                <c:pt idx="482">
                  <c:v>-1.0972333451123835</c:v>
                </c:pt>
                <c:pt idx="483">
                  <c:v>-1.1017909034276392</c:v>
                </c:pt>
                <c:pt idx="484">
                  <c:v>-1.1063579074596102</c:v>
                </c:pt>
                <c:pt idx="485">
                  <c:v>-1.110934357208297</c:v>
                </c:pt>
                <c:pt idx="486">
                  <c:v>-1.1155202526736994</c:v>
                </c:pt>
                <c:pt idx="487">
                  <c:v>-1.1201155938558172</c:v>
                </c:pt>
                <c:pt idx="488">
                  <c:v>-1.1247203807546509</c:v>
                </c:pt>
                <c:pt idx="489">
                  <c:v>-1.1293346133701996</c:v>
                </c:pt>
                <c:pt idx="490">
                  <c:v>-1.1339582917024642</c:v>
                </c:pt>
                <c:pt idx="491">
                  <c:v>-1.1385914157514441</c:v>
                </c:pt>
                <c:pt idx="492">
                  <c:v>-1.1432339855171401</c:v>
                </c:pt>
                <c:pt idx="493">
                  <c:v>-1.1478860009995513</c:v>
                </c:pt>
                <c:pt idx="494">
                  <c:v>-1.1525474621986782</c:v>
                </c:pt>
                <c:pt idx="495">
                  <c:v>-1.1572183691145204</c:v>
                </c:pt>
                <c:pt idx="496">
                  <c:v>-1.1618987217470784</c:v>
                </c:pt>
                <c:pt idx="497">
                  <c:v>-1.1665885200963517</c:v>
                </c:pt>
                <c:pt idx="498">
                  <c:v>-1.1712877641623407</c:v>
                </c:pt>
                <c:pt idx="499">
                  <c:v>-1.1759964539450452</c:v>
                </c:pt>
                <c:pt idx="500">
                  <c:v>-1.1807145894444653</c:v>
                </c:pt>
                <c:pt idx="501">
                  <c:v>-1.1854421706606011</c:v>
                </c:pt>
                <c:pt idx="502">
                  <c:v>-1.1901791975934521</c:v>
                </c:pt>
                <c:pt idx="503">
                  <c:v>-1.1949256702430191</c:v>
                </c:pt>
                <c:pt idx="504">
                  <c:v>-1.1996815886093013</c:v>
                </c:pt>
                <c:pt idx="505">
                  <c:v>-1.2044469526922994</c:v>
                </c:pt>
                <c:pt idx="506">
                  <c:v>-1.2092217624920127</c:v>
                </c:pt>
                <c:pt idx="507">
                  <c:v>-1.2140060180084418</c:v>
                </c:pt>
                <c:pt idx="508">
                  <c:v>-1.2187997192415863</c:v>
                </c:pt>
                <c:pt idx="509">
                  <c:v>-1.2236028661914464</c:v>
                </c:pt>
                <c:pt idx="510">
                  <c:v>-1.2284154588580221</c:v>
                </c:pt>
                <c:pt idx="511">
                  <c:v>-1.2332374972413134</c:v>
                </c:pt>
                <c:pt idx="512">
                  <c:v>-1.2380689813413202</c:v>
                </c:pt>
                <c:pt idx="513">
                  <c:v>-1.2429099111580422</c:v>
                </c:pt>
                <c:pt idx="514">
                  <c:v>-1.2477602866914801</c:v>
                </c:pt>
                <c:pt idx="515">
                  <c:v>-1.2526201079416337</c:v>
                </c:pt>
                <c:pt idx="516">
                  <c:v>-1.2574893749085025</c:v>
                </c:pt>
                <c:pt idx="517">
                  <c:v>-1.2623680875920873</c:v>
                </c:pt>
                <c:pt idx="518">
                  <c:v>-1.2672562459923875</c:v>
                </c:pt>
                <c:pt idx="519">
                  <c:v>-1.2721538501094032</c:v>
                </c:pt>
                <c:pt idx="520">
                  <c:v>-1.2770608999431341</c:v>
                </c:pt>
                <c:pt idx="521">
                  <c:v>-1.2819773954935811</c:v>
                </c:pt>
                <c:pt idx="522">
                  <c:v>-1.2869033367607434</c:v>
                </c:pt>
                <c:pt idx="523">
                  <c:v>-1.2918387237446212</c:v>
                </c:pt>
                <c:pt idx="524">
                  <c:v>-1.2967835564452148</c:v>
                </c:pt>
                <c:pt idx="525">
                  <c:v>-1.3017378348625237</c:v>
                </c:pt>
                <c:pt idx="526">
                  <c:v>-1.3067015589965483</c:v>
                </c:pt>
                <c:pt idx="527">
                  <c:v>-1.3116747288472885</c:v>
                </c:pt>
                <c:pt idx="528">
                  <c:v>-1.316657344414744</c:v>
                </c:pt>
                <c:pt idx="529">
                  <c:v>-1.3216494056989152</c:v>
                </c:pt>
                <c:pt idx="530">
                  <c:v>-1.3266509126998021</c:v>
                </c:pt>
                <c:pt idx="531">
                  <c:v>-1.3316618654174044</c:v>
                </c:pt>
                <c:pt idx="532">
                  <c:v>-1.3366822638517224</c:v>
                </c:pt>
                <c:pt idx="533">
                  <c:v>-1.3417121080027559</c:v>
                </c:pt>
                <c:pt idx="534">
                  <c:v>-1.3467513978705048</c:v>
                </c:pt>
                <c:pt idx="535">
                  <c:v>-1.3518001334549694</c:v>
                </c:pt>
                <c:pt idx="536">
                  <c:v>-1.3568583147561495</c:v>
                </c:pt>
                <c:pt idx="537">
                  <c:v>-1.3619259417740452</c:v>
                </c:pt>
                <c:pt idx="538">
                  <c:v>-1.3670030145086562</c:v>
                </c:pt>
                <c:pt idx="539">
                  <c:v>-1.3720895329599831</c:v>
                </c:pt>
                <c:pt idx="540">
                  <c:v>-1.3771854971280253</c:v>
                </c:pt>
                <c:pt idx="541">
                  <c:v>-1.3822909070127833</c:v>
                </c:pt>
                <c:pt idx="542">
                  <c:v>-1.3874057626142569</c:v>
                </c:pt>
                <c:pt idx="543">
                  <c:v>-1.3925300639324458</c:v>
                </c:pt>
                <c:pt idx="544">
                  <c:v>-1.3976638109673503</c:v>
                </c:pt>
                <c:pt idx="545">
                  <c:v>-1.4028070037189706</c:v>
                </c:pt>
                <c:pt idx="546">
                  <c:v>-1.4079596421873062</c:v>
                </c:pt>
                <c:pt idx="547">
                  <c:v>-1.4131217263723574</c:v>
                </c:pt>
                <c:pt idx="548">
                  <c:v>-1.4182932562741244</c:v>
                </c:pt>
                <c:pt idx="549">
                  <c:v>-1.4234742318926066</c:v>
                </c:pt>
                <c:pt idx="550">
                  <c:v>-1.4286646532278044</c:v>
                </c:pt>
                <c:pt idx="551">
                  <c:v>-1.433864520279718</c:v>
                </c:pt>
                <c:pt idx="552">
                  <c:v>-1.4390738330483468</c:v>
                </c:pt>
                <c:pt idx="553">
                  <c:v>-1.4442925915336913</c:v>
                </c:pt>
                <c:pt idx="554">
                  <c:v>-1.4495207957357517</c:v>
                </c:pt>
                <c:pt idx="555">
                  <c:v>-1.4547584456545275</c:v>
                </c:pt>
                <c:pt idx="556">
                  <c:v>-1.4600055412900186</c:v>
                </c:pt>
                <c:pt idx="557">
                  <c:v>-1.4652620826422251</c:v>
                </c:pt>
                <c:pt idx="558">
                  <c:v>-1.4705280697111478</c:v>
                </c:pt>
                <c:pt idx="559">
                  <c:v>-1.4758035024967857</c:v>
                </c:pt>
                <c:pt idx="560">
                  <c:v>-1.4810883809991391</c:v>
                </c:pt>
                <c:pt idx="561">
                  <c:v>-1.4863827052182079</c:v>
                </c:pt>
                <c:pt idx="562">
                  <c:v>-1.4916864751539927</c:v>
                </c:pt>
                <c:pt idx="563">
                  <c:v>-1.4969996908064929</c:v>
                </c:pt>
                <c:pt idx="564">
                  <c:v>-1.5023223521757085</c:v>
                </c:pt>
                <c:pt idx="565">
                  <c:v>-1.5076544592616397</c:v>
                </c:pt>
                <c:pt idx="566">
                  <c:v>-1.5129960120642865</c:v>
                </c:pt>
                <c:pt idx="567">
                  <c:v>-1.518347010583649</c:v>
                </c:pt>
                <c:pt idx="568">
                  <c:v>-1.5237074548197267</c:v>
                </c:pt>
                <c:pt idx="569">
                  <c:v>-1.5290773447725203</c:v>
                </c:pt>
                <c:pt idx="570">
                  <c:v>-1.5344566804420292</c:v>
                </c:pt>
                <c:pt idx="571">
                  <c:v>-1.5398454618282538</c:v>
                </c:pt>
                <c:pt idx="572">
                  <c:v>-1.5452436889311938</c:v>
                </c:pt>
                <c:pt idx="573">
                  <c:v>-1.5506513617508495</c:v>
                </c:pt>
                <c:pt idx="574">
                  <c:v>-1.5560684802872207</c:v>
                </c:pt>
                <c:pt idx="575">
                  <c:v>-1.5614950445403077</c:v>
                </c:pt>
                <c:pt idx="576">
                  <c:v>-1.5669310545101098</c:v>
                </c:pt>
                <c:pt idx="577">
                  <c:v>-1.5723765101966281</c:v>
                </c:pt>
                <c:pt idx="578">
                  <c:v>-1.5778314115998615</c:v>
                </c:pt>
                <c:pt idx="579">
                  <c:v>-1.5832957587198102</c:v>
                </c:pt>
                <c:pt idx="580">
                  <c:v>-1.5887695515564748</c:v>
                </c:pt>
                <c:pt idx="581">
                  <c:v>-1.5942527901098551</c:v>
                </c:pt>
                <c:pt idx="582">
                  <c:v>-1.5997454743799506</c:v>
                </c:pt>
                <c:pt idx="583">
                  <c:v>-1.6052476043667618</c:v>
                </c:pt>
                <c:pt idx="584">
                  <c:v>-1.610759180070289</c:v>
                </c:pt>
                <c:pt idx="585">
                  <c:v>-1.6162802014905311</c:v>
                </c:pt>
                <c:pt idx="586">
                  <c:v>-1.6218106686274891</c:v>
                </c:pt>
                <c:pt idx="587">
                  <c:v>-1.6273505814811624</c:v>
                </c:pt>
                <c:pt idx="588">
                  <c:v>-1.6328999400515516</c:v>
                </c:pt>
                <c:pt idx="589">
                  <c:v>-1.6384587443386562</c:v>
                </c:pt>
                <c:pt idx="590">
                  <c:v>-1.6440269943424766</c:v>
                </c:pt>
                <c:pt idx="591">
                  <c:v>-1.6496046900630119</c:v>
                </c:pt>
                <c:pt idx="592">
                  <c:v>-1.6551918315002632</c:v>
                </c:pt>
                <c:pt idx="593">
                  <c:v>-1.6607884186542299</c:v>
                </c:pt>
                <c:pt idx="594">
                  <c:v>-1.6663944515249123</c:v>
                </c:pt>
                <c:pt idx="595">
                  <c:v>-1.6720099301123101</c:v>
                </c:pt>
                <c:pt idx="596">
                  <c:v>-1.6776348544164239</c:v>
                </c:pt>
                <c:pt idx="597">
                  <c:v>-1.6832692244372527</c:v>
                </c:pt>
                <c:pt idx="598">
                  <c:v>-1.6889130401747976</c:v>
                </c:pt>
                <c:pt idx="599">
                  <c:v>-1.6945663016290573</c:v>
                </c:pt>
                <c:pt idx="600">
                  <c:v>-1.7002290088000334</c:v>
                </c:pt>
                <c:pt idx="601">
                  <c:v>-1.7059011616877242</c:v>
                </c:pt>
                <c:pt idx="602">
                  <c:v>-1.7115827602921312</c:v>
                </c:pt>
                <c:pt idx="603">
                  <c:v>-1.7172738046132534</c:v>
                </c:pt>
                <c:pt idx="604">
                  <c:v>-1.7229742946510915</c:v>
                </c:pt>
                <c:pt idx="605">
                  <c:v>-1.7286842304056451</c:v>
                </c:pt>
                <c:pt idx="606">
                  <c:v>-1.7344036118769139</c:v>
                </c:pt>
                <c:pt idx="607">
                  <c:v>-1.7401324390648987</c:v>
                </c:pt>
                <c:pt idx="608">
                  <c:v>-1.7458707119695989</c:v>
                </c:pt>
                <c:pt idx="609">
                  <c:v>-1.7516184305910145</c:v>
                </c:pt>
                <c:pt idx="610">
                  <c:v>-1.7573755949291456</c:v>
                </c:pt>
                <c:pt idx="611">
                  <c:v>-1.7631422049839924</c:v>
                </c:pt>
                <c:pt idx="612">
                  <c:v>-1.7689182607555547</c:v>
                </c:pt>
                <c:pt idx="613">
                  <c:v>-1.7747037622438329</c:v>
                </c:pt>
                <c:pt idx="614">
                  <c:v>-1.7804987094488263</c:v>
                </c:pt>
                <c:pt idx="615">
                  <c:v>-1.7863031023705354</c:v>
                </c:pt>
                <c:pt idx="616">
                  <c:v>-1.7921169410089595</c:v>
                </c:pt>
                <c:pt idx="617">
                  <c:v>-1.7979402253641001</c:v>
                </c:pt>
                <c:pt idx="618">
                  <c:v>-1.8037729554359556</c:v>
                </c:pt>
                <c:pt idx="619">
                  <c:v>-1.8096151312245268</c:v>
                </c:pt>
                <c:pt idx="620">
                  <c:v>-1.8154667527298138</c:v>
                </c:pt>
                <c:pt idx="621">
                  <c:v>-1.8213278199518159</c:v>
                </c:pt>
                <c:pt idx="622">
                  <c:v>-1.8271983328905343</c:v>
                </c:pt>
                <c:pt idx="623">
                  <c:v>-1.8330782915459676</c:v>
                </c:pt>
                <c:pt idx="624">
                  <c:v>-1.8389676959181165</c:v>
                </c:pt>
                <c:pt idx="625">
                  <c:v>-1.8448665460069811</c:v>
                </c:pt>
                <c:pt idx="626">
                  <c:v>-1.8507748418125614</c:v>
                </c:pt>
                <c:pt idx="627">
                  <c:v>-1.8566925833348569</c:v>
                </c:pt>
                <c:pt idx="628">
                  <c:v>-1.8626197705738681</c:v>
                </c:pt>
                <c:pt idx="629">
                  <c:v>-1.868556403529595</c:v>
                </c:pt>
                <c:pt idx="630">
                  <c:v>-1.8745024822020375</c:v>
                </c:pt>
                <c:pt idx="631">
                  <c:v>-1.8804580065911953</c:v>
                </c:pt>
                <c:pt idx="632">
                  <c:v>-1.8864229766970688</c:v>
                </c:pt>
                <c:pt idx="633">
                  <c:v>-1.892397392519658</c:v>
                </c:pt>
                <c:pt idx="634">
                  <c:v>-1.8983812540589626</c:v>
                </c:pt>
                <c:pt idx="635">
                  <c:v>-1.9043745613149825</c:v>
                </c:pt>
                <c:pt idx="636">
                  <c:v>-1.9103773142877185</c:v>
                </c:pt>
                <c:pt idx="637">
                  <c:v>-1.9163895129771695</c:v>
                </c:pt>
                <c:pt idx="638">
                  <c:v>-1.922411157383336</c:v>
                </c:pt>
                <c:pt idx="639">
                  <c:v>-1.9284422475062186</c:v>
                </c:pt>
                <c:pt idx="640">
                  <c:v>-1.9344827833458165</c:v>
                </c:pt>
                <c:pt idx="641">
                  <c:v>-1.9405327649021298</c:v>
                </c:pt>
                <c:pt idx="642">
                  <c:v>-1.9465921921751583</c:v>
                </c:pt>
                <c:pt idx="643">
                  <c:v>-1.9526610651649026</c:v>
                </c:pt>
                <c:pt idx="644">
                  <c:v>-1.9587393838713623</c:v>
                </c:pt>
                <c:pt idx="645">
                  <c:v>-1.9648271482945376</c:v>
                </c:pt>
                <c:pt idx="646">
                  <c:v>-1.9709243584344278</c:v>
                </c:pt>
                <c:pt idx="647">
                  <c:v>-1.9770310142910348</c:v>
                </c:pt>
                <c:pt idx="648">
                  <c:v>-1.9831471158643568</c:v>
                </c:pt>
                <c:pt idx="649">
                  <c:v>-1.989272663154394</c:v>
                </c:pt>
                <c:pt idx="650">
                  <c:v>-1.9954076561611469</c:v>
                </c:pt>
                <c:pt idx="651">
                  <c:v>-2.0015520948846155</c:v>
                </c:pt>
                <c:pt idx="652">
                  <c:v>-2.0077059793247996</c:v>
                </c:pt>
                <c:pt idx="653">
                  <c:v>-2.0138693094817</c:v>
                </c:pt>
                <c:pt idx="654">
                  <c:v>-2.0200420853553149</c:v>
                </c:pt>
                <c:pt idx="655">
                  <c:v>-2.0262243069456458</c:v>
                </c:pt>
                <c:pt idx="656">
                  <c:v>-2.0324159742526922</c:v>
                </c:pt>
                <c:pt idx="657">
                  <c:v>-2.038617087276454</c:v>
                </c:pt>
                <c:pt idx="658">
                  <c:v>-2.0448276460169312</c:v>
                </c:pt>
                <c:pt idx="659">
                  <c:v>-2.0510476504741244</c:v>
                </c:pt>
                <c:pt idx="660">
                  <c:v>-2.057277100648033</c:v>
                </c:pt>
                <c:pt idx="661">
                  <c:v>-2.0635159965386571</c:v>
                </c:pt>
                <c:pt idx="662">
                  <c:v>-2.0697643381459967</c:v>
                </c:pt>
                <c:pt idx="663">
                  <c:v>-2.0760221254700522</c:v>
                </c:pt>
                <c:pt idx="664">
                  <c:v>-2.0822893585108226</c:v>
                </c:pt>
                <c:pt idx="665">
                  <c:v>-2.088566037268309</c:v>
                </c:pt>
                <c:pt idx="666">
                  <c:v>-2.0948521617425118</c:v>
                </c:pt>
                <c:pt idx="667">
                  <c:v>-2.1011477319334282</c:v>
                </c:pt>
                <c:pt idx="668">
                  <c:v>-2.1074527478410618</c:v>
                </c:pt>
                <c:pt idx="669">
                  <c:v>-2.1137672094654101</c:v>
                </c:pt>
                <c:pt idx="670">
                  <c:v>-2.1200911168064742</c:v>
                </c:pt>
                <c:pt idx="671">
                  <c:v>-2.1264244698642543</c:v>
                </c:pt>
                <c:pt idx="672">
                  <c:v>-2.1327672686387489</c:v>
                </c:pt>
                <c:pt idx="673">
                  <c:v>-2.1391195131299603</c:v>
                </c:pt>
                <c:pt idx="674">
                  <c:v>-2.1454812033378863</c:v>
                </c:pt>
                <c:pt idx="675">
                  <c:v>-2.1518523392625282</c:v>
                </c:pt>
                <c:pt idx="676">
                  <c:v>-2.1582329209038855</c:v>
                </c:pt>
                <c:pt idx="677">
                  <c:v>-2.1646229482619588</c:v>
                </c:pt>
                <c:pt idx="678">
                  <c:v>-2.1710224213367475</c:v>
                </c:pt>
                <c:pt idx="679">
                  <c:v>-2.1774313401282517</c:v>
                </c:pt>
                <c:pt idx="680">
                  <c:v>-2.1838497046364713</c:v>
                </c:pt>
                <c:pt idx="681">
                  <c:v>-2.1902775148614064</c:v>
                </c:pt>
                <c:pt idx="682">
                  <c:v>-2.196714770803057</c:v>
                </c:pt>
                <c:pt idx="683">
                  <c:v>-2.203161472461423</c:v>
                </c:pt>
                <c:pt idx="684">
                  <c:v>-2.2096176198365054</c:v>
                </c:pt>
                <c:pt idx="685">
                  <c:v>-2.2160832129283028</c:v>
                </c:pt>
              </c:numCache>
            </c:numRef>
          </c:yVal>
          <c:smooth val="1"/>
          <c:extLst>
            <c:ext xmlns:c16="http://schemas.microsoft.com/office/drawing/2014/chart" uri="{C3380CC4-5D6E-409C-BE32-E72D297353CC}">
              <c16:uniqueId val="{00000007-E05D-409D-8A1A-974283C8685C}"/>
            </c:ext>
          </c:extLst>
        </c:ser>
        <c:ser>
          <c:idx val="1"/>
          <c:order val="6"/>
          <c:tx>
            <c:v>Stall Speed Curve Clean</c:v>
          </c:tx>
          <c:spPr>
            <a:ln w="19050" cap="rnd">
              <a:solidFill>
                <a:sysClr val="windowText" lastClr="000000"/>
              </a:solidFill>
              <a:round/>
            </a:ln>
            <a:effectLst/>
          </c:spPr>
          <c:marker>
            <c:symbol val="none"/>
          </c:marker>
          <c:xVal>
            <c:numRef>
              <c:f>'LOADING DIAGRAM TAKE 2'!$I$2:$I$1084</c:f>
              <c:numCache>
                <c:formatCode>General</c:formatCode>
                <c:ptCount val="1083"/>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numCache>
            </c:numRef>
          </c:xVal>
          <c:yVal>
            <c:numRef>
              <c:f>'LOADING DIAGRAM TAKE 2'!$J$2:$J$1084</c:f>
              <c:numCache>
                <c:formatCode>General</c:formatCode>
                <c:ptCount val="1083"/>
                <c:pt idx="0">
                  <c:v>0</c:v>
                </c:pt>
                <c:pt idx="1">
                  <c:v>2.1354424122590214E-6</c:v>
                </c:pt>
                <c:pt idx="2">
                  <c:v>8.5417696490360857E-6</c:v>
                </c:pt>
                <c:pt idx="3">
                  <c:v>1.9218981710331196E-5</c:v>
                </c:pt>
                <c:pt idx="4">
                  <c:v>3.4167078596144343E-5</c:v>
                </c:pt>
                <c:pt idx="5">
                  <c:v>5.3386060306475539E-5</c:v>
                </c:pt>
                <c:pt idx="6">
                  <c:v>7.6875926841324756E-5</c:v>
                </c:pt>
                <c:pt idx="7">
                  <c:v>1.0463667820069205E-4</c:v>
                </c:pt>
                <c:pt idx="8">
                  <c:v>1.3666831438457734E-4</c:v>
                </c:pt>
                <c:pt idx="9">
                  <c:v>1.7297083539298067E-4</c:v>
                </c:pt>
                <c:pt idx="10">
                  <c:v>2.135442412259021E-4</c:v>
                </c:pt>
                <c:pt idx="11">
                  <c:v>2.5838853188334148E-4</c:v>
                </c:pt>
                <c:pt idx="12">
                  <c:v>3.0750370736529903E-4</c:v>
                </c:pt>
                <c:pt idx="13">
                  <c:v>3.608897676717746E-4</c:v>
                </c:pt>
                <c:pt idx="14">
                  <c:v>4.1854671280276831E-4</c:v>
                </c:pt>
                <c:pt idx="15">
                  <c:v>4.8047454275827999E-4</c:v>
                </c:pt>
                <c:pt idx="16">
                  <c:v>5.466732575383097E-4</c:v>
                </c:pt>
                <c:pt idx="17">
                  <c:v>6.1714285714285745E-4</c:v>
                </c:pt>
                <c:pt idx="18">
                  <c:v>6.9188334157192321E-4</c:v>
                </c:pt>
                <c:pt idx="19">
                  <c:v>7.7089471082550712E-4</c:v>
                </c:pt>
                <c:pt idx="20">
                  <c:v>8.5417696490360895E-4</c:v>
                </c:pt>
                <c:pt idx="21">
                  <c:v>9.4173010380622891E-4</c:v>
                </c:pt>
                <c:pt idx="22">
                  <c:v>1.033554127533367E-3</c:v>
                </c:pt>
                <c:pt idx="23">
                  <c:v>1.1296490360850229E-3</c:v>
                </c:pt>
                <c:pt idx="24">
                  <c:v>1.230014829461197E-3</c:v>
                </c:pt>
                <c:pt idx="25">
                  <c:v>1.3346515076618892E-3</c:v>
                </c:pt>
                <c:pt idx="26">
                  <c:v>1.4435590706870993E-3</c:v>
                </c:pt>
                <c:pt idx="27">
                  <c:v>1.5567375185368275E-3</c:v>
                </c:pt>
                <c:pt idx="28">
                  <c:v>1.6741868512110739E-3</c:v>
                </c:pt>
                <c:pt idx="29">
                  <c:v>1.7959070687098382E-3</c:v>
                </c:pt>
                <c:pt idx="30">
                  <c:v>1.9218981710331211E-3</c:v>
                </c:pt>
                <c:pt idx="31">
                  <c:v>2.0521601581809214E-3</c:v>
                </c:pt>
                <c:pt idx="32">
                  <c:v>2.1866930301532401E-3</c:v>
                </c:pt>
                <c:pt idx="33">
                  <c:v>2.3254967869500765E-3</c:v>
                </c:pt>
                <c:pt idx="34">
                  <c:v>2.4685714285714311E-3</c:v>
                </c:pt>
                <c:pt idx="35">
                  <c:v>2.6159169550173038E-3</c:v>
                </c:pt>
                <c:pt idx="36">
                  <c:v>2.7675333662876946E-3</c:v>
                </c:pt>
                <c:pt idx="37">
                  <c:v>2.9234206623826031E-3</c:v>
                </c:pt>
                <c:pt idx="38">
                  <c:v>3.0835788433020298E-3</c:v>
                </c:pt>
                <c:pt idx="39">
                  <c:v>3.2480079090459746E-3</c:v>
                </c:pt>
                <c:pt idx="40">
                  <c:v>3.4167078596144367E-3</c:v>
                </c:pt>
                <c:pt idx="41">
                  <c:v>3.5896786950074177E-3</c:v>
                </c:pt>
                <c:pt idx="42">
                  <c:v>3.7669204152249156E-3</c:v>
                </c:pt>
                <c:pt idx="43">
                  <c:v>3.9484330202669308E-3</c:v>
                </c:pt>
                <c:pt idx="44">
                  <c:v>4.1342165101334663E-3</c:v>
                </c:pt>
                <c:pt idx="45">
                  <c:v>4.3242708848245191E-3</c:v>
                </c:pt>
                <c:pt idx="46">
                  <c:v>4.5185961443400882E-3</c:v>
                </c:pt>
                <c:pt idx="47">
                  <c:v>4.7171922886801772E-3</c:v>
                </c:pt>
                <c:pt idx="48">
                  <c:v>4.9200593178447827E-3</c:v>
                </c:pt>
                <c:pt idx="49">
                  <c:v>5.1271972318339071E-3</c:v>
                </c:pt>
                <c:pt idx="50">
                  <c:v>5.3386060306475488E-3</c:v>
                </c:pt>
                <c:pt idx="51">
                  <c:v>5.5542857142857095E-3</c:v>
                </c:pt>
                <c:pt idx="52">
                  <c:v>5.7742362827483892E-3</c:v>
                </c:pt>
                <c:pt idx="53">
                  <c:v>5.9984577360355845E-3</c:v>
                </c:pt>
                <c:pt idx="54">
                  <c:v>6.2269500741472996E-3</c:v>
                </c:pt>
                <c:pt idx="55">
                  <c:v>6.4597132970835303E-3</c:v>
                </c:pt>
                <c:pt idx="56">
                  <c:v>6.6967474048442817E-3</c:v>
                </c:pt>
                <c:pt idx="57">
                  <c:v>6.9380523974295486E-3</c:v>
                </c:pt>
                <c:pt idx="58">
                  <c:v>7.1836282748393362E-3</c:v>
                </c:pt>
                <c:pt idx="59">
                  <c:v>7.4334750370736412E-3</c:v>
                </c:pt>
                <c:pt idx="60">
                  <c:v>7.6875926841324625E-3</c:v>
                </c:pt>
                <c:pt idx="61">
                  <c:v>7.9459812160158037E-3</c:v>
                </c:pt>
                <c:pt idx="62">
                  <c:v>8.2086406327236613E-3</c:v>
                </c:pt>
                <c:pt idx="63">
                  <c:v>8.4755709342560388E-3</c:v>
                </c:pt>
                <c:pt idx="64">
                  <c:v>8.746772120612931E-3</c:v>
                </c:pt>
                <c:pt idx="65">
                  <c:v>9.0222441917943447E-3</c:v>
                </c:pt>
                <c:pt idx="66">
                  <c:v>9.3019871478002766E-3</c:v>
                </c:pt>
                <c:pt idx="67">
                  <c:v>9.5860009886307232E-3</c:v>
                </c:pt>
                <c:pt idx="68">
                  <c:v>9.8742857142856914E-3</c:v>
                </c:pt>
                <c:pt idx="69">
                  <c:v>1.0166841324765174E-2</c:v>
                </c:pt>
                <c:pt idx="70">
                  <c:v>1.0463667820069179E-2</c:v>
                </c:pt>
                <c:pt idx="71">
                  <c:v>1.0764765200197698E-2</c:v>
                </c:pt>
                <c:pt idx="72">
                  <c:v>1.1070133465150737E-2</c:v>
                </c:pt>
                <c:pt idx="73">
                  <c:v>1.1379772614928294E-2</c:v>
                </c:pt>
                <c:pt idx="74">
                  <c:v>1.1693682649530367E-2</c:v>
                </c:pt>
                <c:pt idx="75">
                  <c:v>1.2011863568956961E-2</c:v>
                </c:pt>
                <c:pt idx="76">
                  <c:v>1.2334315373208071E-2</c:v>
                </c:pt>
                <c:pt idx="77">
                  <c:v>1.26610380622837E-2</c:v>
                </c:pt>
                <c:pt idx="78">
                  <c:v>1.2992031636183845E-2</c:v>
                </c:pt>
                <c:pt idx="79">
                  <c:v>1.332729609490851E-2</c:v>
                </c:pt>
                <c:pt idx="80">
                  <c:v>1.3666831438457695E-2</c:v>
                </c:pt>
                <c:pt idx="81">
                  <c:v>1.4010637666831393E-2</c:v>
                </c:pt>
                <c:pt idx="82">
                  <c:v>1.4358714780029614E-2</c:v>
                </c:pt>
                <c:pt idx="83">
                  <c:v>1.4711062778052349E-2</c:v>
                </c:pt>
                <c:pt idx="84">
                  <c:v>1.5067681660899605E-2</c:v>
                </c:pt>
                <c:pt idx="85">
                  <c:v>1.5428571428571375E-2</c:v>
                </c:pt>
                <c:pt idx="86">
                  <c:v>1.5793732081067668E-2</c:v>
                </c:pt>
                <c:pt idx="87">
                  <c:v>1.6163163618388477E-2</c:v>
                </c:pt>
                <c:pt idx="88">
                  <c:v>1.6536866040533806E-2</c:v>
                </c:pt>
                <c:pt idx="89">
                  <c:v>1.6914839347503645E-2</c:v>
                </c:pt>
                <c:pt idx="90">
                  <c:v>1.729708353929801E-2</c:v>
                </c:pt>
                <c:pt idx="91">
                  <c:v>1.7683598615916892E-2</c:v>
                </c:pt>
                <c:pt idx="92">
                  <c:v>1.8074384577360294E-2</c:v>
                </c:pt>
                <c:pt idx="93">
                  <c:v>1.8469441423628212E-2</c:v>
                </c:pt>
                <c:pt idx="94">
                  <c:v>1.886876915472064E-2</c:v>
                </c:pt>
                <c:pt idx="95">
                  <c:v>1.9272367770637594E-2</c:v>
                </c:pt>
                <c:pt idx="96">
                  <c:v>1.9680237271379068E-2</c:v>
                </c:pt>
                <c:pt idx="97">
                  <c:v>2.0092377656945059E-2</c:v>
                </c:pt>
                <c:pt idx="98">
                  <c:v>2.0508788927335559E-2</c:v>
                </c:pt>
                <c:pt idx="99">
                  <c:v>2.0929471082550586E-2</c:v>
                </c:pt>
                <c:pt idx="100">
                  <c:v>2.1354424122590129E-2</c:v>
                </c:pt>
                <c:pt idx="101">
                  <c:v>2.1783648047454193E-2</c:v>
                </c:pt>
                <c:pt idx="102">
                  <c:v>2.2217142857142772E-2</c:v>
                </c:pt>
                <c:pt idx="103">
                  <c:v>2.2654908551655865E-2</c:v>
                </c:pt>
                <c:pt idx="104">
                  <c:v>2.3096945130993481E-2</c:v>
                </c:pt>
                <c:pt idx="105">
                  <c:v>2.3543252595155616E-2</c:v>
                </c:pt>
                <c:pt idx="106">
                  <c:v>2.3993830944142269E-2</c:v>
                </c:pt>
                <c:pt idx="107">
                  <c:v>2.4448680177953437E-2</c:v>
                </c:pt>
                <c:pt idx="108">
                  <c:v>2.4907800296589119E-2</c:v>
                </c:pt>
                <c:pt idx="109">
                  <c:v>2.5371191300049327E-2</c:v>
                </c:pt>
                <c:pt idx="110">
                  <c:v>2.5838853188334052E-2</c:v>
                </c:pt>
                <c:pt idx="111">
                  <c:v>2.6310785961443293E-2</c:v>
                </c:pt>
                <c:pt idx="112">
                  <c:v>2.6786989619377047E-2</c:v>
                </c:pt>
                <c:pt idx="113">
                  <c:v>2.7267464162135324E-2</c:v>
                </c:pt>
                <c:pt idx="114">
                  <c:v>2.7752209589718121E-2</c:v>
                </c:pt>
                <c:pt idx="115">
                  <c:v>2.8241225902125435E-2</c:v>
                </c:pt>
                <c:pt idx="116">
                  <c:v>2.8734513099357269E-2</c:v>
                </c:pt>
                <c:pt idx="117">
                  <c:v>2.9232071181413612E-2</c:v>
                </c:pt>
                <c:pt idx="118">
                  <c:v>2.9733900148294481E-2</c:v>
                </c:pt>
                <c:pt idx="119">
                  <c:v>3.0239999999999868E-2</c:v>
                </c:pt>
                <c:pt idx="120">
                  <c:v>3.0750370736529774E-2</c:v>
                </c:pt>
                <c:pt idx="121">
                  <c:v>3.1265012357884196E-2</c:v>
                </c:pt>
                <c:pt idx="122">
                  <c:v>3.1783924864063125E-2</c:v>
                </c:pt>
                <c:pt idx="123">
                  <c:v>3.2307108255066587E-2</c:v>
                </c:pt>
                <c:pt idx="124">
                  <c:v>3.2834562530894562E-2</c:v>
                </c:pt>
                <c:pt idx="125">
                  <c:v>3.3366287691547057E-2</c:v>
                </c:pt>
                <c:pt idx="126">
                  <c:v>3.3902283737024065E-2</c:v>
                </c:pt>
                <c:pt idx="127">
                  <c:v>3.4442550667325593E-2</c:v>
                </c:pt>
                <c:pt idx="128">
                  <c:v>3.4987088482451641E-2</c:v>
                </c:pt>
                <c:pt idx="129">
                  <c:v>3.5535897182402208E-2</c:v>
                </c:pt>
                <c:pt idx="130">
                  <c:v>3.6088976767177296E-2</c:v>
                </c:pt>
                <c:pt idx="131">
                  <c:v>3.6646327236776889E-2</c:v>
                </c:pt>
                <c:pt idx="132">
                  <c:v>3.7207948591201009E-2</c:v>
                </c:pt>
                <c:pt idx="133">
                  <c:v>3.777384083044965E-2</c:v>
                </c:pt>
                <c:pt idx="134">
                  <c:v>3.834400395452281E-2</c:v>
                </c:pt>
                <c:pt idx="135">
                  <c:v>3.8918437963420482E-2</c:v>
                </c:pt>
                <c:pt idx="136">
                  <c:v>3.9497142857142668E-2</c:v>
                </c:pt>
                <c:pt idx="137">
                  <c:v>4.0080118635689381E-2</c:v>
                </c:pt>
                <c:pt idx="138">
                  <c:v>4.0667365299060607E-2</c:v>
                </c:pt>
                <c:pt idx="139">
                  <c:v>4.1258882847256359E-2</c:v>
                </c:pt>
                <c:pt idx="140">
                  <c:v>4.185467128027661E-2</c:v>
                </c:pt>
                <c:pt idx="141">
                  <c:v>4.2454730598121396E-2</c:v>
                </c:pt>
                <c:pt idx="142">
                  <c:v>4.3059060800790694E-2</c:v>
                </c:pt>
                <c:pt idx="143">
                  <c:v>4.3667661888284519E-2</c:v>
                </c:pt>
                <c:pt idx="144">
                  <c:v>4.4280533860602857E-2</c:v>
                </c:pt>
                <c:pt idx="145">
                  <c:v>4.4897676717745701E-2</c:v>
                </c:pt>
                <c:pt idx="146">
                  <c:v>4.5519090459713071E-2</c:v>
                </c:pt>
                <c:pt idx="147">
                  <c:v>4.6144775086504962E-2</c:v>
                </c:pt>
                <c:pt idx="148">
                  <c:v>4.6774730598121372E-2</c:v>
                </c:pt>
                <c:pt idx="149">
                  <c:v>4.7408956994562303E-2</c:v>
                </c:pt>
                <c:pt idx="150">
                  <c:v>4.8047454275827739E-2</c:v>
                </c:pt>
                <c:pt idx="151">
                  <c:v>4.8690222441917702E-2</c:v>
                </c:pt>
                <c:pt idx="152">
                  <c:v>4.9337261492832185E-2</c:v>
                </c:pt>
                <c:pt idx="153">
                  <c:v>4.9988571428571181E-2</c:v>
                </c:pt>
                <c:pt idx="154">
                  <c:v>5.064415224913469E-2</c:v>
                </c:pt>
                <c:pt idx="155">
                  <c:v>5.1304003954522726E-2</c:v>
                </c:pt>
                <c:pt idx="156">
                  <c:v>5.1968126544735281E-2</c:v>
                </c:pt>
                <c:pt idx="157">
                  <c:v>5.263652001977235E-2</c:v>
                </c:pt>
                <c:pt idx="158">
                  <c:v>5.3309184379633945E-2</c:v>
                </c:pt>
                <c:pt idx="159">
                  <c:v>5.3986119624320039E-2</c:v>
                </c:pt>
                <c:pt idx="160">
                  <c:v>5.466732575383066E-2</c:v>
                </c:pt>
                <c:pt idx="161">
                  <c:v>5.5352802768165808E-2</c:v>
                </c:pt>
                <c:pt idx="162">
                  <c:v>5.6042550667325483E-2</c:v>
                </c:pt>
                <c:pt idx="163">
                  <c:v>5.6736569451309664E-2</c:v>
                </c:pt>
                <c:pt idx="164">
                  <c:v>5.7434859120118378E-2</c:v>
                </c:pt>
                <c:pt idx="165">
                  <c:v>5.8137419673751606E-2</c:v>
                </c:pt>
                <c:pt idx="166">
                  <c:v>5.8844251112209353E-2</c:v>
                </c:pt>
                <c:pt idx="167">
                  <c:v>5.9555353435491606E-2</c:v>
                </c:pt>
                <c:pt idx="168">
                  <c:v>6.0270726643598393E-2</c:v>
                </c:pt>
                <c:pt idx="169">
                  <c:v>6.0990370736529693E-2</c:v>
                </c:pt>
                <c:pt idx="170">
                  <c:v>6.1714285714285499E-2</c:v>
                </c:pt>
                <c:pt idx="171">
                  <c:v>6.2442471576865839E-2</c:v>
                </c:pt>
                <c:pt idx="172">
                  <c:v>6.3174928324270699E-2</c:v>
                </c:pt>
                <c:pt idx="173">
                  <c:v>6.3911655956500071E-2</c:v>
                </c:pt>
                <c:pt idx="174">
                  <c:v>6.4652654473553964E-2</c:v>
                </c:pt>
                <c:pt idx="175">
                  <c:v>6.5397923875432376E-2</c:v>
                </c:pt>
                <c:pt idx="176">
                  <c:v>6.614746416213528E-2</c:v>
                </c:pt>
                <c:pt idx="177">
                  <c:v>6.6901275333662732E-2</c:v>
                </c:pt>
                <c:pt idx="178">
                  <c:v>6.7659357390014704E-2</c:v>
                </c:pt>
                <c:pt idx="179">
                  <c:v>6.8421710331191182E-2</c:v>
                </c:pt>
                <c:pt idx="180">
                  <c:v>6.918833415719218E-2</c:v>
                </c:pt>
                <c:pt idx="181">
                  <c:v>6.9959228868017712E-2</c:v>
                </c:pt>
                <c:pt idx="182">
                  <c:v>7.0734394463667749E-2</c:v>
                </c:pt>
                <c:pt idx="183">
                  <c:v>7.1513830944142279E-2</c:v>
                </c:pt>
                <c:pt idx="184">
                  <c:v>7.2297538309441356E-2</c:v>
                </c:pt>
                <c:pt idx="185">
                  <c:v>7.3085516559564939E-2</c:v>
                </c:pt>
                <c:pt idx="186">
                  <c:v>7.3877765694513056E-2</c:v>
                </c:pt>
                <c:pt idx="187">
                  <c:v>7.4674285714285679E-2</c:v>
                </c:pt>
                <c:pt idx="188">
                  <c:v>7.5475076618882836E-2</c:v>
                </c:pt>
                <c:pt idx="189">
                  <c:v>7.6280138408304499E-2</c:v>
                </c:pt>
                <c:pt idx="190">
                  <c:v>7.7089471082550654E-2</c:v>
                </c:pt>
                <c:pt idx="191">
                  <c:v>7.7903074641621356E-2</c:v>
                </c:pt>
                <c:pt idx="192">
                  <c:v>7.8720949085516578E-2</c:v>
                </c:pt>
                <c:pt idx="193">
                  <c:v>7.9543094414236321E-2</c:v>
                </c:pt>
                <c:pt idx="194">
                  <c:v>8.0369510627780583E-2</c:v>
                </c:pt>
                <c:pt idx="195">
                  <c:v>8.1200197726149351E-2</c:v>
                </c:pt>
                <c:pt idx="196">
                  <c:v>8.2035155709342653E-2</c:v>
                </c:pt>
                <c:pt idx="197">
                  <c:v>8.2874384577360433E-2</c:v>
                </c:pt>
                <c:pt idx="198">
                  <c:v>8.371788433020276E-2</c:v>
                </c:pt>
                <c:pt idx="199">
                  <c:v>8.4565654967869608E-2</c:v>
                </c:pt>
                <c:pt idx="200">
                  <c:v>8.5417696490360975E-2</c:v>
                </c:pt>
                <c:pt idx="201">
                  <c:v>8.6274008897676863E-2</c:v>
                </c:pt>
                <c:pt idx="202">
                  <c:v>8.7134592189817256E-2</c:v>
                </c:pt>
                <c:pt idx="203">
                  <c:v>8.7999446366782183E-2</c:v>
                </c:pt>
                <c:pt idx="204">
                  <c:v>8.8868571428571588E-2</c:v>
                </c:pt>
                <c:pt idx="205">
                  <c:v>8.9741967375185541E-2</c:v>
                </c:pt>
                <c:pt idx="206">
                  <c:v>9.0619634206624014E-2</c:v>
                </c:pt>
                <c:pt idx="207">
                  <c:v>9.1501571922887021E-2</c:v>
                </c:pt>
                <c:pt idx="208">
                  <c:v>9.2387780523974533E-2</c:v>
                </c:pt>
                <c:pt idx="209">
                  <c:v>9.3278260009886552E-2</c:v>
                </c:pt>
                <c:pt idx="210">
                  <c:v>9.4173010380623104E-2</c:v>
                </c:pt>
                <c:pt idx="211">
                  <c:v>9.5072031636184134E-2</c:v>
                </c:pt>
                <c:pt idx="212">
                  <c:v>9.5975323776569726E-2</c:v>
                </c:pt>
                <c:pt idx="213">
                  <c:v>9.6882886801779824E-2</c:v>
                </c:pt>
                <c:pt idx="214">
                  <c:v>9.7794720711814442E-2</c:v>
                </c:pt>
                <c:pt idx="215">
                  <c:v>9.8710825506673594E-2</c:v>
                </c:pt>
                <c:pt idx="216">
                  <c:v>9.9631201186357252E-2</c:v>
                </c:pt>
                <c:pt idx="217">
                  <c:v>0.10055584775086542</c:v>
                </c:pt>
                <c:pt idx="218">
                  <c:v>0.10148476520019811</c:v>
                </c:pt>
                <c:pt idx="219">
                  <c:v>0.10241795353435529</c:v>
                </c:pt>
                <c:pt idx="220">
                  <c:v>0.10335541275333703</c:v>
                </c:pt>
                <c:pt idx="221">
                  <c:v>0.10429714285714327</c:v>
                </c:pt>
                <c:pt idx="222">
                  <c:v>0.10524314384577403</c:v>
                </c:pt>
                <c:pt idx="223">
                  <c:v>0.10619341571922933</c:v>
                </c:pt>
                <c:pt idx="224">
                  <c:v>0.10714795847750913</c:v>
                </c:pt>
                <c:pt idx="225">
                  <c:v>0.10810677212061345</c:v>
                </c:pt>
                <c:pt idx="226">
                  <c:v>0.10906985664854225</c:v>
                </c:pt>
                <c:pt idx="227">
                  <c:v>0.1100372120612956</c:v>
                </c:pt>
                <c:pt idx="228">
                  <c:v>0.11100883835887349</c:v>
                </c:pt>
                <c:pt idx="229">
                  <c:v>0.11198473554127587</c:v>
                </c:pt>
                <c:pt idx="230">
                  <c:v>0.1129649036085028</c:v>
                </c:pt>
                <c:pt idx="231">
                  <c:v>0.11394934256055422</c:v>
                </c:pt>
                <c:pt idx="232">
                  <c:v>0.11493805239743017</c:v>
                </c:pt>
                <c:pt idx="233">
                  <c:v>0.1159310331191306</c:v>
                </c:pt>
                <c:pt idx="234">
                  <c:v>0.11692828472565558</c:v>
                </c:pt>
                <c:pt idx="235">
                  <c:v>0.11792980721700509</c:v>
                </c:pt>
                <c:pt idx="236">
                  <c:v>0.11893560059317911</c:v>
                </c:pt>
                <c:pt idx="237">
                  <c:v>0.11994566485417765</c:v>
                </c:pt>
                <c:pt idx="238">
                  <c:v>0.12096000000000071</c:v>
                </c:pt>
                <c:pt idx="239">
                  <c:v>0.12197860603064828</c:v>
                </c:pt>
                <c:pt idx="240">
                  <c:v>0.12300148294612033</c:v>
                </c:pt>
                <c:pt idx="241">
                  <c:v>0.12402863074641694</c:v>
                </c:pt>
                <c:pt idx="242">
                  <c:v>0.12506004943153809</c:v>
                </c:pt>
                <c:pt idx="243">
                  <c:v>0.12609573900148374</c:v>
                </c:pt>
                <c:pt idx="244">
                  <c:v>0.12713569945625389</c:v>
                </c:pt>
                <c:pt idx="245">
                  <c:v>0.12817993079584858</c:v>
                </c:pt>
                <c:pt idx="246">
                  <c:v>0.12922843302026779</c:v>
                </c:pt>
                <c:pt idx="247">
                  <c:v>0.13028120612951147</c:v>
                </c:pt>
                <c:pt idx="248">
                  <c:v>0.13133825012357969</c:v>
                </c:pt>
                <c:pt idx="249">
                  <c:v>0.13239956500247246</c:v>
                </c:pt>
                <c:pt idx="250">
                  <c:v>0.13346515076618973</c:v>
                </c:pt>
                <c:pt idx="251">
                  <c:v>0.13453500741473154</c:v>
                </c:pt>
                <c:pt idx="252">
                  <c:v>0.13560913494809784</c:v>
                </c:pt>
                <c:pt idx="253">
                  <c:v>0.13668753336628867</c:v>
                </c:pt>
                <c:pt idx="254">
                  <c:v>0.13777020266930404</c:v>
                </c:pt>
                <c:pt idx="255">
                  <c:v>0.13885714285714384</c:v>
                </c:pt>
                <c:pt idx="256">
                  <c:v>0.13994835392980823</c:v>
                </c:pt>
                <c:pt idx="257">
                  <c:v>0.14104383588729713</c:v>
                </c:pt>
                <c:pt idx="258">
                  <c:v>0.14214358872961055</c:v>
                </c:pt>
                <c:pt idx="259">
                  <c:v>0.1432476124567485</c:v>
                </c:pt>
                <c:pt idx="260">
                  <c:v>0.14435590706871096</c:v>
                </c:pt>
                <c:pt idx="261">
                  <c:v>0.14546847256549794</c:v>
                </c:pt>
                <c:pt idx="262">
                  <c:v>0.14658530894710939</c:v>
                </c:pt>
                <c:pt idx="263">
                  <c:v>0.14770641621354541</c:v>
                </c:pt>
                <c:pt idx="264">
                  <c:v>0.14883179436480592</c:v>
                </c:pt>
                <c:pt idx="265">
                  <c:v>0.14996144340089099</c:v>
                </c:pt>
                <c:pt idx="266">
                  <c:v>0.15109536332180054</c:v>
                </c:pt>
                <c:pt idx="267">
                  <c:v>0.15223355412753464</c:v>
                </c:pt>
                <c:pt idx="268">
                  <c:v>0.15337601581809324</c:v>
                </c:pt>
                <c:pt idx="269">
                  <c:v>0.15452274839347632</c:v>
                </c:pt>
                <c:pt idx="270">
                  <c:v>0.15567375185368396</c:v>
                </c:pt>
                <c:pt idx="271">
                  <c:v>0.15682902619871611</c:v>
                </c:pt>
                <c:pt idx="272">
                  <c:v>0.15798857142857278</c:v>
                </c:pt>
                <c:pt idx="273">
                  <c:v>0.15915238754325398</c:v>
                </c:pt>
                <c:pt idx="274">
                  <c:v>0.16032047454275969</c:v>
                </c:pt>
                <c:pt idx="275">
                  <c:v>0.16149283242708992</c:v>
                </c:pt>
                <c:pt idx="276">
                  <c:v>0.16266946119624462</c:v>
                </c:pt>
                <c:pt idx="277">
                  <c:v>0.16385036085022389</c:v>
                </c:pt>
                <c:pt idx="278">
                  <c:v>0.16503553138902768</c:v>
                </c:pt>
                <c:pt idx="279">
                  <c:v>0.16622497281265597</c:v>
                </c:pt>
                <c:pt idx="280">
                  <c:v>0.1674186851211088</c:v>
                </c:pt>
                <c:pt idx="281">
                  <c:v>0.16861666831438615</c:v>
                </c:pt>
                <c:pt idx="282">
                  <c:v>0.169818922392488</c:v>
                </c:pt>
                <c:pt idx="283">
                  <c:v>0.17102544735541433</c:v>
                </c:pt>
                <c:pt idx="284">
                  <c:v>0.17223624320316522</c:v>
                </c:pt>
                <c:pt idx="285">
                  <c:v>0.17345130993574065</c:v>
                </c:pt>
                <c:pt idx="286">
                  <c:v>0.17467064755314057</c:v>
                </c:pt>
                <c:pt idx="287">
                  <c:v>0.17589425605536502</c:v>
                </c:pt>
                <c:pt idx="288">
                  <c:v>0.17712213544241398</c:v>
                </c:pt>
                <c:pt idx="289">
                  <c:v>0.17835428571428746</c:v>
                </c:pt>
                <c:pt idx="290">
                  <c:v>0.17959070687098544</c:v>
                </c:pt>
                <c:pt idx="291">
                  <c:v>0.18083139891250796</c:v>
                </c:pt>
                <c:pt idx="292">
                  <c:v>0.18207636183885498</c:v>
                </c:pt>
                <c:pt idx="293">
                  <c:v>0.18332559565002654</c:v>
                </c:pt>
                <c:pt idx="294">
                  <c:v>0.18457910034602262</c:v>
                </c:pt>
                <c:pt idx="295">
                  <c:v>0.18583687592684323</c:v>
                </c:pt>
                <c:pt idx="296">
                  <c:v>0.18709892239248832</c:v>
                </c:pt>
                <c:pt idx="297">
                  <c:v>0.18836523974295796</c:v>
                </c:pt>
                <c:pt idx="298">
                  <c:v>0.18963582797825207</c:v>
                </c:pt>
                <c:pt idx="299">
                  <c:v>0.19091068709837072</c:v>
                </c:pt>
                <c:pt idx="300">
                  <c:v>0.19218981710331393</c:v>
                </c:pt>
                <c:pt idx="301">
                  <c:v>0.19347321799308162</c:v>
                </c:pt>
                <c:pt idx="302">
                  <c:v>0.19476088976767383</c:v>
                </c:pt>
                <c:pt idx="303">
                  <c:v>0.19605283242709057</c:v>
                </c:pt>
                <c:pt idx="304">
                  <c:v>0.19734904597133185</c:v>
                </c:pt>
                <c:pt idx="305">
                  <c:v>0.19864953040039757</c:v>
                </c:pt>
                <c:pt idx="306">
                  <c:v>0.19995428571428786</c:v>
                </c:pt>
                <c:pt idx="307">
                  <c:v>0.20126331191300267</c:v>
                </c:pt>
                <c:pt idx="308">
                  <c:v>0.20257660899654201</c:v>
                </c:pt>
                <c:pt idx="309">
                  <c:v>0.20389417696490586</c:v>
                </c:pt>
                <c:pt idx="310">
                  <c:v>0.20521601581809421</c:v>
                </c:pt>
                <c:pt idx="311">
                  <c:v>0.2065421255561071</c:v>
                </c:pt>
                <c:pt idx="312">
                  <c:v>0.20787250617894446</c:v>
                </c:pt>
                <c:pt idx="313">
                  <c:v>0.20920715768660639</c:v>
                </c:pt>
                <c:pt idx="314">
                  <c:v>0.21054608007909281</c:v>
                </c:pt>
                <c:pt idx="315">
                  <c:v>0.21188927335640378</c:v>
                </c:pt>
                <c:pt idx="316">
                  <c:v>0.21323673751853925</c:v>
                </c:pt>
                <c:pt idx="317">
                  <c:v>0.21458847256549926</c:v>
                </c:pt>
                <c:pt idx="318">
                  <c:v>0.21594447849728376</c:v>
                </c:pt>
                <c:pt idx="319">
                  <c:v>0.21730475531389273</c:v>
                </c:pt>
                <c:pt idx="320">
                  <c:v>0.21866930301532628</c:v>
                </c:pt>
                <c:pt idx="321">
                  <c:v>0.22003812160158437</c:v>
                </c:pt>
                <c:pt idx="322">
                  <c:v>0.22141121107266695</c:v>
                </c:pt>
                <c:pt idx="323">
                  <c:v>0.22278857142857406</c:v>
                </c:pt>
                <c:pt idx="324">
                  <c:v>0.22417020266930568</c:v>
                </c:pt>
                <c:pt idx="325">
                  <c:v>0.22555610479486179</c:v>
                </c:pt>
                <c:pt idx="326">
                  <c:v>0.2269462778052424</c:v>
                </c:pt>
                <c:pt idx="327">
                  <c:v>0.22834072170044759</c:v>
                </c:pt>
                <c:pt idx="328">
                  <c:v>0.22973943648047729</c:v>
                </c:pt>
                <c:pt idx="329">
                  <c:v>0.23114242214533148</c:v>
                </c:pt>
                <c:pt idx="330">
                  <c:v>0.23254967869501023</c:v>
                </c:pt>
                <c:pt idx="331">
                  <c:v>0.23396120612951349</c:v>
                </c:pt>
                <c:pt idx="332">
                  <c:v>0.23537700444884124</c:v>
                </c:pt>
                <c:pt idx="333">
                  <c:v>0.23679707365299346</c:v>
                </c:pt>
                <c:pt idx="334">
                  <c:v>0.23822141374197028</c:v>
                </c:pt>
                <c:pt idx="335">
                  <c:v>0.2396500247157716</c:v>
                </c:pt>
                <c:pt idx="336">
                  <c:v>0.24108290657439743</c:v>
                </c:pt>
                <c:pt idx="337">
                  <c:v>0.24252005931784779</c:v>
                </c:pt>
                <c:pt idx="338">
                  <c:v>0.24396148294612269</c:v>
                </c:pt>
                <c:pt idx="339">
                  <c:v>0.24540717745922208</c:v>
                </c:pt>
                <c:pt idx="340">
                  <c:v>0.24685714285714599</c:v>
                </c:pt>
                <c:pt idx="341">
                  <c:v>0.24831137913989437</c:v>
                </c:pt>
                <c:pt idx="342">
                  <c:v>0.2497698863074673</c:v>
                </c:pt>
                <c:pt idx="343">
                  <c:v>0.25123266435986485</c:v>
                </c:pt>
                <c:pt idx="344">
                  <c:v>0.25269971329708668</c:v>
                </c:pt>
                <c:pt idx="345">
                  <c:v>0.25417103311913319</c:v>
                </c:pt>
                <c:pt idx="346">
                  <c:v>0.25564662382600423</c:v>
                </c:pt>
                <c:pt idx="347">
                  <c:v>0.25712648541769978</c:v>
                </c:pt>
                <c:pt idx="348">
                  <c:v>0.25861061789421985</c:v>
                </c:pt>
                <c:pt idx="349">
                  <c:v>0.26009902125556439</c:v>
                </c:pt>
                <c:pt idx="350">
                  <c:v>0.2615916955017335</c:v>
                </c:pt>
                <c:pt idx="351">
                  <c:v>0.26308864063272713</c:v>
                </c:pt>
                <c:pt idx="352">
                  <c:v>0.26458985664854523</c:v>
                </c:pt>
                <c:pt idx="353">
                  <c:v>0.2660953435491879</c:v>
                </c:pt>
                <c:pt idx="354">
                  <c:v>0.26760510133465504</c:v>
                </c:pt>
                <c:pt idx="355">
                  <c:v>0.26911913000494675</c:v>
                </c:pt>
                <c:pt idx="356">
                  <c:v>0.27063742956006293</c:v>
                </c:pt>
                <c:pt idx="357">
                  <c:v>0.27216000000000368</c:v>
                </c:pt>
                <c:pt idx="358">
                  <c:v>0.27368684132476878</c:v>
                </c:pt>
                <c:pt idx="359">
                  <c:v>0.27521795353435857</c:v>
                </c:pt>
                <c:pt idx="360">
                  <c:v>0.27675333662877283</c:v>
                </c:pt>
                <c:pt idx="361">
                  <c:v>0.2782929906080116</c:v>
                </c:pt>
                <c:pt idx="362">
                  <c:v>0.27983691547207495</c:v>
                </c:pt>
                <c:pt idx="363">
                  <c:v>0.28138511122096277</c:v>
                </c:pt>
                <c:pt idx="364">
                  <c:v>0.2829375778546751</c:v>
                </c:pt>
                <c:pt idx="365">
                  <c:v>0.28449431537321196</c:v>
                </c:pt>
                <c:pt idx="366">
                  <c:v>0.28605532377657339</c:v>
                </c:pt>
                <c:pt idx="367">
                  <c:v>0.28762060306475928</c:v>
                </c:pt>
                <c:pt idx="368">
                  <c:v>0.2891901532377697</c:v>
                </c:pt>
                <c:pt idx="369">
                  <c:v>0.29076397429560463</c:v>
                </c:pt>
                <c:pt idx="370">
                  <c:v>0.29234206623826409</c:v>
                </c:pt>
                <c:pt idx="371">
                  <c:v>0.29392442906574806</c:v>
                </c:pt>
                <c:pt idx="372">
                  <c:v>0.29551106277805655</c:v>
                </c:pt>
                <c:pt idx="373">
                  <c:v>0.29710196737518946</c:v>
                </c:pt>
                <c:pt idx="374">
                  <c:v>0.29869714285714699</c:v>
                </c:pt>
                <c:pt idx="375">
                  <c:v>0.30029658922392904</c:v>
                </c:pt>
                <c:pt idx="376">
                  <c:v>0.30190030647553562</c:v>
                </c:pt>
                <c:pt idx="377">
                  <c:v>0.30350829461196671</c:v>
                </c:pt>
                <c:pt idx="378">
                  <c:v>0.30512055363322232</c:v>
                </c:pt>
                <c:pt idx="379">
                  <c:v>0.3067370835393024</c:v>
                </c:pt>
                <c:pt idx="380">
                  <c:v>0.30835788433020705</c:v>
                </c:pt>
                <c:pt idx="381">
                  <c:v>0.30998295600593623</c:v>
                </c:pt>
                <c:pt idx="382">
                  <c:v>0.31161229856648992</c:v>
                </c:pt>
                <c:pt idx="383">
                  <c:v>0.31324591201186808</c:v>
                </c:pt>
                <c:pt idx="384">
                  <c:v>0.31488379634207081</c:v>
                </c:pt>
                <c:pt idx="385">
                  <c:v>0.31652595155709806</c:v>
                </c:pt>
                <c:pt idx="386">
                  <c:v>0.31817237765694978</c:v>
                </c:pt>
                <c:pt idx="387">
                  <c:v>0.3198230746416259</c:v>
                </c:pt>
                <c:pt idx="388">
                  <c:v>0.32147804251112672</c:v>
                </c:pt>
                <c:pt idx="389">
                  <c:v>0.32313728126545199</c:v>
                </c:pt>
                <c:pt idx="390">
                  <c:v>0.32480079090460184</c:v>
                </c:pt>
                <c:pt idx="391">
                  <c:v>0.32646857142857616</c:v>
                </c:pt>
                <c:pt idx="392">
                  <c:v>0.32814062283737505</c:v>
                </c:pt>
                <c:pt idx="393">
                  <c:v>0.32981694513099841</c:v>
                </c:pt>
                <c:pt idx="394">
                  <c:v>0.33149753830944628</c:v>
                </c:pt>
                <c:pt idx="395">
                  <c:v>0.33318240237271873</c:v>
                </c:pt>
                <c:pt idx="396">
                  <c:v>0.33487153732081565</c:v>
                </c:pt>
                <c:pt idx="397">
                  <c:v>0.33656494315373708</c:v>
                </c:pt>
                <c:pt idx="398">
                  <c:v>0.33826261987148309</c:v>
                </c:pt>
                <c:pt idx="399">
                  <c:v>0.33996456747405357</c:v>
                </c:pt>
                <c:pt idx="400">
                  <c:v>0.34167078596144856</c:v>
                </c:pt>
                <c:pt idx="401">
                  <c:v>0.34338127533366797</c:v>
                </c:pt>
                <c:pt idx="402">
                  <c:v>0.345096035590712</c:v>
                </c:pt>
                <c:pt idx="403">
                  <c:v>0.34681506673258056</c:v>
                </c:pt>
                <c:pt idx="404">
                  <c:v>0.34853836875927363</c:v>
                </c:pt>
                <c:pt idx="405">
                  <c:v>0.35026594167079123</c:v>
                </c:pt>
                <c:pt idx="406">
                  <c:v>0.35199778546713334</c:v>
                </c:pt>
                <c:pt idx="407">
                  <c:v>0.35373390014829997</c:v>
                </c:pt>
                <c:pt idx="408">
                  <c:v>0.35547428571429113</c:v>
                </c:pt>
                <c:pt idx="409">
                  <c:v>0.3572189421651068</c:v>
                </c:pt>
                <c:pt idx="410">
                  <c:v>0.35896786950074699</c:v>
                </c:pt>
                <c:pt idx="411">
                  <c:v>0.36072106772121165</c:v>
                </c:pt>
                <c:pt idx="412">
                  <c:v>0.36247853682650089</c:v>
                </c:pt>
                <c:pt idx="413">
                  <c:v>0.36424027681661464</c:v>
                </c:pt>
                <c:pt idx="414">
                  <c:v>0.36600628769155291</c:v>
                </c:pt>
                <c:pt idx="415">
                  <c:v>0.36777656945131565</c:v>
                </c:pt>
                <c:pt idx="416">
                  <c:v>0.36955112209590285</c:v>
                </c:pt>
                <c:pt idx="417">
                  <c:v>0.37132994562531463</c:v>
                </c:pt>
                <c:pt idx="418">
                  <c:v>0.37311304003955098</c:v>
                </c:pt>
                <c:pt idx="419">
                  <c:v>0.37490040533861185</c:v>
                </c:pt>
                <c:pt idx="420">
                  <c:v>0.37669204152249719</c:v>
                </c:pt>
                <c:pt idx="421">
                  <c:v>0.3784879485912071</c:v>
                </c:pt>
                <c:pt idx="422">
                  <c:v>0.38028812654474148</c:v>
                </c:pt>
                <c:pt idx="423">
                  <c:v>0.38209257538310043</c:v>
                </c:pt>
                <c:pt idx="424">
                  <c:v>0.38390129510628385</c:v>
                </c:pt>
                <c:pt idx="425">
                  <c:v>0.38571428571429178</c:v>
                </c:pt>
                <c:pt idx="426">
                  <c:v>0.38753154720712429</c:v>
                </c:pt>
                <c:pt idx="427">
                  <c:v>0.38935307958478127</c:v>
                </c:pt>
                <c:pt idx="428">
                  <c:v>0.39117888284726277</c:v>
                </c:pt>
                <c:pt idx="429">
                  <c:v>0.39300895699456884</c:v>
                </c:pt>
                <c:pt idx="430">
                  <c:v>0.39484330202669921</c:v>
                </c:pt>
                <c:pt idx="431">
                  <c:v>0.39668191794365432</c:v>
                </c:pt>
                <c:pt idx="432">
                  <c:v>0.39852480474543389</c:v>
                </c:pt>
                <c:pt idx="433">
                  <c:v>0.40037196243203799</c:v>
                </c:pt>
                <c:pt idx="434">
                  <c:v>0.4022233910034666</c:v>
                </c:pt>
                <c:pt idx="435">
                  <c:v>0.40407909045971974</c:v>
                </c:pt>
                <c:pt idx="436">
                  <c:v>0.40593906080079739</c:v>
                </c:pt>
                <c:pt idx="437">
                  <c:v>0.40780330202669957</c:v>
                </c:pt>
                <c:pt idx="438">
                  <c:v>0.40967181413742626</c:v>
                </c:pt>
                <c:pt idx="439">
                  <c:v>0.41154459713297747</c:v>
                </c:pt>
                <c:pt idx="440">
                  <c:v>0.41342165101335321</c:v>
                </c:pt>
                <c:pt idx="441">
                  <c:v>0.41530297577855346</c:v>
                </c:pt>
                <c:pt idx="442">
                  <c:v>0.41718857142857824</c:v>
                </c:pt>
                <c:pt idx="443">
                  <c:v>0.41907843796342753</c:v>
                </c:pt>
                <c:pt idx="444">
                  <c:v>0.42097257538310134</c:v>
                </c:pt>
                <c:pt idx="445">
                  <c:v>0.42287098368759951</c:v>
                </c:pt>
                <c:pt idx="446">
                  <c:v>0.42477366287692236</c:v>
                </c:pt>
                <c:pt idx="447">
                  <c:v>0.42668061295106974</c:v>
                </c:pt>
                <c:pt idx="448">
                  <c:v>0.42859183391004158</c:v>
                </c:pt>
                <c:pt idx="449">
                  <c:v>0.43050732575383799</c:v>
                </c:pt>
                <c:pt idx="450">
                  <c:v>0.43242708848245892</c:v>
                </c:pt>
                <c:pt idx="451">
                  <c:v>0.43435112209590432</c:v>
                </c:pt>
                <c:pt idx="452">
                  <c:v>0.43627942659417429</c:v>
                </c:pt>
                <c:pt idx="453">
                  <c:v>0.43821200197726873</c:v>
                </c:pt>
                <c:pt idx="454">
                  <c:v>0.44014884824518774</c:v>
                </c:pt>
                <c:pt idx="455">
                  <c:v>0.44208996539793122</c:v>
                </c:pt>
                <c:pt idx="456">
                  <c:v>0.44403535343549927</c:v>
                </c:pt>
                <c:pt idx="457">
                  <c:v>0.44598501235789179</c:v>
                </c:pt>
                <c:pt idx="458">
                  <c:v>0.44793894216510888</c:v>
                </c:pt>
                <c:pt idx="459">
                  <c:v>0.44989714285715027</c:v>
                </c:pt>
                <c:pt idx="460">
                  <c:v>0.4518596144340164</c:v>
                </c:pt>
                <c:pt idx="461">
                  <c:v>0.45382635689570699</c:v>
                </c:pt>
                <c:pt idx="462">
                  <c:v>0.45579737024222211</c:v>
                </c:pt>
                <c:pt idx="463">
                  <c:v>0.4577726544735618</c:v>
                </c:pt>
                <c:pt idx="464">
                  <c:v>0.45975220958972596</c:v>
                </c:pt>
                <c:pt idx="465">
                  <c:v>0.46173603559071463</c:v>
                </c:pt>
                <c:pt idx="466">
                  <c:v>0.46372413247652783</c:v>
                </c:pt>
                <c:pt idx="467">
                  <c:v>0.46571650024716554</c:v>
                </c:pt>
                <c:pt idx="468">
                  <c:v>0.46771313890262778</c:v>
                </c:pt>
                <c:pt idx="469">
                  <c:v>0.46971404844291453</c:v>
                </c:pt>
                <c:pt idx="470">
                  <c:v>0.47171922886802586</c:v>
                </c:pt>
                <c:pt idx="471">
                  <c:v>0.47372868017796166</c:v>
                </c:pt>
                <c:pt idx="472">
                  <c:v>0.47574240237272197</c:v>
                </c:pt>
                <c:pt idx="473">
                  <c:v>0.47776039545230664</c:v>
                </c:pt>
                <c:pt idx="474">
                  <c:v>0.479782659416716</c:v>
                </c:pt>
                <c:pt idx="475">
                  <c:v>0.48180919426594981</c:v>
                </c:pt>
                <c:pt idx="476">
                  <c:v>0.48384000000000821</c:v>
                </c:pt>
                <c:pt idx="477">
                  <c:v>0.48587507661889112</c:v>
                </c:pt>
                <c:pt idx="478">
                  <c:v>0.48791442412259856</c:v>
                </c:pt>
                <c:pt idx="479">
                  <c:v>0.48995804251113051</c:v>
                </c:pt>
                <c:pt idx="480">
                  <c:v>0.49200593178448693</c:v>
                </c:pt>
                <c:pt idx="481">
                  <c:v>0.49405809194266792</c:v>
                </c:pt>
                <c:pt idx="482">
                  <c:v>0.49611452298567343</c:v>
                </c:pt>
                <c:pt idx="483">
                  <c:v>0.49817522491350347</c:v>
                </c:pt>
                <c:pt idx="484">
                  <c:v>0.50024019772615802</c:v>
                </c:pt>
                <c:pt idx="485">
                  <c:v>0.50230944142363698</c:v>
                </c:pt>
                <c:pt idx="486">
                  <c:v>0.50438295600594063</c:v>
                </c:pt>
                <c:pt idx="487">
                  <c:v>0.50646074147306863</c:v>
                </c:pt>
                <c:pt idx="488">
                  <c:v>0.5085427978250211</c:v>
                </c:pt>
                <c:pt idx="489">
                  <c:v>0.51062912506179825</c:v>
                </c:pt>
                <c:pt idx="490">
                  <c:v>0.51271972318339987</c:v>
                </c:pt>
                <c:pt idx="491">
                  <c:v>0.51481459218982606</c:v>
                </c:pt>
                <c:pt idx="492">
                  <c:v>0.51691373208107672</c:v>
                </c:pt>
                <c:pt idx="493">
                  <c:v>0.51901714285715195</c:v>
                </c:pt>
                <c:pt idx="494">
                  <c:v>0.52112482451805164</c:v>
                </c:pt>
                <c:pt idx="495">
                  <c:v>0.52323677706377592</c:v>
                </c:pt>
                <c:pt idx="496">
                  <c:v>0.52535300049432465</c:v>
                </c:pt>
                <c:pt idx="497">
                  <c:v>0.52747349480969785</c:v>
                </c:pt>
                <c:pt idx="498">
                  <c:v>0.52959826000989563</c:v>
                </c:pt>
                <c:pt idx="499">
                  <c:v>0.53172729609491798</c:v>
                </c:pt>
                <c:pt idx="500">
                  <c:v>0.53386060306476479</c:v>
                </c:pt>
                <c:pt idx="501">
                  <c:v>0.53599818091943618</c:v>
                </c:pt>
                <c:pt idx="502">
                  <c:v>0.53814002965893182</c:v>
                </c:pt>
                <c:pt idx="503">
                  <c:v>0.54028614928325225</c:v>
                </c:pt>
                <c:pt idx="504">
                  <c:v>0.54243653979239714</c:v>
                </c:pt>
                <c:pt idx="505">
                  <c:v>0.5445912011863665</c:v>
                </c:pt>
                <c:pt idx="506">
                  <c:v>0.54675013346516044</c:v>
                </c:pt>
                <c:pt idx="507">
                  <c:v>0.54891333662877895</c:v>
                </c:pt>
                <c:pt idx="508">
                  <c:v>0.55108081067722192</c:v>
                </c:pt>
                <c:pt idx="509">
                  <c:v>0.55325255561048936</c:v>
                </c:pt>
                <c:pt idx="510">
                  <c:v>0.55542857142858137</c:v>
                </c:pt>
                <c:pt idx="511">
                  <c:v>0.55760885813149785</c:v>
                </c:pt>
                <c:pt idx="512">
                  <c:v>0.55979341571923891</c:v>
                </c:pt>
                <c:pt idx="513">
                  <c:v>0.56198224419180454</c:v>
                </c:pt>
                <c:pt idx="514">
                  <c:v>0.56417534354919452</c:v>
                </c:pt>
                <c:pt idx="515">
                  <c:v>0.56637271379140919</c:v>
                </c:pt>
                <c:pt idx="516">
                  <c:v>0.5685743549184481</c:v>
                </c:pt>
                <c:pt idx="517">
                  <c:v>0.5707802669303117</c:v>
                </c:pt>
                <c:pt idx="518">
                  <c:v>0.57299044982699987</c:v>
                </c:pt>
                <c:pt idx="519">
                  <c:v>0.57520490360851251</c:v>
                </c:pt>
                <c:pt idx="520">
                  <c:v>0.57742362827484972</c:v>
                </c:pt>
                <c:pt idx="521">
                  <c:v>0.5796466238260114</c:v>
                </c:pt>
                <c:pt idx="522">
                  <c:v>0.58187389026199765</c:v>
                </c:pt>
                <c:pt idx="523">
                  <c:v>0.58410542758280837</c:v>
                </c:pt>
                <c:pt idx="524">
                  <c:v>0.58634123578844366</c:v>
                </c:pt>
                <c:pt idx="525">
                  <c:v>0.58858131487890342</c:v>
                </c:pt>
                <c:pt idx="526">
                  <c:v>0.59082566485418775</c:v>
                </c:pt>
                <c:pt idx="527">
                  <c:v>0.59307428571429655</c:v>
                </c:pt>
                <c:pt idx="528">
                  <c:v>0.59532717745922992</c:v>
                </c:pt>
                <c:pt idx="529">
                  <c:v>0.59758434008898775</c:v>
                </c:pt>
                <c:pt idx="530">
                  <c:v>0.59984577360357005</c:v>
                </c:pt>
                <c:pt idx="531">
                  <c:v>0.60211147800297682</c:v>
                </c:pt>
                <c:pt idx="532">
                  <c:v>0.60438145328720827</c:v>
                </c:pt>
                <c:pt idx="533">
                  <c:v>0.60665569945626419</c:v>
                </c:pt>
                <c:pt idx="534">
                  <c:v>0.60893421651014457</c:v>
                </c:pt>
                <c:pt idx="535">
                  <c:v>0.61121700444884952</c:v>
                </c:pt>
                <c:pt idx="536">
                  <c:v>0.61350406327237905</c:v>
                </c:pt>
                <c:pt idx="537">
                  <c:v>0.61579539298073305</c:v>
                </c:pt>
                <c:pt idx="538">
                  <c:v>0.61809099357391151</c:v>
                </c:pt>
                <c:pt idx="539">
                  <c:v>0.62039086505191454</c:v>
                </c:pt>
                <c:pt idx="540">
                  <c:v>0.62269500741474215</c:v>
                </c:pt>
                <c:pt idx="541">
                  <c:v>0.62500342066239423</c:v>
                </c:pt>
                <c:pt idx="542">
                  <c:v>0.62731610479487077</c:v>
                </c:pt>
                <c:pt idx="543">
                  <c:v>0.62963305981217188</c:v>
                </c:pt>
                <c:pt idx="544">
                  <c:v>0.63195428571429746</c:v>
                </c:pt>
                <c:pt idx="545">
                  <c:v>0.6342797825012475</c:v>
                </c:pt>
                <c:pt idx="546">
                  <c:v>0.63660955017302212</c:v>
                </c:pt>
                <c:pt idx="547">
                  <c:v>0.63894358872962131</c:v>
                </c:pt>
                <c:pt idx="548">
                  <c:v>0.64128189817104497</c:v>
                </c:pt>
                <c:pt idx="549">
                  <c:v>0.64362447849729321</c:v>
                </c:pt>
                <c:pt idx="550">
                  <c:v>0.6459713297083659</c:v>
                </c:pt>
                <c:pt idx="551">
                  <c:v>0.64832245180426318</c:v>
                </c:pt>
                <c:pt idx="552">
                  <c:v>0.65067784478498492</c:v>
                </c:pt>
                <c:pt idx="553">
                  <c:v>0.65303750865053123</c:v>
                </c:pt>
                <c:pt idx="554">
                  <c:v>0.65540144340090201</c:v>
                </c:pt>
                <c:pt idx="555">
                  <c:v>0.65776964903609736</c:v>
                </c:pt>
                <c:pt idx="556">
                  <c:v>0.66014212555611718</c:v>
                </c:pt>
                <c:pt idx="557">
                  <c:v>0.66251887296096157</c:v>
                </c:pt>
                <c:pt idx="558">
                  <c:v>0.66489989125063043</c:v>
                </c:pt>
                <c:pt idx="559">
                  <c:v>0.66728518042512364</c:v>
                </c:pt>
                <c:pt idx="560">
                  <c:v>0.66967474048444153</c:v>
                </c:pt>
                <c:pt idx="561">
                  <c:v>0.67206857142858401</c:v>
                </c:pt>
                <c:pt idx="562">
                  <c:v>0.67446667325755094</c:v>
                </c:pt>
                <c:pt idx="563">
                  <c:v>0.67686904597134245</c:v>
                </c:pt>
                <c:pt idx="564">
                  <c:v>0.67927568956995843</c:v>
                </c:pt>
                <c:pt idx="565">
                  <c:v>0.68168660405339887</c:v>
                </c:pt>
                <c:pt idx="566">
                  <c:v>0.68410178942166389</c:v>
                </c:pt>
                <c:pt idx="567">
                  <c:v>0.68652124567475348</c:v>
                </c:pt>
                <c:pt idx="568">
                  <c:v>0.68894497281266753</c:v>
                </c:pt>
                <c:pt idx="569">
                  <c:v>0.69137297083540616</c:v>
                </c:pt>
                <c:pt idx="570">
                  <c:v>0.69380523974296926</c:v>
                </c:pt>
                <c:pt idx="571">
                  <c:v>0.69624177953535682</c:v>
                </c:pt>
                <c:pt idx="572">
                  <c:v>0.69868259021256895</c:v>
                </c:pt>
                <c:pt idx="573">
                  <c:v>0.70112767177460567</c:v>
                </c:pt>
                <c:pt idx="574">
                  <c:v>0.70357702422146662</c:v>
                </c:pt>
                <c:pt idx="575">
                  <c:v>0.70603064755315226</c:v>
                </c:pt>
                <c:pt idx="576">
                  <c:v>0.70848854176966247</c:v>
                </c:pt>
                <c:pt idx="577">
                  <c:v>0.71095070687099726</c:v>
                </c:pt>
                <c:pt idx="578">
                  <c:v>0.71341714285715641</c:v>
                </c:pt>
                <c:pt idx="579">
                  <c:v>0.71588784972814024</c:v>
                </c:pt>
                <c:pt idx="580">
                  <c:v>0.71836282748394853</c:v>
                </c:pt>
                <c:pt idx="581">
                  <c:v>0.72084207612458129</c:v>
                </c:pt>
                <c:pt idx="582">
                  <c:v>0.72332559565003862</c:v>
                </c:pt>
                <c:pt idx="583">
                  <c:v>0.72581338606032042</c:v>
                </c:pt>
                <c:pt idx="584">
                  <c:v>0.72830544735542679</c:v>
                </c:pt>
                <c:pt idx="585">
                  <c:v>0.73080177953535763</c:v>
                </c:pt>
                <c:pt idx="586">
                  <c:v>0.73330238260011305</c:v>
                </c:pt>
                <c:pt idx="587">
                  <c:v>0.73580725654969292</c:v>
                </c:pt>
                <c:pt idx="588">
                  <c:v>0.73831640138409715</c:v>
                </c:pt>
                <c:pt idx="589">
                  <c:v>0.74082981710332607</c:v>
                </c:pt>
                <c:pt idx="590">
                  <c:v>0.74334750370737956</c:v>
                </c:pt>
                <c:pt idx="591">
                  <c:v>0.74586946119625752</c:v>
                </c:pt>
                <c:pt idx="592">
                  <c:v>0.74839568956996005</c:v>
                </c:pt>
                <c:pt idx="593">
                  <c:v>0.75092618882848705</c:v>
                </c:pt>
                <c:pt idx="594">
                  <c:v>0.75346095897183862</c:v>
                </c:pt>
                <c:pt idx="595">
                  <c:v>0.75600000000001466</c:v>
                </c:pt>
                <c:pt idx="596">
                  <c:v>0.75854331191301516</c:v>
                </c:pt>
                <c:pt idx="597">
                  <c:v>0.76109089471084035</c:v>
                </c:pt>
                <c:pt idx="598">
                  <c:v>0.76364274839348989</c:v>
                </c:pt>
                <c:pt idx="599">
                  <c:v>0.76619887296096401</c:v>
                </c:pt>
                <c:pt idx="600">
                  <c:v>0.7687592684132627</c:v>
                </c:pt>
                <c:pt idx="601">
                  <c:v>0.77132393475038585</c:v>
                </c:pt>
                <c:pt idx="602">
                  <c:v>0.77389287197233336</c:v>
                </c:pt>
                <c:pt idx="603">
                  <c:v>0.77646608007910556</c:v>
                </c:pt>
                <c:pt idx="604">
                  <c:v>0.77904355907070222</c:v>
                </c:pt>
                <c:pt idx="605">
                  <c:v>0.78162530894712345</c:v>
                </c:pt>
                <c:pt idx="606">
                  <c:v>0.78421132970836915</c:v>
                </c:pt>
                <c:pt idx="607">
                  <c:v>0.78680162135443943</c:v>
                </c:pt>
                <c:pt idx="608">
                  <c:v>0.78939618388533428</c:v>
                </c:pt>
                <c:pt idx="609">
                  <c:v>0.79199501730105359</c:v>
                </c:pt>
                <c:pt idx="610">
                  <c:v>0.79459812160159737</c:v>
                </c:pt>
                <c:pt idx="611">
                  <c:v>0.79720549678696573</c:v>
                </c:pt>
                <c:pt idx="612">
                  <c:v>0.79981714285715855</c:v>
                </c:pt>
                <c:pt idx="613">
                  <c:v>0.80243305981217594</c:v>
                </c:pt>
                <c:pt idx="614">
                  <c:v>0.80505324765201791</c:v>
                </c:pt>
                <c:pt idx="615">
                  <c:v>0.80767770637668423</c:v>
                </c:pt>
                <c:pt idx="616">
                  <c:v>0.81030643598617524</c:v>
                </c:pt>
                <c:pt idx="617">
                  <c:v>0.8129394364804905</c:v>
                </c:pt>
                <c:pt idx="618">
                  <c:v>0.81557670785963043</c:v>
                </c:pt>
                <c:pt idx="619">
                  <c:v>0.81821825012359495</c:v>
                </c:pt>
                <c:pt idx="620">
                  <c:v>0.82086406327238393</c:v>
                </c:pt>
                <c:pt idx="621">
                  <c:v>0.82351414730599748</c:v>
                </c:pt>
                <c:pt idx="622">
                  <c:v>0.8261685022244355</c:v>
                </c:pt>
                <c:pt idx="623">
                  <c:v>0.82882712802769809</c:v>
                </c:pt>
                <c:pt idx="624">
                  <c:v>0.83149002471578515</c:v>
                </c:pt>
                <c:pt idx="625">
                  <c:v>0.83415719228869667</c:v>
                </c:pt>
                <c:pt idx="626">
                  <c:v>0.83682863074643288</c:v>
                </c:pt>
                <c:pt idx="627">
                  <c:v>0.83950434008899344</c:v>
                </c:pt>
                <c:pt idx="628">
                  <c:v>0.84218432031637858</c:v>
                </c:pt>
                <c:pt idx="629">
                  <c:v>0.84486857142858829</c:v>
                </c:pt>
                <c:pt idx="630">
                  <c:v>0.84755709342562247</c:v>
                </c:pt>
                <c:pt idx="631">
                  <c:v>0.850249886307481</c:v>
                </c:pt>
                <c:pt idx="632">
                  <c:v>0.85294695007416421</c:v>
                </c:pt>
                <c:pt idx="633">
                  <c:v>0.85564828472567189</c:v>
                </c:pt>
                <c:pt idx="634">
                  <c:v>0.85835389026200415</c:v>
                </c:pt>
                <c:pt idx="635">
                  <c:v>0.86106376668316098</c:v>
                </c:pt>
                <c:pt idx="636">
                  <c:v>0.86377791398914228</c:v>
                </c:pt>
                <c:pt idx="637">
                  <c:v>0.86649633217994804</c:v>
                </c:pt>
                <c:pt idx="638">
                  <c:v>0.86921902125557837</c:v>
                </c:pt>
                <c:pt idx="639">
                  <c:v>0.87194598121603328</c:v>
                </c:pt>
                <c:pt idx="640">
                  <c:v>0.87467721206131266</c:v>
                </c:pt>
                <c:pt idx="641">
                  <c:v>0.87741271379141628</c:v>
                </c:pt>
                <c:pt idx="642">
                  <c:v>0.88015248640634447</c:v>
                </c:pt>
                <c:pt idx="643">
                  <c:v>0.88289652990609724</c:v>
                </c:pt>
                <c:pt idx="644">
                  <c:v>0.88564484429067447</c:v>
                </c:pt>
                <c:pt idx="645">
                  <c:v>0.88839742956007617</c:v>
                </c:pt>
                <c:pt idx="646">
                  <c:v>0.89115428571430244</c:v>
                </c:pt>
                <c:pt idx="647">
                  <c:v>0.89391541275335329</c:v>
                </c:pt>
                <c:pt idx="648">
                  <c:v>0.8966808106772286</c:v>
                </c:pt>
                <c:pt idx="649">
                  <c:v>0.89945047948592838</c:v>
                </c:pt>
                <c:pt idx="650">
                  <c:v>0.90222441917945273</c:v>
                </c:pt>
                <c:pt idx="651">
                  <c:v>0.90500262975780155</c:v>
                </c:pt>
                <c:pt idx="652">
                  <c:v>0.90778511122097494</c:v>
                </c:pt>
                <c:pt idx="653">
                  <c:v>0.91057186356897279</c:v>
                </c:pt>
                <c:pt idx="654">
                  <c:v>0.91336288680179523</c:v>
                </c:pt>
                <c:pt idx="655">
                  <c:v>0.91615818091944212</c:v>
                </c:pt>
                <c:pt idx="656">
                  <c:v>0.91895774592191359</c:v>
                </c:pt>
                <c:pt idx="657">
                  <c:v>0.92176158180920953</c:v>
                </c:pt>
                <c:pt idx="658">
                  <c:v>0.92456968858133004</c:v>
                </c:pt>
                <c:pt idx="659">
                  <c:v>0.92738206623827502</c:v>
                </c:pt>
                <c:pt idx="660">
                  <c:v>0.93019871478004457</c:v>
                </c:pt>
                <c:pt idx="661">
                  <c:v>0.93301963420663858</c:v>
                </c:pt>
                <c:pt idx="662">
                  <c:v>0.93584482451805717</c:v>
                </c:pt>
                <c:pt idx="663">
                  <c:v>0.93867428571430023</c:v>
                </c:pt>
                <c:pt idx="664">
                  <c:v>0.94150801779536775</c:v>
                </c:pt>
                <c:pt idx="665">
                  <c:v>0.94434602076125984</c:v>
                </c:pt>
                <c:pt idx="666">
                  <c:v>0.94718829461197651</c:v>
                </c:pt>
                <c:pt idx="667">
                  <c:v>0.95003483934751765</c:v>
                </c:pt>
                <c:pt idx="668">
                  <c:v>0.95288565496788324</c:v>
                </c:pt>
                <c:pt idx="669">
                  <c:v>0.95574074147307342</c:v>
                </c:pt>
                <c:pt idx="670">
                  <c:v>0.95860009886308817</c:v>
                </c:pt>
                <c:pt idx="671">
                  <c:v>0.96146372713792738</c:v>
                </c:pt>
                <c:pt idx="672">
                  <c:v>0.96433162629759106</c:v>
                </c:pt>
                <c:pt idx="673">
                  <c:v>0.96720379634207931</c:v>
                </c:pt>
                <c:pt idx="674">
                  <c:v>0.97008023727139203</c:v>
                </c:pt>
                <c:pt idx="675">
                  <c:v>0.97296094908552933</c:v>
                </c:pt>
                <c:pt idx="676">
                  <c:v>0.97584593178449119</c:v>
                </c:pt>
                <c:pt idx="677">
                  <c:v>0.97873518536827742</c:v>
                </c:pt>
                <c:pt idx="678">
                  <c:v>0.98162870983688832</c:v>
                </c:pt>
                <c:pt idx="679">
                  <c:v>0.98452650519032359</c:v>
                </c:pt>
                <c:pt idx="680">
                  <c:v>0.98742857142858353</c:v>
                </c:pt>
                <c:pt idx="681">
                  <c:v>0.99033490855166784</c:v>
                </c:pt>
                <c:pt idx="682">
                  <c:v>0.99324551655957682</c:v>
                </c:pt>
                <c:pt idx="683">
                  <c:v>0.99616039545231017</c:v>
                </c:pt>
                <c:pt idx="684">
                  <c:v>0.99907954522986808</c:v>
                </c:pt>
                <c:pt idx="685">
                  <c:v>1.0020029658922502</c:v>
                </c:pt>
                <c:pt idx="686">
                  <c:v>1.0049306574394576</c:v>
                </c:pt>
                <c:pt idx="687">
                  <c:v>1.0078626198714888</c:v>
                </c:pt>
                <c:pt idx="688">
                  <c:v>1.0107988531883449</c:v>
                </c:pt>
                <c:pt idx="689">
                  <c:v>1.0137393573900253</c:v>
                </c:pt>
                <c:pt idx="690">
                  <c:v>1.0166841324765306</c:v>
                </c:pt>
                <c:pt idx="691">
                  <c:v>1.0196331784478598</c:v>
                </c:pt>
                <c:pt idx="692">
                  <c:v>1.0225864953040142</c:v>
                </c:pt>
                <c:pt idx="693">
                  <c:v>1.0255440830449927</c:v>
                </c:pt>
                <c:pt idx="694">
                  <c:v>1.028505941670796</c:v>
                </c:pt>
                <c:pt idx="695">
                  <c:v>1.0314720711814234</c:v>
                </c:pt>
                <c:pt idx="696">
                  <c:v>1.0344424715768756</c:v>
                </c:pt>
                <c:pt idx="697">
                  <c:v>1.0374171428571521</c:v>
                </c:pt>
                <c:pt idx="698">
                  <c:v>1.0403960850222536</c:v>
                </c:pt>
                <c:pt idx="699">
                  <c:v>1.043379298072179</c:v>
                </c:pt>
                <c:pt idx="700">
                  <c:v>1.0463667820069296</c:v>
                </c:pt>
                <c:pt idx="701">
                  <c:v>1.0493585368265039</c:v>
                </c:pt>
                <c:pt idx="702">
                  <c:v>1.0523545625309034</c:v>
                </c:pt>
                <c:pt idx="703">
                  <c:v>1.0553548591201269</c:v>
                </c:pt>
                <c:pt idx="704">
                  <c:v>1.0583594265941756</c:v>
                </c:pt>
                <c:pt idx="705">
                  <c:v>1.061368264953048</c:v>
                </c:pt>
                <c:pt idx="706">
                  <c:v>1.0643813741967456</c:v>
                </c:pt>
                <c:pt idx="707">
                  <c:v>1.0673987543252672</c:v>
                </c:pt>
                <c:pt idx="708">
                  <c:v>1.0704204053386137</c:v>
                </c:pt>
                <c:pt idx="709">
                  <c:v>1.0734463272367845</c:v>
                </c:pt>
                <c:pt idx="710">
                  <c:v>1.0764765200197801</c:v>
                </c:pt>
                <c:pt idx="711">
                  <c:v>1.0795109836875998</c:v>
                </c:pt>
                <c:pt idx="712">
                  <c:v>1.0825497182402444</c:v>
                </c:pt>
                <c:pt idx="713">
                  <c:v>1.0855927236777132</c:v>
                </c:pt>
                <c:pt idx="714">
                  <c:v>1.0886400000000067</c:v>
                </c:pt>
                <c:pt idx="715">
                  <c:v>1.0916915472071245</c:v>
                </c:pt>
                <c:pt idx="716">
                  <c:v>1.0947473652990674</c:v>
                </c:pt>
                <c:pt idx="717">
                  <c:v>1.097807454275834</c:v>
                </c:pt>
                <c:pt idx="718">
                  <c:v>1.1008718141374259</c:v>
                </c:pt>
                <c:pt idx="719">
                  <c:v>1.1039404448838417</c:v>
                </c:pt>
                <c:pt idx="720">
                  <c:v>1.1070133465150824</c:v>
                </c:pt>
                <c:pt idx="721">
                  <c:v>1.1100905190311472</c:v>
                </c:pt>
                <c:pt idx="722">
                  <c:v>1.1131719624320371</c:v>
                </c:pt>
                <c:pt idx="723">
                  <c:v>1.116257676717751</c:v>
                </c:pt>
                <c:pt idx="724">
                  <c:v>1.1193476618882898</c:v>
                </c:pt>
                <c:pt idx="725">
                  <c:v>1.1224419179436529</c:v>
                </c:pt>
                <c:pt idx="726">
                  <c:v>1.1255404448838406</c:v>
                </c:pt>
                <c:pt idx="727">
                  <c:v>1.1286432427088526</c:v>
                </c:pt>
                <c:pt idx="728">
                  <c:v>1.1317503114186895</c:v>
                </c:pt>
                <c:pt idx="729">
                  <c:v>1.1348616510133507</c:v>
                </c:pt>
                <c:pt idx="730">
                  <c:v>1.1379772614928365</c:v>
                </c:pt>
                <c:pt idx="731">
                  <c:v>1.1410971428571466</c:v>
                </c:pt>
                <c:pt idx="732">
                  <c:v>1.1442212951062816</c:v>
                </c:pt>
                <c:pt idx="733">
                  <c:v>1.1473497182402406</c:v>
                </c:pt>
                <c:pt idx="734">
                  <c:v>1.1504824122590247</c:v>
                </c:pt>
                <c:pt idx="735">
                  <c:v>1.1536193771626329</c:v>
                </c:pt>
                <c:pt idx="736">
                  <c:v>1.1567606129510659</c:v>
                </c:pt>
                <c:pt idx="737">
                  <c:v>1.159906119624323</c:v>
                </c:pt>
                <c:pt idx="738">
                  <c:v>1.1630558971824052</c:v>
                </c:pt>
                <c:pt idx="739">
                  <c:v>1.1662099456253112</c:v>
                </c:pt>
                <c:pt idx="740">
                  <c:v>1.1693682649530424</c:v>
                </c:pt>
                <c:pt idx="741">
                  <c:v>1.1725308551655977</c:v>
                </c:pt>
                <c:pt idx="742">
                  <c:v>1.1756977162629778</c:v>
                </c:pt>
                <c:pt idx="743">
                  <c:v>1.1788688482451821</c:v>
                </c:pt>
                <c:pt idx="744">
                  <c:v>1.1820442511122113</c:v>
                </c:pt>
                <c:pt idx="745">
                  <c:v>1.1852239248640646</c:v>
                </c:pt>
                <c:pt idx="746">
                  <c:v>1.1884078695007427</c:v>
                </c:pt>
                <c:pt idx="747">
                  <c:v>1.1915960850222451</c:v>
                </c:pt>
                <c:pt idx="748">
                  <c:v>1.1947885714285724</c:v>
                </c:pt>
                <c:pt idx="749">
                  <c:v>1.1979853287197237</c:v>
                </c:pt>
                <c:pt idx="750">
                  <c:v>1.2011863568957002</c:v>
                </c:pt>
                <c:pt idx="751">
                  <c:v>1.2043916559565004</c:v>
                </c:pt>
                <c:pt idx="752">
                  <c:v>1.2076012259021258</c:v>
                </c:pt>
                <c:pt idx="753">
                  <c:v>1.2108150667325752</c:v>
                </c:pt>
                <c:pt idx="754">
                  <c:v>1.2140331784478497</c:v>
                </c:pt>
                <c:pt idx="755">
                  <c:v>1.2172555610479481</c:v>
                </c:pt>
                <c:pt idx="756">
                  <c:v>1.2204822145328715</c:v>
                </c:pt>
                <c:pt idx="757">
                  <c:v>1.223713138902619</c:v>
                </c:pt>
                <c:pt idx="758">
                  <c:v>1.2269483341571914</c:v>
                </c:pt>
                <c:pt idx="759">
                  <c:v>1.230187800296588</c:v>
                </c:pt>
                <c:pt idx="760">
                  <c:v>1.2334315373208096</c:v>
                </c:pt>
                <c:pt idx="761">
                  <c:v>1.2366795452298551</c:v>
                </c:pt>
                <c:pt idx="762">
                  <c:v>1.2399318240237256</c:v>
                </c:pt>
                <c:pt idx="763">
                  <c:v>1.2431883737024201</c:v>
                </c:pt>
                <c:pt idx="764">
                  <c:v>1.2464491942659397</c:v>
                </c:pt>
                <c:pt idx="765">
                  <c:v>1.2497142857142833</c:v>
                </c:pt>
                <c:pt idx="766">
                  <c:v>1.2529836480474519</c:v>
                </c:pt>
                <c:pt idx="767">
                  <c:v>1.2562572812654447</c:v>
                </c:pt>
                <c:pt idx="768">
                  <c:v>1.2595351853682624</c:v>
                </c:pt>
                <c:pt idx="769">
                  <c:v>1.2628173603559039</c:v>
                </c:pt>
                <c:pt idx="770">
                  <c:v>1.2661038062283707</c:v>
                </c:pt>
                <c:pt idx="771">
                  <c:v>1.2693945229856614</c:v>
                </c:pt>
                <c:pt idx="772">
                  <c:v>1.2726895106277771</c:v>
                </c:pt>
                <c:pt idx="773">
                  <c:v>1.2759887691547169</c:v>
                </c:pt>
                <c:pt idx="774">
                  <c:v>1.2792922985664816</c:v>
                </c:pt>
                <c:pt idx="775">
                  <c:v>1.2826000988630704</c:v>
                </c:pt>
                <c:pt idx="776">
                  <c:v>1.2859121700444842</c:v>
                </c:pt>
                <c:pt idx="777">
                  <c:v>1.2892285121107221</c:v>
                </c:pt>
                <c:pt idx="778">
                  <c:v>1.2925491250617849</c:v>
                </c:pt>
                <c:pt idx="779">
                  <c:v>1.2958740088976717</c:v>
                </c:pt>
                <c:pt idx="780">
                  <c:v>1.2992031636183836</c:v>
                </c:pt>
                <c:pt idx="781">
                  <c:v>1.3025365892239193</c:v>
                </c:pt>
                <c:pt idx="782">
                  <c:v>1.3058742857142804</c:v>
                </c:pt>
                <c:pt idx="783">
                  <c:v>1.3092162530894653</c:v>
                </c:pt>
                <c:pt idx="784">
                  <c:v>1.3125624913494751</c:v>
                </c:pt>
                <c:pt idx="785">
                  <c:v>1.3159130004943091</c:v>
                </c:pt>
                <c:pt idx="786">
                  <c:v>1.3192677805239681</c:v>
                </c:pt>
                <c:pt idx="787">
                  <c:v>1.3226268314384511</c:v>
                </c:pt>
                <c:pt idx="788">
                  <c:v>1.3259901532377592</c:v>
                </c:pt>
                <c:pt idx="789">
                  <c:v>1.3293577459218913</c:v>
                </c:pt>
                <c:pt idx="790">
                  <c:v>1.3327296094908483</c:v>
                </c:pt>
                <c:pt idx="791">
                  <c:v>1.3361057439446293</c:v>
                </c:pt>
                <c:pt idx="792">
                  <c:v>1.3394861492832353</c:v>
                </c:pt>
                <c:pt idx="793">
                  <c:v>1.3428708255066655</c:v>
                </c:pt>
                <c:pt idx="794">
                  <c:v>1.3462597726149206</c:v>
                </c:pt>
                <c:pt idx="795">
                  <c:v>1.3496529906079997</c:v>
                </c:pt>
                <c:pt idx="796">
                  <c:v>1.353050479485904</c:v>
                </c:pt>
                <c:pt idx="797">
                  <c:v>1.356452239248632</c:v>
                </c:pt>
                <c:pt idx="798">
                  <c:v>1.3598582698961852</c:v>
                </c:pt>
                <c:pt idx="799">
                  <c:v>1.3632685714285624</c:v>
                </c:pt>
                <c:pt idx="800">
                  <c:v>1.3666831438457647</c:v>
                </c:pt>
                <c:pt idx="801">
                  <c:v>1.3701019871477909</c:v>
                </c:pt>
                <c:pt idx="802">
                  <c:v>1.3735251013346421</c:v>
                </c:pt>
                <c:pt idx="803">
                  <c:v>1.3769524864063174</c:v>
                </c:pt>
                <c:pt idx="804">
                  <c:v>1.3803841423628178</c:v>
                </c:pt>
                <c:pt idx="805">
                  <c:v>1.383820069204142</c:v>
                </c:pt>
                <c:pt idx="806">
                  <c:v>1.3872602669302914</c:v>
                </c:pt>
                <c:pt idx="807">
                  <c:v>1.3907047355412647</c:v>
                </c:pt>
                <c:pt idx="808">
                  <c:v>1.394153475037063</c:v>
                </c:pt>
                <c:pt idx="809">
                  <c:v>1.3976064854176855</c:v>
                </c:pt>
                <c:pt idx="810">
                  <c:v>1.4010637666831323</c:v>
                </c:pt>
                <c:pt idx="811">
                  <c:v>1.4045253188334041</c:v>
                </c:pt>
                <c:pt idx="812">
                  <c:v>1.4079911418685001</c:v>
                </c:pt>
                <c:pt idx="813">
                  <c:v>1.4114612357884211</c:v>
                </c:pt>
                <c:pt idx="814">
                  <c:v>1.4149356005931661</c:v>
                </c:pt>
                <c:pt idx="815">
                  <c:v>1.4184142362827361</c:v>
                </c:pt>
                <c:pt idx="816">
                  <c:v>1.4218971428571301</c:v>
                </c:pt>
                <c:pt idx="817">
                  <c:v>1.425384320316349</c:v>
                </c:pt>
                <c:pt idx="818">
                  <c:v>1.4288757686603921</c:v>
                </c:pt>
                <c:pt idx="819">
                  <c:v>1.4323714878892602</c:v>
                </c:pt>
                <c:pt idx="820">
                  <c:v>1.4358714780029522</c:v>
                </c:pt>
                <c:pt idx="821">
                  <c:v>1.4393757390014694</c:v>
                </c:pt>
                <c:pt idx="822">
                  <c:v>1.4428842708848104</c:v>
                </c:pt>
                <c:pt idx="823">
                  <c:v>1.4463970736529765</c:v>
                </c:pt>
                <c:pt idx="824">
                  <c:v>1.4499141473059667</c:v>
                </c:pt>
                <c:pt idx="825">
                  <c:v>1.453435491843782</c:v>
                </c:pt>
                <c:pt idx="826">
                  <c:v>1.456961107266421</c:v>
                </c:pt>
                <c:pt idx="827">
                  <c:v>1.4604909935738852</c:v>
                </c:pt>
                <c:pt idx="828">
                  <c:v>1.4640251507661735</c:v>
                </c:pt>
                <c:pt idx="829">
                  <c:v>1.4675635788432866</c:v>
                </c:pt>
                <c:pt idx="830">
                  <c:v>1.471106277805224</c:v>
                </c:pt>
                <c:pt idx="831">
                  <c:v>1.4746532476519862</c:v>
                </c:pt>
                <c:pt idx="832">
                  <c:v>1.4782044883835725</c:v>
                </c:pt>
                <c:pt idx="833">
                  <c:v>1.4817599999999838</c:v>
                </c:pt>
                <c:pt idx="834">
                  <c:v>1.485319782501219</c:v>
                </c:pt>
                <c:pt idx="835">
                  <c:v>1.4888838358872793</c:v>
                </c:pt>
                <c:pt idx="836">
                  <c:v>1.4924521601581637</c:v>
                </c:pt>
                <c:pt idx="837">
                  <c:v>1.4960247553138732</c:v>
                </c:pt>
                <c:pt idx="838">
                  <c:v>1.4996016213544066</c:v>
                </c:pt>
                <c:pt idx="839">
                  <c:v>1.503182758279765</c:v>
                </c:pt>
                <c:pt idx="840">
                  <c:v>1.5067681660899472</c:v>
                </c:pt>
                <c:pt idx="841">
                  <c:v>1.5103578447849548</c:v>
                </c:pt>
                <c:pt idx="842">
                  <c:v>1.5139517943647862</c:v>
                </c:pt>
                <c:pt idx="843">
                  <c:v>1.5175500148294427</c:v>
                </c:pt>
                <c:pt idx="844">
                  <c:v>1.5211525061789233</c:v>
                </c:pt>
                <c:pt idx="845">
                  <c:v>1.5247592684132287</c:v>
                </c:pt>
                <c:pt idx="846">
                  <c:v>1.5283703015323582</c:v>
                </c:pt>
                <c:pt idx="847">
                  <c:v>1.5319856055363128</c:v>
                </c:pt>
                <c:pt idx="848">
                  <c:v>1.5356051804250914</c:v>
                </c:pt>
                <c:pt idx="849">
                  <c:v>1.5392290261986949</c:v>
                </c:pt>
                <c:pt idx="850">
                  <c:v>1.5428571428571225</c:v>
                </c:pt>
                <c:pt idx="851">
                  <c:v>1.5464895304003752</c:v>
                </c:pt>
                <c:pt idx="852">
                  <c:v>1.5501261888284519</c:v>
                </c:pt>
                <c:pt idx="853">
                  <c:v>1.5537671181413535</c:v>
                </c:pt>
                <c:pt idx="854">
                  <c:v>1.5574123183390791</c:v>
                </c:pt>
                <c:pt idx="855">
                  <c:v>1.5610617894216299</c:v>
                </c:pt>
                <c:pt idx="856">
                  <c:v>1.5647155313890044</c:v>
                </c:pt>
                <c:pt idx="857">
                  <c:v>1.5683735442412043</c:v>
                </c:pt>
                <c:pt idx="858">
                  <c:v>1.5720358279782281</c:v>
                </c:pt>
                <c:pt idx="859">
                  <c:v>1.5757023826000767</c:v>
                </c:pt>
                <c:pt idx="860">
                  <c:v>1.5793732081067495</c:v>
                </c:pt>
                <c:pt idx="861">
                  <c:v>1.5830483044982473</c:v>
                </c:pt>
                <c:pt idx="862">
                  <c:v>1.5867276717745691</c:v>
                </c:pt>
                <c:pt idx="863">
                  <c:v>1.590411309935716</c:v>
                </c:pt>
                <c:pt idx="864">
                  <c:v>1.5940992189816867</c:v>
                </c:pt>
                <c:pt idx="865">
                  <c:v>1.5977913989124826</c:v>
                </c:pt>
                <c:pt idx="866">
                  <c:v>1.6014878497281024</c:v>
                </c:pt>
                <c:pt idx="867">
                  <c:v>1.6051885714285474</c:v>
                </c:pt>
                <c:pt idx="868">
                  <c:v>1.6088935640138162</c:v>
                </c:pt>
                <c:pt idx="869">
                  <c:v>1.6126028274839104</c:v>
                </c:pt>
                <c:pt idx="870">
                  <c:v>1.6163163618388281</c:v>
                </c:pt>
                <c:pt idx="871">
                  <c:v>1.6200341670785712</c:v>
                </c:pt>
                <c:pt idx="872">
                  <c:v>1.623756243203138</c:v>
                </c:pt>
                <c:pt idx="873">
                  <c:v>1.6274825902125303</c:v>
                </c:pt>
                <c:pt idx="874">
                  <c:v>1.6312132081067461</c:v>
                </c:pt>
                <c:pt idx="875">
                  <c:v>1.6349480968857872</c:v>
                </c:pt>
                <c:pt idx="876">
                  <c:v>1.6386872565496522</c:v>
                </c:pt>
                <c:pt idx="877">
                  <c:v>1.6424306870983423</c:v>
                </c:pt>
                <c:pt idx="878">
                  <c:v>1.6461783885318564</c:v>
                </c:pt>
                <c:pt idx="879">
                  <c:v>1.6499303608501956</c:v>
                </c:pt>
                <c:pt idx="880">
                  <c:v>1.6536866040533587</c:v>
                </c:pt>
                <c:pt idx="881">
                  <c:v>1.6574471181413468</c:v>
                </c:pt>
                <c:pt idx="882">
                  <c:v>1.661211903114159</c:v>
                </c:pt>
                <c:pt idx="883">
                  <c:v>1.6649809589717961</c:v>
                </c:pt>
                <c:pt idx="884">
                  <c:v>1.6687542857142574</c:v>
                </c:pt>
                <c:pt idx="885">
                  <c:v>1.6725318833415437</c:v>
                </c:pt>
                <c:pt idx="886">
                  <c:v>1.6763137518536537</c:v>
                </c:pt>
                <c:pt idx="887">
                  <c:v>1.6800998912505891</c:v>
                </c:pt>
                <c:pt idx="888">
                  <c:v>1.6838903015323483</c:v>
                </c:pt>
                <c:pt idx="889">
                  <c:v>1.6876849826989326</c:v>
                </c:pt>
                <c:pt idx="890">
                  <c:v>1.691483934750341</c:v>
                </c:pt>
                <c:pt idx="891">
                  <c:v>1.6952871576865742</c:v>
                </c:pt>
                <c:pt idx="892">
                  <c:v>1.6990946515076315</c:v>
                </c:pt>
                <c:pt idx="893">
                  <c:v>1.7029064162135139</c:v>
                </c:pt>
                <c:pt idx="894">
                  <c:v>1.7067224518042203</c:v>
                </c:pt>
                <c:pt idx="895">
                  <c:v>1.7105427582797517</c:v>
                </c:pt>
                <c:pt idx="896">
                  <c:v>1.714367335640107</c:v>
                </c:pt>
                <c:pt idx="897">
                  <c:v>1.7181961838852875</c:v>
                </c:pt>
                <c:pt idx="898">
                  <c:v>1.722029303015292</c:v>
                </c:pt>
                <c:pt idx="899">
                  <c:v>1.7258666930301214</c:v>
                </c:pt>
                <c:pt idx="900">
                  <c:v>1.7297083539297748</c:v>
                </c:pt>
                <c:pt idx="901">
                  <c:v>1.7335542857142534</c:v>
                </c:pt>
                <c:pt idx="902">
                  <c:v>1.7374044883835558</c:v>
                </c:pt>
                <c:pt idx="903">
                  <c:v>1.7412589619376835</c:v>
                </c:pt>
                <c:pt idx="904">
                  <c:v>1.745117706376635</c:v>
                </c:pt>
                <c:pt idx="905">
                  <c:v>1.7489807217004116</c:v>
                </c:pt>
                <c:pt idx="906">
                  <c:v>1.7528480079090121</c:v>
                </c:pt>
                <c:pt idx="907">
                  <c:v>1.7567195650024376</c:v>
                </c:pt>
                <c:pt idx="908">
                  <c:v>1.7605953929806872</c:v>
                </c:pt>
                <c:pt idx="909">
                  <c:v>1.764475491843762</c:v>
                </c:pt>
                <c:pt idx="910">
                  <c:v>1.7683598615916605</c:v>
                </c:pt>
                <c:pt idx="911">
                  <c:v>1.7722485022243843</c:v>
                </c:pt>
                <c:pt idx="912">
                  <c:v>1.776141413741932</c:v>
                </c:pt>
                <c:pt idx="913">
                  <c:v>1.7800385961443046</c:v>
                </c:pt>
                <c:pt idx="914">
                  <c:v>1.7839400494315014</c:v>
                </c:pt>
                <c:pt idx="915">
                  <c:v>1.7878457736035231</c:v>
                </c:pt>
                <c:pt idx="916">
                  <c:v>1.7917557686603689</c:v>
                </c:pt>
                <c:pt idx="917">
                  <c:v>1.7956700346020398</c:v>
                </c:pt>
                <c:pt idx="918">
                  <c:v>1.7995885714285345</c:v>
                </c:pt>
                <c:pt idx="919">
                  <c:v>1.8035113791398543</c:v>
                </c:pt>
                <c:pt idx="920">
                  <c:v>1.8074384577359981</c:v>
                </c:pt>
                <c:pt idx="921">
                  <c:v>1.8113698072169671</c:v>
                </c:pt>
                <c:pt idx="922">
                  <c:v>1.8153054275827598</c:v>
                </c:pt>
                <c:pt idx="923">
                  <c:v>1.8192453188333777</c:v>
                </c:pt>
                <c:pt idx="924">
                  <c:v>1.8231894809688196</c:v>
                </c:pt>
                <c:pt idx="925">
                  <c:v>1.8271379139890864</c:v>
                </c:pt>
                <c:pt idx="926">
                  <c:v>1.8310906178941775</c:v>
                </c:pt>
                <c:pt idx="927">
                  <c:v>1.8350475926840935</c:v>
                </c:pt>
                <c:pt idx="928">
                  <c:v>1.8390088383588332</c:v>
                </c:pt>
                <c:pt idx="929">
                  <c:v>1.8429743549183983</c:v>
                </c:pt>
                <c:pt idx="930">
                  <c:v>1.8469441423627873</c:v>
                </c:pt>
                <c:pt idx="931">
                  <c:v>1.8509182006920013</c:v>
                </c:pt>
                <c:pt idx="932">
                  <c:v>1.8548965299060394</c:v>
                </c:pt>
                <c:pt idx="933">
                  <c:v>1.8588791300049026</c:v>
                </c:pt>
                <c:pt idx="934">
                  <c:v>1.8628660009885896</c:v>
                </c:pt>
                <c:pt idx="935">
                  <c:v>1.8668571428571017</c:v>
                </c:pt>
                <c:pt idx="936">
                  <c:v>1.8708525556104376</c:v>
                </c:pt>
                <c:pt idx="937">
                  <c:v>1.8748522392485989</c:v>
                </c:pt>
                <c:pt idx="938">
                  <c:v>1.878856193771584</c:v>
                </c:pt>
                <c:pt idx="939">
                  <c:v>1.8828644191793942</c:v>
                </c:pt>
                <c:pt idx="940">
                  <c:v>1.8868769154720284</c:v>
                </c:pt>
                <c:pt idx="941">
                  <c:v>1.8908936826494875</c:v>
                </c:pt>
                <c:pt idx="942">
                  <c:v>1.8949147207117707</c:v>
                </c:pt>
                <c:pt idx="943">
                  <c:v>1.898940029658879</c:v>
                </c:pt>
                <c:pt idx="944">
                  <c:v>1.9029696094908113</c:v>
                </c:pt>
                <c:pt idx="945">
                  <c:v>1.9070034602075685</c:v>
                </c:pt>
                <c:pt idx="946">
                  <c:v>1.9110415818091497</c:v>
                </c:pt>
                <c:pt idx="947">
                  <c:v>1.9150839742955561</c:v>
                </c:pt>
                <c:pt idx="948">
                  <c:v>1.9191306376667865</c:v>
                </c:pt>
                <c:pt idx="949">
                  <c:v>1.9231815719228418</c:v>
                </c:pt>
                <c:pt idx="950">
                  <c:v>1.9272367770637211</c:v>
                </c:pt>
                <c:pt idx="951">
                  <c:v>1.9312962530894255</c:v>
                </c:pt>
                <c:pt idx="952">
                  <c:v>1.9353599999999538</c:v>
                </c:pt>
                <c:pt idx="953">
                  <c:v>1.9394280177953074</c:v>
                </c:pt>
                <c:pt idx="954">
                  <c:v>1.9435003064754848</c:v>
                </c:pt>
                <c:pt idx="955">
                  <c:v>1.9475768660404871</c:v>
                </c:pt>
                <c:pt idx="956">
                  <c:v>1.9516576964903136</c:v>
                </c:pt>
                <c:pt idx="957">
                  <c:v>1.9557427978249651</c:v>
                </c:pt>
                <c:pt idx="958">
                  <c:v>1.9598321700444405</c:v>
                </c:pt>
                <c:pt idx="959">
                  <c:v>1.9639258131487412</c:v>
                </c:pt>
                <c:pt idx="960">
                  <c:v>1.9680237271378656</c:v>
                </c:pt>
                <c:pt idx="961">
                  <c:v>1.9721259120118151</c:v>
                </c:pt>
                <c:pt idx="962">
                  <c:v>1.9762323677705886</c:v>
                </c:pt>
                <c:pt idx="963">
                  <c:v>1.9803430944141873</c:v>
                </c:pt>
                <c:pt idx="964">
                  <c:v>1.9844580919426098</c:v>
                </c:pt>
                <c:pt idx="965">
                  <c:v>1.9885773603558576</c:v>
                </c:pt>
                <c:pt idx="966">
                  <c:v>1.992700899653929</c:v>
                </c:pt>
                <c:pt idx="967">
                  <c:v>1.9968287098368258</c:v>
                </c:pt>
                <c:pt idx="968">
                  <c:v>2.0009607909045464</c:v>
                </c:pt>
                <c:pt idx="969">
                  <c:v>2.0050971428570921</c:v>
                </c:pt>
                <c:pt idx="970">
                  <c:v>2.0092377656944618</c:v>
                </c:pt>
                <c:pt idx="971">
                  <c:v>2.0133826594166568</c:v>
                </c:pt>
                <c:pt idx="972">
                  <c:v>2.0175318240236755</c:v>
                </c:pt>
                <c:pt idx="973">
                  <c:v>2.021685259515519</c:v>
                </c:pt>
                <c:pt idx="974">
                  <c:v>2.025842965892187</c:v>
                </c:pt>
                <c:pt idx="975">
                  <c:v>2.0300049431536795</c:v>
                </c:pt>
                <c:pt idx="976">
                  <c:v>2.0341711912999965</c:v>
                </c:pt>
                <c:pt idx="977">
                  <c:v>2.0383417103311383</c:v>
                </c:pt>
                <c:pt idx="978">
                  <c:v>2.0425165002471042</c:v>
                </c:pt>
                <c:pt idx="979">
                  <c:v>2.046695561047895</c:v>
                </c:pt>
                <c:pt idx="980">
                  <c:v>2.0508788927335098</c:v>
                </c:pt>
                <c:pt idx="981">
                  <c:v>2.0550664953039499</c:v>
                </c:pt>
                <c:pt idx="982">
                  <c:v>2.0592583687592136</c:v>
                </c:pt>
                <c:pt idx="983">
                  <c:v>2.0634545130993027</c:v>
                </c:pt>
                <c:pt idx="984">
                  <c:v>2.0676549283242154</c:v>
                </c:pt>
                <c:pt idx="985">
                  <c:v>2.0718596144339534</c:v>
                </c:pt>
                <c:pt idx="986">
                  <c:v>2.0760685714285154</c:v>
                </c:pt>
                <c:pt idx="987">
                  <c:v>2.0802817993079028</c:v>
                </c:pt>
                <c:pt idx="988">
                  <c:v>2.0844992980721138</c:v>
                </c:pt>
                <c:pt idx="989">
                  <c:v>2.0887210677211496</c:v>
                </c:pt>
                <c:pt idx="990">
                  <c:v>2.0929471082550095</c:v>
                </c:pt>
                <c:pt idx="991">
                  <c:v>2.0971774196736948</c:v>
                </c:pt>
                <c:pt idx="992">
                  <c:v>2.101412001977204</c:v>
                </c:pt>
                <c:pt idx="993">
                  <c:v>2.1056508551655382</c:v>
                </c:pt>
                <c:pt idx="994">
                  <c:v>2.1098939792386959</c:v>
                </c:pt>
                <c:pt idx="995">
                  <c:v>2.1141413741966795</c:v>
                </c:pt>
                <c:pt idx="996">
                  <c:v>2.1183930400394861</c:v>
                </c:pt>
                <c:pt idx="997">
                  <c:v>2.1226489767671186</c:v>
                </c:pt>
                <c:pt idx="998">
                  <c:v>2.1269091843795747</c:v>
                </c:pt>
                <c:pt idx="999">
                  <c:v>2.1311736628768561</c:v>
                </c:pt>
                <c:pt idx="1000">
                  <c:v>2.135442412258961</c:v>
                </c:pt>
                <c:pt idx="1001">
                  <c:v>2.1397154325258914</c:v>
                </c:pt>
                <c:pt idx="1002">
                  <c:v>2.1439927236776457</c:v>
                </c:pt>
                <c:pt idx="1003">
                  <c:v>2.148274285714225</c:v>
                </c:pt>
                <c:pt idx="1004">
                  <c:v>2.1525601186356282</c:v>
                </c:pt>
                <c:pt idx="1005">
                  <c:v>2.1568502224418569</c:v>
                </c:pt>
                <c:pt idx="1006">
                  <c:v>2.1611445971329091</c:v>
                </c:pt>
                <c:pt idx="1007">
                  <c:v>2.1654432427087862</c:v>
                </c:pt>
                <c:pt idx="1008">
                  <c:v>2.1697461591694878</c:v>
                </c:pt>
                <c:pt idx="1009">
                  <c:v>2.1740533465150143</c:v>
                </c:pt>
                <c:pt idx="1010">
                  <c:v>2.1783648047453643</c:v>
                </c:pt>
                <c:pt idx="1011">
                  <c:v>2.1826805338605393</c:v>
                </c:pt>
                <c:pt idx="1012">
                  <c:v>2.1870005338605392</c:v>
                </c:pt>
                <c:pt idx="1013">
                  <c:v>2.1913248047453631</c:v>
                </c:pt>
                <c:pt idx="1014">
                  <c:v>2.1956533465150123</c:v>
                </c:pt>
                <c:pt idx="1015">
                  <c:v>2.1999861591694851</c:v>
                </c:pt>
                <c:pt idx="1016">
                  <c:v>2.2043232427087833</c:v>
                </c:pt>
                <c:pt idx="1017">
                  <c:v>2.2086645971329051</c:v>
                </c:pt>
                <c:pt idx="1018">
                  <c:v>2.2130102224418522</c:v>
                </c:pt>
                <c:pt idx="1019">
                  <c:v>2.2173601186356233</c:v>
                </c:pt>
                <c:pt idx="1020">
                  <c:v>2.2217142857142194</c:v>
                </c:pt>
                <c:pt idx="1021">
                  <c:v>2.2260727236776394</c:v>
                </c:pt>
                <c:pt idx="1022">
                  <c:v>2.2304354325258848</c:v>
                </c:pt>
                <c:pt idx="1023">
                  <c:v>2.2348024122589538</c:v>
                </c:pt>
                <c:pt idx="1024">
                  <c:v>2.2391736628768482</c:v>
                </c:pt>
                <c:pt idx="1025">
                  <c:v>2.2435491843795661</c:v>
                </c:pt>
                <c:pt idx="1026">
                  <c:v>2.2479289767671093</c:v>
                </c:pt>
                <c:pt idx="1027">
                  <c:v>2.2523130400394766</c:v>
                </c:pt>
                <c:pt idx="1028">
                  <c:v>2.2567013741966688</c:v>
                </c:pt>
                <c:pt idx="1029">
                  <c:v>2.261093979238685</c:v>
                </c:pt>
                <c:pt idx="1030">
                  <c:v>2.2654908551655262</c:v>
                </c:pt>
                <c:pt idx="1031">
                  <c:v>2.2698920019771913</c:v>
                </c:pt>
                <c:pt idx="1032">
                  <c:v>2.2742974196736818</c:v>
                </c:pt>
                <c:pt idx="1033">
                  <c:v>2.2787071082549963</c:v>
                </c:pt>
                <c:pt idx="1034">
                  <c:v>2.2831210677211353</c:v>
                </c:pt>
                <c:pt idx="1035">
                  <c:v>2.2875392980720988</c:v>
                </c:pt>
                <c:pt idx="1036">
                  <c:v>2.2919617993078871</c:v>
                </c:pt>
                <c:pt idx="1037">
                  <c:v>2.2963885714284995</c:v>
                </c:pt>
                <c:pt idx="1038">
                  <c:v>2.3008196144339372</c:v>
                </c:pt>
                <c:pt idx="1039">
                  <c:v>2.3052549283241985</c:v>
                </c:pt>
                <c:pt idx="1040">
                  <c:v>2.3096945130992848</c:v>
                </c:pt>
                <c:pt idx="1041">
                  <c:v>2.3141383687591954</c:v>
                </c:pt>
                <c:pt idx="1042">
                  <c:v>2.318586495303931</c:v>
                </c:pt>
                <c:pt idx="1043">
                  <c:v>2.3230388927334902</c:v>
                </c:pt>
                <c:pt idx="1044">
                  <c:v>2.3274955610478747</c:v>
                </c:pt>
                <c:pt idx="1045">
                  <c:v>2.3319565002470832</c:v>
                </c:pt>
                <c:pt idx="1046">
                  <c:v>2.3364217103311167</c:v>
                </c:pt>
                <c:pt idx="1047">
                  <c:v>2.3408911912999741</c:v>
                </c:pt>
                <c:pt idx="1048">
                  <c:v>2.345364943153657</c:v>
                </c:pt>
                <c:pt idx="1049">
                  <c:v>2.3498429658921633</c:v>
                </c:pt>
                <c:pt idx="1050">
                  <c:v>2.3543252595154951</c:v>
                </c:pt>
                <c:pt idx="1051">
                  <c:v>2.3588118240236509</c:v>
                </c:pt>
                <c:pt idx="1052">
                  <c:v>2.3633026594166315</c:v>
                </c:pt>
                <c:pt idx="1053">
                  <c:v>2.3677977656944362</c:v>
                </c:pt>
                <c:pt idx="1054">
                  <c:v>2.3722971428570658</c:v>
                </c:pt>
                <c:pt idx="1055">
                  <c:v>2.3768007909045195</c:v>
                </c:pt>
                <c:pt idx="1056">
                  <c:v>2.3813087098367984</c:v>
                </c:pt>
                <c:pt idx="1057">
                  <c:v>2.385820899653901</c:v>
                </c:pt>
                <c:pt idx="1058">
                  <c:v>2.3903373603558289</c:v>
                </c:pt>
                <c:pt idx="1059">
                  <c:v>2.3948580919425804</c:v>
                </c:pt>
                <c:pt idx="1060">
                  <c:v>2.3993830944141572</c:v>
                </c:pt>
                <c:pt idx="1061">
                  <c:v>2.4039123677705581</c:v>
                </c:pt>
                <c:pt idx="1062">
                  <c:v>2.4084459120117838</c:v>
                </c:pt>
                <c:pt idx="1063">
                  <c:v>2.4129837271378336</c:v>
                </c:pt>
                <c:pt idx="1064">
                  <c:v>2.4175258131487087</c:v>
                </c:pt>
                <c:pt idx="1065">
                  <c:v>2.4220721700444074</c:v>
                </c:pt>
                <c:pt idx="1066">
                  <c:v>2.4266227978249315</c:v>
                </c:pt>
                <c:pt idx="1067">
                  <c:v>2.4311776964902791</c:v>
                </c:pt>
                <c:pt idx="1068">
                  <c:v>2.4357368660404521</c:v>
                </c:pt>
                <c:pt idx="1069">
                  <c:v>2.4403003064754492</c:v>
                </c:pt>
                <c:pt idx="1070">
                  <c:v>2.4448680177952711</c:v>
                </c:pt>
                <c:pt idx="1071">
                  <c:v>2.449439999999917</c:v>
                </c:pt>
                <c:pt idx="1072">
                  <c:v>2.4540162530893879</c:v>
                </c:pt>
                <c:pt idx="1073">
                  <c:v>2.4585967770636832</c:v>
                </c:pt>
                <c:pt idx="1074">
                  <c:v>2.463181571922803</c:v>
                </c:pt>
                <c:pt idx="1075">
                  <c:v>2.4677706376667472</c:v>
                </c:pt>
                <c:pt idx="1076">
                  <c:v>2.4723639742955164</c:v>
                </c:pt>
                <c:pt idx="1077">
                  <c:v>2.4769615818091091</c:v>
                </c:pt>
                <c:pt idx="1078">
                  <c:v>2.4815634602075276</c:v>
                </c:pt>
                <c:pt idx="1079">
                  <c:v>2.4861696094907693</c:v>
                </c:pt>
                <c:pt idx="1080">
                  <c:v>2.4907800296588367</c:v>
                </c:pt>
                <c:pt idx="1081">
                  <c:v>2.4953947207117277</c:v>
                </c:pt>
                <c:pt idx="1082">
                  <c:v>2.5000136826494441</c:v>
                </c:pt>
              </c:numCache>
            </c:numRef>
          </c:yVal>
          <c:smooth val="1"/>
          <c:extLst>
            <c:ext xmlns:c16="http://schemas.microsoft.com/office/drawing/2014/chart" uri="{C3380CC4-5D6E-409C-BE32-E72D297353CC}">
              <c16:uniqueId val="{00000008-E05D-409D-8A1A-974283C8685C}"/>
            </c:ext>
          </c:extLst>
        </c:ser>
        <c:ser>
          <c:idx val="8"/>
          <c:order val="8"/>
          <c:tx>
            <c:v>U1</c:v>
          </c:tx>
          <c:spPr>
            <a:ln w="19050" cap="rnd">
              <a:solidFill>
                <a:schemeClr val="accent3">
                  <a:lumMod val="60000"/>
                </a:schemeClr>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2'!$O$2:$O$2002</c:f>
              <c:numCache>
                <c:formatCode>General</c:formatCode>
                <c:ptCount val="2001"/>
                <c:pt idx="0">
                  <c:v>1</c:v>
                </c:pt>
                <c:pt idx="1">
                  <c:v>1.0010104340795078</c:v>
                </c:pt>
                <c:pt idx="2">
                  <c:v>1.0020208681590157</c:v>
                </c:pt>
                <c:pt idx="3">
                  <c:v>1.0030313022385235</c:v>
                </c:pt>
                <c:pt idx="4">
                  <c:v>1.0040417363180314</c:v>
                </c:pt>
                <c:pt idx="5">
                  <c:v>1.0050521703975392</c:v>
                </c:pt>
                <c:pt idx="6">
                  <c:v>1.0060626044770471</c:v>
                </c:pt>
                <c:pt idx="7">
                  <c:v>1.0070730385565549</c:v>
                </c:pt>
                <c:pt idx="8">
                  <c:v>1.0080834726360628</c:v>
                </c:pt>
                <c:pt idx="9">
                  <c:v>1.0090939067155706</c:v>
                </c:pt>
                <c:pt idx="10">
                  <c:v>1.0101043407950785</c:v>
                </c:pt>
                <c:pt idx="11">
                  <c:v>1.0111147748745863</c:v>
                </c:pt>
                <c:pt idx="12">
                  <c:v>1.0121252089540942</c:v>
                </c:pt>
                <c:pt idx="13">
                  <c:v>1.013135643033602</c:v>
                </c:pt>
                <c:pt idx="14">
                  <c:v>1.0141460771131099</c:v>
                </c:pt>
                <c:pt idx="15">
                  <c:v>1.0151565111926177</c:v>
                </c:pt>
                <c:pt idx="16">
                  <c:v>1.0161669452721256</c:v>
                </c:pt>
                <c:pt idx="17">
                  <c:v>1.0171773793516334</c:v>
                </c:pt>
                <c:pt idx="18">
                  <c:v>1.0181878134311413</c:v>
                </c:pt>
                <c:pt idx="19">
                  <c:v>1.0191982475106491</c:v>
                </c:pt>
                <c:pt idx="20">
                  <c:v>1.020208681590157</c:v>
                </c:pt>
                <c:pt idx="21">
                  <c:v>1.0212191156696648</c:v>
                </c:pt>
                <c:pt idx="22">
                  <c:v>1.0222295497491727</c:v>
                </c:pt>
                <c:pt idx="23">
                  <c:v>1.0232399838286805</c:v>
                </c:pt>
                <c:pt idx="24">
                  <c:v>1.0242504179081884</c:v>
                </c:pt>
                <c:pt idx="25">
                  <c:v>1.0252608519876962</c:v>
                </c:pt>
                <c:pt idx="26">
                  <c:v>1.0262712860672041</c:v>
                </c:pt>
                <c:pt idx="27">
                  <c:v>1.0272817201467119</c:v>
                </c:pt>
                <c:pt idx="28">
                  <c:v>1.0282921542262198</c:v>
                </c:pt>
                <c:pt idx="29">
                  <c:v>1.0293025883057276</c:v>
                </c:pt>
                <c:pt idx="30">
                  <c:v>1.0303130223852355</c:v>
                </c:pt>
                <c:pt idx="31">
                  <c:v>1.0313234564647433</c:v>
                </c:pt>
                <c:pt idx="32">
                  <c:v>1.0323338905442512</c:v>
                </c:pt>
                <c:pt idx="33">
                  <c:v>1.033344324623759</c:v>
                </c:pt>
                <c:pt idx="34">
                  <c:v>1.0343547587032669</c:v>
                </c:pt>
                <c:pt idx="35">
                  <c:v>1.0353651927827747</c:v>
                </c:pt>
                <c:pt idx="36">
                  <c:v>1.0363756268622826</c:v>
                </c:pt>
                <c:pt idx="37">
                  <c:v>1.0373860609417904</c:v>
                </c:pt>
                <c:pt idx="38">
                  <c:v>1.0383964950212983</c:v>
                </c:pt>
                <c:pt idx="39">
                  <c:v>1.0394069291008061</c:v>
                </c:pt>
                <c:pt idx="40">
                  <c:v>1.040417363180314</c:v>
                </c:pt>
                <c:pt idx="41">
                  <c:v>1.0414277972598218</c:v>
                </c:pt>
                <c:pt idx="42">
                  <c:v>1.0424382313393297</c:v>
                </c:pt>
                <c:pt idx="43">
                  <c:v>1.0434486654188375</c:v>
                </c:pt>
                <c:pt idx="44">
                  <c:v>1.0444590994983454</c:v>
                </c:pt>
                <c:pt idx="45">
                  <c:v>1.0454695335778532</c:v>
                </c:pt>
                <c:pt idx="46">
                  <c:v>1.0464799676573611</c:v>
                </c:pt>
                <c:pt idx="47">
                  <c:v>1.0474904017368689</c:v>
                </c:pt>
                <c:pt idx="48">
                  <c:v>1.0485008358163768</c:v>
                </c:pt>
                <c:pt idx="49">
                  <c:v>1.0495112698958846</c:v>
                </c:pt>
                <c:pt idx="50">
                  <c:v>1.0505217039753925</c:v>
                </c:pt>
                <c:pt idx="51">
                  <c:v>1.0515321380549003</c:v>
                </c:pt>
                <c:pt idx="52">
                  <c:v>1.0525425721344082</c:v>
                </c:pt>
                <c:pt idx="53">
                  <c:v>1.053553006213916</c:v>
                </c:pt>
                <c:pt idx="54">
                  <c:v>1.0545634402934239</c:v>
                </c:pt>
                <c:pt idx="55">
                  <c:v>1.0555738743729317</c:v>
                </c:pt>
                <c:pt idx="56">
                  <c:v>1.0565843084524396</c:v>
                </c:pt>
                <c:pt idx="57">
                  <c:v>1.0575947425319474</c:v>
                </c:pt>
                <c:pt idx="58">
                  <c:v>1.058605176611455</c:v>
                </c:pt>
                <c:pt idx="59">
                  <c:v>1.0596156106909629</c:v>
                </c:pt>
                <c:pt idx="60">
                  <c:v>1.0606260447704707</c:v>
                </c:pt>
                <c:pt idx="61">
                  <c:v>1.0616364788499786</c:v>
                </c:pt>
                <c:pt idx="62">
                  <c:v>1.0626469129294864</c:v>
                </c:pt>
                <c:pt idx="63">
                  <c:v>1.0636573470089943</c:v>
                </c:pt>
                <c:pt idx="64">
                  <c:v>1.0646677810885021</c:v>
                </c:pt>
                <c:pt idx="65">
                  <c:v>1.06567821516801</c:v>
                </c:pt>
                <c:pt idx="66">
                  <c:v>1.0666886492475178</c:v>
                </c:pt>
                <c:pt idx="67">
                  <c:v>1.0676990833270257</c:v>
                </c:pt>
                <c:pt idx="68">
                  <c:v>1.0687095174065335</c:v>
                </c:pt>
                <c:pt idx="69">
                  <c:v>1.0697199514860414</c:v>
                </c:pt>
                <c:pt idx="70">
                  <c:v>1.0707303855655492</c:v>
                </c:pt>
                <c:pt idx="71">
                  <c:v>1.0717408196450571</c:v>
                </c:pt>
                <c:pt idx="72">
                  <c:v>1.0727512537245649</c:v>
                </c:pt>
                <c:pt idx="73">
                  <c:v>1.0737616878040728</c:v>
                </c:pt>
                <c:pt idx="74">
                  <c:v>1.0747721218835806</c:v>
                </c:pt>
                <c:pt idx="75">
                  <c:v>1.0757825559630885</c:v>
                </c:pt>
                <c:pt idx="76">
                  <c:v>1.0767929900425963</c:v>
                </c:pt>
                <c:pt idx="77">
                  <c:v>1.0778034241221042</c:v>
                </c:pt>
                <c:pt idx="78">
                  <c:v>1.078813858201612</c:v>
                </c:pt>
                <c:pt idx="79">
                  <c:v>1.0798242922811199</c:v>
                </c:pt>
                <c:pt idx="80">
                  <c:v>1.0808347263606277</c:v>
                </c:pt>
                <c:pt idx="81">
                  <c:v>1.0818451604401356</c:v>
                </c:pt>
                <c:pt idx="82">
                  <c:v>1.0828555945196434</c:v>
                </c:pt>
                <c:pt idx="83">
                  <c:v>1.0838660285991513</c:v>
                </c:pt>
                <c:pt idx="84">
                  <c:v>1.0848764626786591</c:v>
                </c:pt>
                <c:pt idx="85">
                  <c:v>1.085886896758167</c:v>
                </c:pt>
                <c:pt idx="86">
                  <c:v>1.0868973308376748</c:v>
                </c:pt>
                <c:pt idx="87">
                  <c:v>1.0879077649171827</c:v>
                </c:pt>
                <c:pt idx="88">
                  <c:v>1.0889181989966905</c:v>
                </c:pt>
                <c:pt idx="89">
                  <c:v>1.0899286330761984</c:v>
                </c:pt>
                <c:pt idx="90">
                  <c:v>1.0909390671557062</c:v>
                </c:pt>
                <c:pt idx="91">
                  <c:v>1.0919495012352141</c:v>
                </c:pt>
                <c:pt idx="92">
                  <c:v>1.0929599353147219</c:v>
                </c:pt>
                <c:pt idx="93">
                  <c:v>1.0939703693942298</c:v>
                </c:pt>
                <c:pt idx="94">
                  <c:v>1.0949808034737376</c:v>
                </c:pt>
                <c:pt idx="95">
                  <c:v>1.0959912375532455</c:v>
                </c:pt>
                <c:pt idx="96">
                  <c:v>1.0970016716327533</c:v>
                </c:pt>
                <c:pt idx="97">
                  <c:v>1.0980121057122612</c:v>
                </c:pt>
                <c:pt idx="98">
                  <c:v>1.099022539791769</c:v>
                </c:pt>
                <c:pt idx="99">
                  <c:v>1.1000329738712769</c:v>
                </c:pt>
                <c:pt idx="100">
                  <c:v>1.1010434079507847</c:v>
                </c:pt>
                <c:pt idx="101">
                  <c:v>1.1020538420302926</c:v>
                </c:pt>
                <c:pt idx="102">
                  <c:v>1.1030642761098002</c:v>
                </c:pt>
                <c:pt idx="103">
                  <c:v>1.104074710189308</c:v>
                </c:pt>
                <c:pt idx="104">
                  <c:v>1.1050851442688159</c:v>
                </c:pt>
                <c:pt idx="105">
                  <c:v>1.1060955783483237</c:v>
                </c:pt>
                <c:pt idx="106">
                  <c:v>1.1071060124278316</c:v>
                </c:pt>
                <c:pt idx="107">
                  <c:v>1.1081164465073394</c:v>
                </c:pt>
                <c:pt idx="108">
                  <c:v>1.1091268805868473</c:v>
                </c:pt>
                <c:pt idx="109">
                  <c:v>1.1101373146663551</c:v>
                </c:pt>
                <c:pt idx="110">
                  <c:v>1.111147748745863</c:v>
                </c:pt>
                <c:pt idx="111">
                  <c:v>1.1121581828253708</c:v>
                </c:pt>
                <c:pt idx="112">
                  <c:v>1.1131686169048787</c:v>
                </c:pt>
                <c:pt idx="113">
                  <c:v>1.1141790509843865</c:v>
                </c:pt>
                <c:pt idx="114">
                  <c:v>1.1151894850638944</c:v>
                </c:pt>
                <c:pt idx="115">
                  <c:v>1.1161999191434022</c:v>
                </c:pt>
                <c:pt idx="116">
                  <c:v>1.1172103532229101</c:v>
                </c:pt>
                <c:pt idx="117">
                  <c:v>1.1182207873024179</c:v>
                </c:pt>
                <c:pt idx="118">
                  <c:v>1.1192312213819258</c:v>
                </c:pt>
                <c:pt idx="119">
                  <c:v>1.1202416554614336</c:v>
                </c:pt>
                <c:pt idx="120">
                  <c:v>1.1212520895409415</c:v>
                </c:pt>
                <c:pt idx="121">
                  <c:v>1.1222625236204493</c:v>
                </c:pt>
                <c:pt idx="122">
                  <c:v>1.1232729576999572</c:v>
                </c:pt>
                <c:pt idx="123">
                  <c:v>1.124283391779465</c:v>
                </c:pt>
                <c:pt idx="124">
                  <c:v>1.1252938258589729</c:v>
                </c:pt>
                <c:pt idx="125">
                  <c:v>1.1263042599384807</c:v>
                </c:pt>
                <c:pt idx="126">
                  <c:v>1.1273146940179886</c:v>
                </c:pt>
                <c:pt idx="127">
                  <c:v>1.1283251280974964</c:v>
                </c:pt>
                <c:pt idx="128">
                  <c:v>1.1293355621770043</c:v>
                </c:pt>
                <c:pt idx="129">
                  <c:v>1.1303459962565121</c:v>
                </c:pt>
                <c:pt idx="130">
                  <c:v>1.13135643033602</c:v>
                </c:pt>
                <c:pt idx="131">
                  <c:v>1.1323668644155278</c:v>
                </c:pt>
                <c:pt idx="132">
                  <c:v>1.1333772984950357</c:v>
                </c:pt>
                <c:pt idx="133">
                  <c:v>1.1343877325745435</c:v>
                </c:pt>
                <c:pt idx="134">
                  <c:v>1.1353981666540514</c:v>
                </c:pt>
                <c:pt idx="135">
                  <c:v>1.1364086007335592</c:v>
                </c:pt>
                <c:pt idx="136">
                  <c:v>1.1374190348130671</c:v>
                </c:pt>
                <c:pt idx="137">
                  <c:v>1.1384294688925749</c:v>
                </c:pt>
                <c:pt idx="138">
                  <c:v>1.1394399029720828</c:v>
                </c:pt>
                <c:pt idx="139">
                  <c:v>1.1404503370515906</c:v>
                </c:pt>
                <c:pt idx="140">
                  <c:v>1.1414607711310985</c:v>
                </c:pt>
                <c:pt idx="141">
                  <c:v>1.1424712052106063</c:v>
                </c:pt>
                <c:pt idx="142">
                  <c:v>1.1434816392901141</c:v>
                </c:pt>
                <c:pt idx="143">
                  <c:v>1.144492073369622</c:v>
                </c:pt>
                <c:pt idx="144">
                  <c:v>1.1455025074491298</c:v>
                </c:pt>
                <c:pt idx="145">
                  <c:v>1.1465129415286377</c:v>
                </c:pt>
                <c:pt idx="146">
                  <c:v>1.1475233756081455</c:v>
                </c:pt>
                <c:pt idx="147">
                  <c:v>1.1485338096876534</c:v>
                </c:pt>
                <c:pt idx="148">
                  <c:v>1.1495442437671612</c:v>
                </c:pt>
                <c:pt idx="149">
                  <c:v>1.1505546778466691</c:v>
                </c:pt>
                <c:pt idx="150">
                  <c:v>1.1515651119261769</c:v>
                </c:pt>
                <c:pt idx="151">
                  <c:v>1.1525755460056848</c:v>
                </c:pt>
                <c:pt idx="152">
                  <c:v>1.1535859800851926</c:v>
                </c:pt>
                <c:pt idx="153">
                  <c:v>1.1545964141647003</c:v>
                </c:pt>
                <c:pt idx="154">
                  <c:v>1.1556068482442081</c:v>
                </c:pt>
                <c:pt idx="155">
                  <c:v>1.156617282323716</c:v>
                </c:pt>
                <c:pt idx="156">
                  <c:v>1.1576277164032238</c:v>
                </c:pt>
                <c:pt idx="157">
                  <c:v>1.1586381504827317</c:v>
                </c:pt>
                <c:pt idx="158">
                  <c:v>1.1596485845622395</c:v>
                </c:pt>
                <c:pt idx="159">
                  <c:v>1.1606590186417474</c:v>
                </c:pt>
                <c:pt idx="160">
                  <c:v>1.1616694527212552</c:v>
                </c:pt>
                <c:pt idx="161">
                  <c:v>1.1626798868007631</c:v>
                </c:pt>
                <c:pt idx="162">
                  <c:v>1.1636903208802709</c:v>
                </c:pt>
                <c:pt idx="163">
                  <c:v>1.1647007549597788</c:v>
                </c:pt>
                <c:pt idx="164">
                  <c:v>1.1657111890392866</c:v>
                </c:pt>
                <c:pt idx="165">
                  <c:v>1.1667216231187947</c:v>
                </c:pt>
                <c:pt idx="166">
                  <c:v>1.1677320571983025</c:v>
                </c:pt>
                <c:pt idx="167">
                  <c:v>1.1687424912778104</c:v>
                </c:pt>
                <c:pt idx="168">
                  <c:v>1.1697529253573182</c:v>
                </c:pt>
                <c:pt idx="169">
                  <c:v>1.1707633594368261</c:v>
                </c:pt>
                <c:pt idx="170">
                  <c:v>1.1717737935163339</c:v>
                </c:pt>
                <c:pt idx="171">
                  <c:v>1.1727842275958418</c:v>
                </c:pt>
                <c:pt idx="172">
                  <c:v>1.1737946616753496</c:v>
                </c:pt>
                <c:pt idx="173">
                  <c:v>1.1748050957548575</c:v>
                </c:pt>
                <c:pt idx="174">
                  <c:v>1.1758155298343653</c:v>
                </c:pt>
                <c:pt idx="175">
                  <c:v>1.1768259639138732</c:v>
                </c:pt>
                <c:pt idx="176">
                  <c:v>1.177836397993381</c:v>
                </c:pt>
                <c:pt idx="177">
                  <c:v>1.1788468320728889</c:v>
                </c:pt>
                <c:pt idx="178">
                  <c:v>1.1798572661523967</c:v>
                </c:pt>
                <c:pt idx="179">
                  <c:v>1.1808677002319046</c:v>
                </c:pt>
                <c:pt idx="180">
                  <c:v>1.1818781343114124</c:v>
                </c:pt>
                <c:pt idx="181">
                  <c:v>1.1828885683909203</c:v>
                </c:pt>
                <c:pt idx="182">
                  <c:v>1.1838990024704281</c:v>
                </c:pt>
                <c:pt idx="183">
                  <c:v>1.184909436549936</c:v>
                </c:pt>
                <c:pt idx="184">
                  <c:v>1.185919870629444</c:v>
                </c:pt>
                <c:pt idx="185">
                  <c:v>1.1869303047089519</c:v>
                </c:pt>
                <c:pt idx="186">
                  <c:v>1.1879407387884597</c:v>
                </c:pt>
                <c:pt idx="187">
                  <c:v>1.1889511728679676</c:v>
                </c:pt>
                <c:pt idx="188">
                  <c:v>1.1899616069474754</c:v>
                </c:pt>
                <c:pt idx="189">
                  <c:v>1.1909720410269833</c:v>
                </c:pt>
                <c:pt idx="190">
                  <c:v>1.1919824751064911</c:v>
                </c:pt>
                <c:pt idx="191">
                  <c:v>1.192992909185999</c:v>
                </c:pt>
                <c:pt idx="192">
                  <c:v>1.1940033432655068</c:v>
                </c:pt>
                <c:pt idx="193">
                  <c:v>1.1950137773450147</c:v>
                </c:pt>
                <c:pt idx="194">
                  <c:v>1.1960242114245225</c:v>
                </c:pt>
                <c:pt idx="195">
                  <c:v>1.1970346455040304</c:v>
                </c:pt>
                <c:pt idx="196">
                  <c:v>1.1980450795835382</c:v>
                </c:pt>
                <c:pt idx="197">
                  <c:v>1.1990555136630461</c:v>
                </c:pt>
                <c:pt idx="198">
                  <c:v>1.2000659477425539</c:v>
                </c:pt>
                <c:pt idx="199">
                  <c:v>1.201076381822062</c:v>
                </c:pt>
                <c:pt idx="200">
                  <c:v>1.2020868159015698</c:v>
                </c:pt>
                <c:pt idx="201">
                  <c:v>1.2030972499810777</c:v>
                </c:pt>
                <c:pt idx="202">
                  <c:v>1.2041076840605855</c:v>
                </c:pt>
                <c:pt idx="203">
                  <c:v>1.2051181181400934</c:v>
                </c:pt>
                <c:pt idx="204">
                  <c:v>1.2061285522196012</c:v>
                </c:pt>
                <c:pt idx="205">
                  <c:v>1.2071389862991091</c:v>
                </c:pt>
                <c:pt idx="206">
                  <c:v>1.2081494203786169</c:v>
                </c:pt>
                <c:pt idx="207">
                  <c:v>1.2091598544581248</c:v>
                </c:pt>
                <c:pt idx="208">
                  <c:v>1.2101702885376326</c:v>
                </c:pt>
                <c:pt idx="209">
                  <c:v>1.2111807226171405</c:v>
                </c:pt>
                <c:pt idx="210">
                  <c:v>1.2121911566966483</c:v>
                </c:pt>
                <c:pt idx="211">
                  <c:v>1.2132015907761562</c:v>
                </c:pt>
                <c:pt idx="212">
                  <c:v>1.214212024855664</c:v>
                </c:pt>
                <c:pt idx="213">
                  <c:v>1.2152224589351719</c:v>
                </c:pt>
                <c:pt idx="214">
                  <c:v>1.2162328930146797</c:v>
                </c:pt>
                <c:pt idx="215">
                  <c:v>1.2172433270941876</c:v>
                </c:pt>
                <c:pt idx="216">
                  <c:v>1.2182537611736954</c:v>
                </c:pt>
                <c:pt idx="217">
                  <c:v>1.2192641952532033</c:v>
                </c:pt>
                <c:pt idx="218">
                  <c:v>1.2202746293327114</c:v>
                </c:pt>
                <c:pt idx="219">
                  <c:v>1.2212850634122192</c:v>
                </c:pt>
                <c:pt idx="220">
                  <c:v>1.2222954974917271</c:v>
                </c:pt>
                <c:pt idx="221">
                  <c:v>1.2233059315712349</c:v>
                </c:pt>
                <c:pt idx="222">
                  <c:v>1.2243163656507428</c:v>
                </c:pt>
                <c:pt idx="223">
                  <c:v>1.2253267997302506</c:v>
                </c:pt>
                <c:pt idx="224">
                  <c:v>1.2263372338097585</c:v>
                </c:pt>
                <c:pt idx="225">
                  <c:v>1.2273476678892663</c:v>
                </c:pt>
                <c:pt idx="226">
                  <c:v>1.2283581019687742</c:v>
                </c:pt>
                <c:pt idx="227">
                  <c:v>1.229368536048282</c:v>
                </c:pt>
                <c:pt idx="228">
                  <c:v>1.2303789701277899</c:v>
                </c:pt>
                <c:pt idx="229">
                  <c:v>1.2313894042072977</c:v>
                </c:pt>
                <c:pt idx="230">
                  <c:v>1.2323998382868055</c:v>
                </c:pt>
                <c:pt idx="231">
                  <c:v>1.2334102723663134</c:v>
                </c:pt>
                <c:pt idx="232">
                  <c:v>1.2344207064458215</c:v>
                </c:pt>
                <c:pt idx="233">
                  <c:v>1.2354311405253293</c:v>
                </c:pt>
                <c:pt idx="234">
                  <c:v>1.2364415746048372</c:v>
                </c:pt>
                <c:pt idx="235">
                  <c:v>1.237452008684345</c:v>
                </c:pt>
                <c:pt idx="236">
                  <c:v>1.2384624427638529</c:v>
                </c:pt>
                <c:pt idx="237">
                  <c:v>1.2394728768433607</c:v>
                </c:pt>
                <c:pt idx="238">
                  <c:v>1.2404833109228686</c:v>
                </c:pt>
                <c:pt idx="239">
                  <c:v>1.2414937450023764</c:v>
                </c:pt>
                <c:pt idx="240">
                  <c:v>1.2425041790818843</c:v>
                </c:pt>
                <c:pt idx="241">
                  <c:v>1.2435146131613921</c:v>
                </c:pt>
                <c:pt idx="242">
                  <c:v>1.2445250472409</c:v>
                </c:pt>
                <c:pt idx="243">
                  <c:v>1.2455354813204078</c:v>
                </c:pt>
                <c:pt idx="244">
                  <c:v>1.2465459153999157</c:v>
                </c:pt>
                <c:pt idx="245">
                  <c:v>1.2475563494794235</c:v>
                </c:pt>
                <c:pt idx="246">
                  <c:v>1.2485667835589314</c:v>
                </c:pt>
                <c:pt idx="247">
                  <c:v>1.2495772176384392</c:v>
                </c:pt>
                <c:pt idx="248">
                  <c:v>1.2505876517179471</c:v>
                </c:pt>
                <c:pt idx="249">
                  <c:v>1.2515980857974549</c:v>
                </c:pt>
                <c:pt idx="250">
                  <c:v>1.2526085198769628</c:v>
                </c:pt>
                <c:pt idx="251">
                  <c:v>1.2536189539564706</c:v>
                </c:pt>
                <c:pt idx="252">
                  <c:v>1.2546293880359787</c:v>
                </c:pt>
                <c:pt idx="253">
                  <c:v>1.2556398221154865</c:v>
                </c:pt>
                <c:pt idx="254">
                  <c:v>1.2566502561949944</c:v>
                </c:pt>
                <c:pt idx="255">
                  <c:v>1.2576606902745022</c:v>
                </c:pt>
                <c:pt idx="256">
                  <c:v>1.2586711243540101</c:v>
                </c:pt>
                <c:pt idx="257">
                  <c:v>1.2596815584335179</c:v>
                </c:pt>
                <c:pt idx="258">
                  <c:v>1.2606919925130258</c:v>
                </c:pt>
                <c:pt idx="259">
                  <c:v>1.2617024265925336</c:v>
                </c:pt>
                <c:pt idx="260">
                  <c:v>1.2627128606720415</c:v>
                </c:pt>
                <c:pt idx="261">
                  <c:v>1.2637232947515493</c:v>
                </c:pt>
                <c:pt idx="262">
                  <c:v>1.2647337288310572</c:v>
                </c:pt>
                <c:pt idx="263">
                  <c:v>1.265744162910565</c:v>
                </c:pt>
                <c:pt idx="264">
                  <c:v>1.2667545969900729</c:v>
                </c:pt>
                <c:pt idx="265">
                  <c:v>1.2677650310695809</c:v>
                </c:pt>
                <c:pt idx="266">
                  <c:v>1.2687754651490888</c:v>
                </c:pt>
                <c:pt idx="267">
                  <c:v>1.2697858992285966</c:v>
                </c:pt>
                <c:pt idx="268">
                  <c:v>1.2707963333081045</c:v>
                </c:pt>
                <c:pt idx="269">
                  <c:v>1.2718067673876123</c:v>
                </c:pt>
                <c:pt idx="270">
                  <c:v>1.2728172014671202</c:v>
                </c:pt>
                <c:pt idx="271">
                  <c:v>1.273827635546628</c:v>
                </c:pt>
                <c:pt idx="272">
                  <c:v>1.2748380696261359</c:v>
                </c:pt>
                <c:pt idx="273">
                  <c:v>1.2758485037056437</c:v>
                </c:pt>
                <c:pt idx="274">
                  <c:v>1.2768589377851516</c:v>
                </c:pt>
                <c:pt idx="275">
                  <c:v>1.2778693718646594</c:v>
                </c:pt>
                <c:pt idx="276">
                  <c:v>1.2788798059441673</c:v>
                </c:pt>
                <c:pt idx="277">
                  <c:v>1.2798902400236751</c:v>
                </c:pt>
                <c:pt idx="278">
                  <c:v>1.280900674103183</c:v>
                </c:pt>
                <c:pt idx="279">
                  <c:v>1.2819111081826908</c:v>
                </c:pt>
                <c:pt idx="280">
                  <c:v>1.2829215422621987</c:v>
                </c:pt>
                <c:pt idx="281">
                  <c:v>1.2839319763417065</c:v>
                </c:pt>
                <c:pt idx="282">
                  <c:v>1.2849424104212144</c:v>
                </c:pt>
                <c:pt idx="283">
                  <c:v>1.2859528445007222</c:v>
                </c:pt>
                <c:pt idx="284">
                  <c:v>1.2869632785802301</c:v>
                </c:pt>
                <c:pt idx="285">
                  <c:v>1.2879737126597379</c:v>
                </c:pt>
                <c:pt idx="286">
                  <c:v>1.288984146739246</c:v>
                </c:pt>
                <c:pt idx="287">
                  <c:v>1.2899945808187538</c:v>
                </c:pt>
                <c:pt idx="288">
                  <c:v>1.2910050148982617</c:v>
                </c:pt>
                <c:pt idx="289">
                  <c:v>1.2920154489777695</c:v>
                </c:pt>
                <c:pt idx="290">
                  <c:v>1.2930258830572774</c:v>
                </c:pt>
                <c:pt idx="291">
                  <c:v>1.2940363171367852</c:v>
                </c:pt>
                <c:pt idx="292">
                  <c:v>1.2950467512162931</c:v>
                </c:pt>
                <c:pt idx="293">
                  <c:v>1.2960571852958009</c:v>
                </c:pt>
                <c:pt idx="294">
                  <c:v>1.2970676193753088</c:v>
                </c:pt>
                <c:pt idx="295">
                  <c:v>1.2980780534548166</c:v>
                </c:pt>
                <c:pt idx="296">
                  <c:v>1.2990884875343245</c:v>
                </c:pt>
                <c:pt idx="297">
                  <c:v>1.3000989216138323</c:v>
                </c:pt>
                <c:pt idx="298">
                  <c:v>1.3011093556933402</c:v>
                </c:pt>
                <c:pt idx="299">
                  <c:v>1.3021197897728483</c:v>
                </c:pt>
                <c:pt idx="300">
                  <c:v>1.3031302238523561</c:v>
                </c:pt>
                <c:pt idx="301">
                  <c:v>1.304140657931864</c:v>
                </c:pt>
                <c:pt idx="302">
                  <c:v>1.3051510920113718</c:v>
                </c:pt>
                <c:pt idx="303">
                  <c:v>1.3061615260908797</c:v>
                </c:pt>
                <c:pt idx="304">
                  <c:v>1.3071719601703875</c:v>
                </c:pt>
                <c:pt idx="305">
                  <c:v>1.3081823942498954</c:v>
                </c:pt>
                <c:pt idx="306">
                  <c:v>1.3091928283294032</c:v>
                </c:pt>
                <c:pt idx="307">
                  <c:v>1.3102032624089111</c:v>
                </c:pt>
                <c:pt idx="308">
                  <c:v>1.3112136964884189</c:v>
                </c:pt>
                <c:pt idx="309">
                  <c:v>1.3122241305679267</c:v>
                </c:pt>
                <c:pt idx="310">
                  <c:v>1.3132345646474346</c:v>
                </c:pt>
                <c:pt idx="311">
                  <c:v>1.3142449987269424</c:v>
                </c:pt>
                <c:pt idx="312">
                  <c:v>1.3152554328064503</c:v>
                </c:pt>
                <c:pt idx="313">
                  <c:v>1.3162658668859581</c:v>
                </c:pt>
                <c:pt idx="314">
                  <c:v>1.317276300965466</c:v>
                </c:pt>
                <c:pt idx="315">
                  <c:v>1.3182867350449738</c:v>
                </c:pt>
                <c:pt idx="316">
                  <c:v>1.3192971691244817</c:v>
                </c:pt>
                <c:pt idx="317">
                  <c:v>1.3203076032039895</c:v>
                </c:pt>
                <c:pt idx="318">
                  <c:v>1.3213180372834974</c:v>
                </c:pt>
                <c:pt idx="319">
                  <c:v>1.3223284713630052</c:v>
                </c:pt>
                <c:pt idx="320">
                  <c:v>1.3233389054425133</c:v>
                </c:pt>
                <c:pt idx="321">
                  <c:v>1.3243493395220212</c:v>
                </c:pt>
                <c:pt idx="322">
                  <c:v>1.325359773601529</c:v>
                </c:pt>
                <c:pt idx="323">
                  <c:v>1.3263702076810369</c:v>
                </c:pt>
                <c:pt idx="324">
                  <c:v>1.3273806417605447</c:v>
                </c:pt>
                <c:pt idx="325">
                  <c:v>1.3283910758400526</c:v>
                </c:pt>
                <c:pt idx="326">
                  <c:v>1.3294015099195604</c:v>
                </c:pt>
                <c:pt idx="327">
                  <c:v>1.3304119439990683</c:v>
                </c:pt>
                <c:pt idx="328">
                  <c:v>1.3314223780785761</c:v>
                </c:pt>
                <c:pt idx="329">
                  <c:v>1.332432812158084</c:v>
                </c:pt>
                <c:pt idx="330">
                  <c:v>1.3334432462375918</c:v>
                </c:pt>
                <c:pt idx="331">
                  <c:v>1.3344536803170997</c:v>
                </c:pt>
                <c:pt idx="332">
                  <c:v>1.3354641143966075</c:v>
                </c:pt>
                <c:pt idx="333">
                  <c:v>1.3364745484761156</c:v>
                </c:pt>
                <c:pt idx="334">
                  <c:v>1.3374849825556234</c:v>
                </c:pt>
                <c:pt idx="335">
                  <c:v>1.3384954166351313</c:v>
                </c:pt>
                <c:pt idx="336">
                  <c:v>1.3395058507146391</c:v>
                </c:pt>
                <c:pt idx="337">
                  <c:v>1.340516284794147</c:v>
                </c:pt>
                <c:pt idx="338">
                  <c:v>1.3415267188736548</c:v>
                </c:pt>
                <c:pt idx="339">
                  <c:v>1.3425371529531627</c:v>
                </c:pt>
                <c:pt idx="340">
                  <c:v>1.3435475870326705</c:v>
                </c:pt>
                <c:pt idx="341">
                  <c:v>1.3445580211121784</c:v>
                </c:pt>
                <c:pt idx="342">
                  <c:v>1.3455684551916862</c:v>
                </c:pt>
                <c:pt idx="343">
                  <c:v>1.3465788892711941</c:v>
                </c:pt>
                <c:pt idx="344">
                  <c:v>1.3475893233507019</c:v>
                </c:pt>
                <c:pt idx="345">
                  <c:v>1.3485997574302098</c:v>
                </c:pt>
                <c:pt idx="346">
                  <c:v>1.3496101915097176</c:v>
                </c:pt>
                <c:pt idx="347">
                  <c:v>1.3506206255892255</c:v>
                </c:pt>
                <c:pt idx="348">
                  <c:v>1.3516310596687333</c:v>
                </c:pt>
                <c:pt idx="349">
                  <c:v>1.3526414937482412</c:v>
                </c:pt>
                <c:pt idx="350">
                  <c:v>1.353651927827749</c:v>
                </c:pt>
                <c:pt idx="351">
                  <c:v>1.3546623619072569</c:v>
                </c:pt>
                <c:pt idx="352">
                  <c:v>1.3556727959867647</c:v>
                </c:pt>
                <c:pt idx="353">
                  <c:v>1.3566832300662726</c:v>
                </c:pt>
                <c:pt idx="354">
                  <c:v>1.3576936641457806</c:v>
                </c:pt>
                <c:pt idx="355">
                  <c:v>1.3587040982252885</c:v>
                </c:pt>
                <c:pt idx="356">
                  <c:v>1.3597145323047963</c:v>
                </c:pt>
                <c:pt idx="357">
                  <c:v>1.3607249663843042</c:v>
                </c:pt>
                <c:pt idx="358">
                  <c:v>1.361735400463812</c:v>
                </c:pt>
                <c:pt idx="359">
                  <c:v>1.3627458345433199</c:v>
                </c:pt>
                <c:pt idx="360">
                  <c:v>1.3637562686228277</c:v>
                </c:pt>
                <c:pt idx="361">
                  <c:v>1.3647667027023356</c:v>
                </c:pt>
                <c:pt idx="362">
                  <c:v>1.3657771367818434</c:v>
                </c:pt>
                <c:pt idx="363">
                  <c:v>1.3667875708613513</c:v>
                </c:pt>
                <c:pt idx="364">
                  <c:v>1.3677980049408591</c:v>
                </c:pt>
                <c:pt idx="365">
                  <c:v>1.368808439020367</c:v>
                </c:pt>
                <c:pt idx="366">
                  <c:v>1.369818873099875</c:v>
                </c:pt>
                <c:pt idx="367">
                  <c:v>1.3708293071793829</c:v>
                </c:pt>
                <c:pt idx="368">
                  <c:v>1.3718397412588907</c:v>
                </c:pt>
                <c:pt idx="369">
                  <c:v>1.3728501753383986</c:v>
                </c:pt>
                <c:pt idx="370">
                  <c:v>1.3738606094179064</c:v>
                </c:pt>
                <c:pt idx="371">
                  <c:v>1.3748710434974143</c:v>
                </c:pt>
                <c:pt idx="372">
                  <c:v>1.3758814775769221</c:v>
                </c:pt>
                <c:pt idx="373">
                  <c:v>1.37689191165643</c:v>
                </c:pt>
                <c:pt idx="374">
                  <c:v>1.3779023457359378</c:v>
                </c:pt>
                <c:pt idx="375">
                  <c:v>1.3789127798154457</c:v>
                </c:pt>
                <c:pt idx="376">
                  <c:v>1.3799232138949535</c:v>
                </c:pt>
                <c:pt idx="377">
                  <c:v>1.3809336479744614</c:v>
                </c:pt>
                <c:pt idx="378">
                  <c:v>1.3819440820539692</c:v>
                </c:pt>
                <c:pt idx="379">
                  <c:v>1.3829545161334771</c:v>
                </c:pt>
                <c:pt idx="380">
                  <c:v>1.3839649502129849</c:v>
                </c:pt>
                <c:pt idx="381">
                  <c:v>1.3849753842924928</c:v>
                </c:pt>
                <c:pt idx="382">
                  <c:v>1.3859858183720006</c:v>
                </c:pt>
                <c:pt idx="383">
                  <c:v>1.3869962524515085</c:v>
                </c:pt>
                <c:pt idx="384">
                  <c:v>1.3880066865310163</c:v>
                </c:pt>
                <c:pt idx="385">
                  <c:v>1.3890171206105242</c:v>
                </c:pt>
                <c:pt idx="386">
                  <c:v>1.390027554690032</c:v>
                </c:pt>
                <c:pt idx="387">
                  <c:v>1.3910379887695399</c:v>
                </c:pt>
                <c:pt idx="388">
                  <c:v>1.392048422849048</c:v>
                </c:pt>
                <c:pt idx="389">
                  <c:v>1.3930588569285558</c:v>
                </c:pt>
                <c:pt idx="390">
                  <c:v>1.3940692910080636</c:v>
                </c:pt>
                <c:pt idx="391">
                  <c:v>1.3950797250875715</c:v>
                </c:pt>
                <c:pt idx="392">
                  <c:v>1.3960901591670793</c:v>
                </c:pt>
                <c:pt idx="393">
                  <c:v>1.3971005932465872</c:v>
                </c:pt>
                <c:pt idx="394">
                  <c:v>1.398111027326095</c:v>
                </c:pt>
                <c:pt idx="395">
                  <c:v>1.3991214614056029</c:v>
                </c:pt>
                <c:pt idx="396">
                  <c:v>1.4001318954851107</c:v>
                </c:pt>
                <c:pt idx="397">
                  <c:v>1.4011423295646186</c:v>
                </c:pt>
                <c:pt idx="398">
                  <c:v>1.4021527636441264</c:v>
                </c:pt>
                <c:pt idx="399">
                  <c:v>1.4031631977236343</c:v>
                </c:pt>
                <c:pt idx="400">
                  <c:v>1.4041736318031424</c:v>
                </c:pt>
                <c:pt idx="401">
                  <c:v>1.4051840658826502</c:v>
                </c:pt>
                <c:pt idx="402">
                  <c:v>1.4061944999621581</c:v>
                </c:pt>
                <c:pt idx="403">
                  <c:v>1.4072049340416659</c:v>
                </c:pt>
                <c:pt idx="404">
                  <c:v>1.4082153681211738</c:v>
                </c:pt>
                <c:pt idx="405">
                  <c:v>1.4092258022006816</c:v>
                </c:pt>
                <c:pt idx="406">
                  <c:v>1.4102362362801895</c:v>
                </c:pt>
                <c:pt idx="407">
                  <c:v>1.4112466703596973</c:v>
                </c:pt>
                <c:pt idx="408">
                  <c:v>1.4122571044392052</c:v>
                </c:pt>
                <c:pt idx="409">
                  <c:v>1.413267538518713</c:v>
                </c:pt>
                <c:pt idx="410">
                  <c:v>1.4142779725982209</c:v>
                </c:pt>
                <c:pt idx="411">
                  <c:v>1.4152884066777287</c:v>
                </c:pt>
                <c:pt idx="412">
                  <c:v>1.4162988407572366</c:v>
                </c:pt>
                <c:pt idx="413">
                  <c:v>1.4173092748367444</c:v>
                </c:pt>
                <c:pt idx="414">
                  <c:v>1.4183197089162523</c:v>
                </c:pt>
                <c:pt idx="415">
                  <c:v>1.4193301429957601</c:v>
                </c:pt>
                <c:pt idx="416">
                  <c:v>1.420340577075268</c:v>
                </c:pt>
                <c:pt idx="417">
                  <c:v>1.4213510111547758</c:v>
                </c:pt>
                <c:pt idx="418">
                  <c:v>1.4223614452342837</c:v>
                </c:pt>
                <c:pt idx="419">
                  <c:v>1.4233718793137915</c:v>
                </c:pt>
                <c:pt idx="420">
                  <c:v>1.4243823133932993</c:v>
                </c:pt>
                <c:pt idx="421">
                  <c:v>1.4253927474728074</c:v>
                </c:pt>
                <c:pt idx="422">
                  <c:v>1.4264031815523153</c:v>
                </c:pt>
                <c:pt idx="423">
                  <c:v>1.4274136156318231</c:v>
                </c:pt>
                <c:pt idx="424">
                  <c:v>1.428424049711331</c:v>
                </c:pt>
                <c:pt idx="425">
                  <c:v>1.4294344837908388</c:v>
                </c:pt>
                <c:pt idx="426">
                  <c:v>1.4304449178703467</c:v>
                </c:pt>
                <c:pt idx="427">
                  <c:v>1.4314553519498545</c:v>
                </c:pt>
                <c:pt idx="428">
                  <c:v>1.4324657860293624</c:v>
                </c:pt>
                <c:pt idx="429">
                  <c:v>1.4334762201088702</c:v>
                </c:pt>
                <c:pt idx="430">
                  <c:v>1.4344866541883781</c:v>
                </c:pt>
                <c:pt idx="431">
                  <c:v>1.4354970882678859</c:v>
                </c:pt>
                <c:pt idx="432">
                  <c:v>1.4365075223473938</c:v>
                </c:pt>
                <c:pt idx="433">
                  <c:v>1.4375179564269016</c:v>
                </c:pt>
                <c:pt idx="434">
                  <c:v>1.4385283905064097</c:v>
                </c:pt>
                <c:pt idx="435">
                  <c:v>1.4395388245859175</c:v>
                </c:pt>
                <c:pt idx="436">
                  <c:v>1.4405492586654254</c:v>
                </c:pt>
                <c:pt idx="437">
                  <c:v>1.4415596927449332</c:v>
                </c:pt>
                <c:pt idx="438">
                  <c:v>1.4425701268244411</c:v>
                </c:pt>
                <c:pt idx="439">
                  <c:v>1.4435805609039489</c:v>
                </c:pt>
                <c:pt idx="440">
                  <c:v>1.4445909949834568</c:v>
                </c:pt>
                <c:pt idx="441">
                  <c:v>1.4456014290629646</c:v>
                </c:pt>
                <c:pt idx="442">
                  <c:v>1.4466118631424725</c:v>
                </c:pt>
                <c:pt idx="443">
                  <c:v>1.4476222972219803</c:v>
                </c:pt>
                <c:pt idx="444">
                  <c:v>1.4486327313014882</c:v>
                </c:pt>
                <c:pt idx="445">
                  <c:v>1.449643165380996</c:v>
                </c:pt>
                <c:pt idx="446">
                  <c:v>1.4506535994605039</c:v>
                </c:pt>
                <c:pt idx="447">
                  <c:v>1.4516640335400117</c:v>
                </c:pt>
                <c:pt idx="448">
                  <c:v>1.4526744676195196</c:v>
                </c:pt>
                <c:pt idx="449">
                  <c:v>1.4536849016990274</c:v>
                </c:pt>
                <c:pt idx="450">
                  <c:v>1.4546953357785353</c:v>
                </c:pt>
                <c:pt idx="451">
                  <c:v>1.4557057698580431</c:v>
                </c:pt>
                <c:pt idx="452">
                  <c:v>1.456716203937551</c:v>
                </c:pt>
                <c:pt idx="453">
                  <c:v>1.4577266380170588</c:v>
                </c:pt>
                <c:pt idx="454">
                  <c:v>1.4587370720965667</c:v>
                </c:pt>
                <c:pt idx="455">
                  <c:v>1.4597475061760747</c:v>
                </c:pt>
                <c:pt idx="456">
                  <c:v>1.4607579402555826</c:v>
                </c:pt>
                <c:pt idx="457">
                  <c:v>1.4617683743350904</c:v>
                </c:pt>
                <c:pt idx="458">
                  <c:v>1.4627788084145983</c:v>
                </c:pt>
                <c:pt idx="459">
                  <c:v>1.4637892424941061</c:v>
                </c:pt>
                <c:pt idx="460">
                  <c:v>1.464799676573614</c:v>
                </c:pt>
                <c:pt idx="461">
                  <c:v>1.4658101106531218</c:v>
                </c:pt>
                <c:pt idx="462">
                  <c:v>1.4668205447326297</c:v>
                </c:pt>
                <c:pt idx="463">
                  <c:v>1.4678309788121375</c:v>
                </c:pt>
                <c:pt idx="464">
                  <c:v>1.4688414128916454</c:v>
                </c:pt>
                <c:pt idx="465">
                  <c:v>1.4698518469711532</c:v>
                </c:pt>
                <c:pt idx="466">
                  <c:v>1.4708622810506611</c:v>
                </c:pt>
                <c:pt idx="467">
                  <c:v>1.4718727151301689</c:v>
                </c:pt>
                <c:pt idx="468">
                  <c:v>1.472883149209677</c:v>
                </c:pt>
                <c:pt idx="469">
                  <c:v>1.4738935832891848</c:v>
                </c:pt>
                <c:pt idx="470">
                  <c:v>1.4749040173686927</c:v>
                </c:pt>
                <c:pt idx="471">
                  <c:v>1.4759144514482005</c:v>
                </c:pt>
                <c:pt idx="472">
                  <c:v>1.4769248855277084</c:v>
                </c:pt>
                <c:pt idx="473">
                  <c:v>1.4779353196072162</c:v>
                </c:pt>
                <c:pt idx="474">
                  <c:v>1.4789457536867241</c:v>
                </c:pt>
                <c:pt idx="475">
                  <c:v>1.4799561877662319</c:v>
                </c:pt>
                <c:pt idx="476">
                  <c:v>1.4809666218457398</c:v>
                </c:pt>
                <c:pt idx="477">
                  <c:v>1.4819770559252476</c:v>
                </c:pt>
                <c:pt idx="478">
                  <c:v>1.4829874900047555</c:v>
                </c:pt>
                <c:pt idx="479">
                  <c:v>1.4839979240842633</c:v>
                </c:pt>
                <c:pt idx="480">
                  <c:v>1.4850083581637712</c:v>
                </c:pt>
                <c:pt idx="481">
                  <c:v>1.486018792243279</c:v>
                </c:pt>
                <c:pt idx="482">
                  <c:v>1.4870292263227869</c:v>
                </c:pt>
                <c:pt idx="483">
                  <c:v>1.4880396604022947</c:v>
                </c:pt>
                <c:pt idx="484">
                  <c:v>1.4890500944818026</c:v>
                </c:pt>
                <c:pt idx="485">
                  <c:v>1.4900605285613104</c:v>
                </c:pt>
                <c:pt idx="486">
                  <c:v>1.4910709626408183</c:v>
                </c:pt>
                <c:pt idx="487">
                  <c:v>1.4920813967203261</c:v>
                </c:pt>
                <c:pt idx="488">
                  <c:v>1.493091830799834</c:v>
                </c:pt>
                <c:pt idx="489">
                  <c:v>1.4941022648793421</c:v>
                </c:pt>
                <c:pt idx="490">
                  <c:v>1.4951126989588499</c:v>
                </c:pt>
                <c:pt idx="491">
                  <c:v>1.4961231330383578</c:v>
                </c:pt>
                <c:pt idx="492">
                  <c:v>1.4971335671178656</c:v>
                </c:pt>
                <c:pt idx="493">
                  <c:v>1.4981440011973735</c:v>
                </c:pt>
                <c:pt idx="494">
                  <c:v>1.4991544352768813</c:v>
                </c:pt>
                <c:pt idx="495">
                  <c:v>1.5001648693563892</c:v>
                </c:pt>
                <c:pt idx="496">
                  <c:v>1.501175303435897</c:v>
                </c:pt>
                <c:pt idx="497">
                  <c:v>1.5021857375154049</c:v>
                </c:pt>
                <c:pt idx="498">
                  <c:v>1.5031961715949127</c:v>
                </c:pt>
                <c:pt idx="499">
                  <c:v>1.5042066056744208</c:v>
                </c:pt>
                <c:pt idx="500">
                  <c:v>1.5052170397539286</c:v>
                </c:pt>
                <c:pt idx="501">
                  <c:v>1.5062274738334365</c:v>
                </c:pt>
                <c:pt idx="502">
                  <c:v>1.5072379079129443</c:v>
                </c:pt>
                <c:pt idx="503">
                  <c:v>1.5082483419924522</c:v>
                </c:pt>
                <c:pt idx="504">
                  <c:v>1.50925877607196</c:v>
                </c:pt>
                <c:pt idx="505">
                  <c:v>1.5102692101514679</c:v>
                </c:pt>
                <c:pt idx="506">
                  <c:v>1.5112796442309757</c:v>
                </c:pt>
                <c:pt idx="507">
                  <c:v>1.5122900783104836</c:v>
                </c:pt>
                <c:pt idx="508">
                  <c:v>1.5133005123899914</c:v>
                </c:pt>
                <c:pt idx="509">
                  <c:v>1.5143109464694993</c:v>
                </c:pt>
                <c:pt idx="510">
                  <c:v>1.5153213805490071</c:v>
                </c:pt>
                <c:pt idx="511">
                  <c:v>1.516331814628515</c:v>
                </c:pt>
                <c:pt idx="512">
                  <c:v>1.5173422487080228</c:v>
                </c:pt>
                <c:pt idx="513">
                  <c:v>1.5183526827875307</c:v>
                </c:pt>
                <c:pt idx="514">
                  <c:v>1.5193631168670385</c:v>
                </c:pt>
                <c:pt idx="515">
                  <c:v>1.5203735509465464</c:v>
                </c:pt>
                <c:pt idx="516">
                  <c:v>1.5213839850260542</c:v>
                </c:pt>
                <c:pt idx="517">
                  <c:v>1.5223944191055621</c:v>
                </c:pt>
                <c:pt idx="518">
                  <c:v>1.5234048531850699</c:v>
                </c:pt>
                <c:pt idx="519">
                  <c:v>1.5244152872645778</c:v>
                </c:pt>
                <c:pt idx="520">
                  <c:v>1.5254257213440856</c:v>
                </c:pt>
                <c:pt idx="521">
                  <c:v>1.5264361554235935</c:v>
                </c:pt>
                <c:pt idx="522">
                  <c:v>1.5274465895031013</c:v>
                </c:pt>
                <c:pt idx="523">
                  <c:v>1.5284570235826092</c:v>
                </c:pt>
                <c:pt idx="524">
                  <c:v>1.529467457662117</c:v>
                </c:pt>
                <c:pt idx="525">
                  <c:v>1.5304778917416251</c:v>
                </c:pt>
                <c:pt idx="526">
                  <c:v>1.5314883258211329</c:v>
                </c:pt>
                <c:pt idx="527">
                  <c:v>1.5324987599006408</c:v>
                </c:pt>
                <c:pt idx="528">
                  <c:v>1.5335091939801486</c:v>
                </c:pt>
                <c:pt idx="529">
                  <c:v>1.5345196280596565</c:v>
                </c:pt>
                <c:pt idx="530">
                  <c:v>1.5355300621391643</c:v>
                </c:pt>
                <c:pt idx="531">
                  <c:v>1.5365404962186722</c:v>
                </c:pt>
                <c:pt idx="532">
                  <c:v>1.53755093029818</c:v>
                </c:pt>
                <c:pt idx="533">
                  <c:v>1.5385613643776881</c:v>
                </c:pt>
                <c:pt idx="534">
                  <c:v>1.5395717984571959</c:v>
                </c:pt>
                <c:pt idx="535">
                  <c:v>1.5405822325367038</c:v>
                </c:pt>
                <c:pt idx="536">
                  <c:v>1.5415926666162116</c:v>
                </c:pt>
                <c:pt idx="537">
                  <c:v>1.5426031006957195</c:v>
                </c:pt>
                <c:pt idx="538">
                  <c:v>1.5436135347752273</c:v>
                </c:pt>
                <c:pt idx="539">
                  <c:v>1.5446239688547352</c:v>
                </c:pt>
                <c:pt idx="540">
                  <c:v>1.545634402934243</c:v>
                </c:pt>
                <c:pt idx="541">
                  <c:v>1.5466448370137509</c:v>
                </c:pt>
                <c:pt idx="542">
                  <c:v>1.5476552710932587</c:v>
                </c:pt>
                <c:pt idx="543">
                  <c:v>1.5486657051727666</c:v>
                </c:pt>
                <c:pt idx="544">
                  <c:v>1.5496761392522744</c:v>
                </c:pt>
                <c:pt idx="545">
                  <c:v>1.5506865733317823</c:v>
                </c:pt>
                <c:pt idx="546">
                  <c:v>1.5516970074112901</c:v>
                </c:pt>
                <c:pt idx="547">
                  <c:v>1.552707441490798</c:v>
                </c:pt>
                <c:pt idx="548">
                  <c:v>1.5537178755703058</c:v>
                </c:pt>
                <c:pt idx="549">
                  <c:v>1.5547283096498137</c:v>
                </c:pt>
                <c:pt idx="550">
                  <c:v>1.5557387437293215</c:v>
                </c:pt>
                <c:pt idx="551">
                  <c:v>1.5567491778088294</c:v>
                </c:pt>
                <c:pt idx="552">
                  <c:v>1.5577596118883372</c:v>
                </c:pt>
                <c:pt idx="553">
                  <c:v>1.5587700459678451</c:v>
                </c:pt>
                <c:pt idx="554">
                  <c:v>1.5597804800473529</c:v>
                </c:pt>
                <c:pt idx="555">
                  <c:v>1.5607909141268608</c:v>
                </c:pt>
                <c:pt idx="556">
                  <c:v>1.5618013482063686</c:v>
                </c:pt>
                <c:pt idx="557">
                  <c:v>1.5628117822858765</c:v>
                </c:pt>
                <c:pt idx="558">
                  <c:v>1.5638222163653843</c:v>
                </c:pt>
                <c:pt idx="559">
                  <c:v>1.5648326504448924</c:v>
                </c:pt>
                <c:pt idx="560">
                  <c:v>1.5658430845244002</c:v>
                </c:pt>
                <c:pt idx="561">
                  <c:v>1.5668535186039081</c:v>
                </c:pt>
                <c:pt idx="562">
                  <c:v>1.5678639526834159</c:v>
                </c:pt>
                <c:pt idx="563">
                  <c:v>1.5688743867629238</c:v>
                </c:pt>
                <c:pt idx="564">
                  <c:v>1.5698848208424316</c:v>
                </c:pt>
                <c:pt idx="565">
                  <c:v>1.5708952549219395</c:v>
                </c:pt>
                <c:pt idx="566">
                  <c:v>1.5719056890014473</c:v>
                </c:pt>
                <c:pt idx="567">
                  <c:v>1.5729161230809554</c:v>
                </c:pt>
                <c:pt idx="568">
                  <c:v>1.5739265571604633</c:v>
                </c:pt>
                <c:pt idx="569">
                  <c:v>1.5749369912399711</c:v>
                </c:pt>
                <c:pt idx="570">
                  <c:v>1.575947425319479</c:v>
                </c:pt>
                <c:pt idx="571">
                  <c:v>1.5769578593989868</c:v>
                </c:pt>
                <c:pt idx="572">
                  <c:v>1.5779682934784947</c:v>
                </c:pt>
                <c:pt idx="573">
                  <c:v>1.5789787275580025</c:v>
                </c:pt>
                <c:pt idx="574">
                  <c:v>1.5799891616375104</c:v>
                </c:pt>
                <c:pt idx="575">
                  <c:v>1.5809995957170182</c:v>
                </c:pt>
                <c:pt idx="576">
                  <c:v>1.5820100297965261</c:v>
                </c:pt>
                <c:pt idx="577">
                  <c:v>1.5830204638760339</c:v>
                </c:pt>
                <c:pt idx="578">
                  <c:v>1.5840308979555418</c:v>
                </c:pt>
                <c:pt idx="579">
                  <c:v>1.5850413320350496</c:v>
                </c:pt>
                <c:pt idx="580">
                  <c:v>1.5860517661145574</c:v>
                </c:pt>
                <c:pt idx="581">
                  <c:v>1.5870622001940653</c:v>
                </c:pt>
                <c:pt idx="582">
                  <c:v>1.5880726342735731</c:v>
                </c:pt>
                <c:pt idx="583">
                  <c:v>1.589083068353081</c:v>
                </c:pt>
                <c:pt idx="584">
                  <c:v>1.5900935024325888</c:v>
                </c:pt>
                <c:pt idx="585">
                  <c:v>1.5911039365120967</c:v>
                </c:pt>
                <c:pt idx="586">
                  <c:v>1.5921143705916045</c:v>
                </c:pt>
                <c:pt idx="587">
                  <c:v>1.5931248046711124</c:v>
                </c:pt>
                <c:pt idx="588">
                  <c:v>1.5941352387506202</c:v>
                </c:pt>
                <c:pt idx="589">
                  <c:v>1.5951456728301281</c:v>
                </c:pt>
                <c:pt idx="590">
                  <c:v>1.5961561069096359</c:v>
                </c:pt>
                <c:pt idx="591">
                  <c:v>1.5971665409891438</c:v>
                </c:pt>
                <c:pt idx="592">
                  <c:v>1.5981769750686519</c:v>
                </c:pt>
                <c:pt idx="593">
                  <c:v>1.5991874091481597</c:v>
                </c:pt>
                <c:pt idx="594">
                  <c:v>1.6001978432276676</c:v>
                </c:pt>
                <c:pt idx="595">
                  <c:v>1.6012082773071754</c:v>
                </c:pt>
                <c:pt idx="596">
                  <c:v>1.6022187113866833</c:v>
                </c:pt>
                <c:pt idx="597">
                  <c:v>1.6032291454661911</c:v>
                </c:pt>
                <c:pt idx="598">
                  <c:v>1.604239579545699</c:v>
                </c:pt>
                <c:pt idx="599">
                  <c:v>1.6052500136252068</c:v>
                </c:pt>
                <c:pt idx="600">
                  <c:v>1.6062604477047147</c:v>
                </c:pt>
                <c:pt idx="601">
                  <c:v>1.6072708817842227</c:v>
                </c:pt>
                <c:pt idx="602">
                  <c:v>1.6082813158637306</c:v>
                </c:pt>
                <c:pt idx="603">
                  <c:v>1.6092917499432384</c:v>
                </c:pt>
                <c:pt idx="604">
                  <c:v>1.6103021840227463</c:v>
                </c:pt>
                <c:pt idx="605">
                  <c:v>1.6113126181022541</c:v>
                </c:pt>
                <c:pt idx="606">
                  <c:v>1.612323052181762</c:v>
                </c:pt>
                <c:pt idx="607">
                  <c:v>1.6133334862612698</c:v>
                </c:pt>
                <c:pt idx="608">
                  <c:v>1.6143439203407777</c:v>
                </c:pt>
                <c:pt idx="609">
                  <c:v>1.6153543544202855</c:v>
                </c:pt>
                <c:pt idx="610">
                  <c:v>1.6163647884997934</c:v>
                </c:pt>
                <c:pt idx="611">
                  <c:v>1.6173752225793012</c:v>
                </c:pt>
                <c:pt idx="612">
                  <c:v>1.6183856566588091</c:v>
                </c:pt>
                <c:pt idx="613">
                  <c:v>1.6193960907383169</c:v>
                </c:pt>
                <c:pt idx="614">
                  <c:v>1.6204065248178248</c:v>
                </c:pt>
                <c:pt idx="615">
                  <c:v>1.6214169588973326</c:v>
                </c:pt>
                <c:pt idx="616">
                  <c:v>1.6224273929768405</c:v>
                </c:pt>
                <c:pt idx="617">
                  <c:v>1.6234378270563483</c:v>
                </c:pt>
                <c:pt idx="618">
                  <c:v>1.6244482611358562</c:v>
                </c:pt>
                <c:pt idx="619">
                  <c:v>1.625458695215364</c:v>
                </c:pt>
                <c:pt idx="620">
                  <c:v>1.6264691292948719</c:v>
                </c:pt>
                <c:pt idx="621">
                  <c:v>1.6274795633743797</c:v>
                </c:pt>
                <c:pt idx="622">
                  <c:v>1.6284899974538876</c:v>
                </c:pt>
                <c:pt idx="623">
                  <c:v>1.6295004315333954</c:v>
                </c:pt>
                <c:pt idx="624">
                  <c:v>1.6305108656129033</c:v>
                </c:pt>
                <c:pt idx="625">
                  <c:v>1.6315212996924111</c:v>
                </c:pt>
                <c:pt idx="626">
                  <c:v>1.6325317337719192</c:v>
                </c:pt>
                <c:pt idx="627">
                  <c:v>1.633542167851427</c:v>
                </c:pt>
                <c:pt idx="628">
                  <c:v>1.6345526019309349</c:v>
                </c:pt>
                <c:pt idx="629">
                  <c:v>1.6355630360104427</c:v>
                </c:pt>
                <c:pt idx="630">
                  <c:v>1.6365734700899506</c:v>
                </c:pt>
                <c:pt idx="631">
                  <c:v>1.6375839041694584</c:v>
                </c:pt>
                <c:pt idx="632">
                  <c:v>1.6385943382489663</c:v>
                </c:pt>
                <c:pt idx="633">
                  <c:v>1.6396047723284741</c:v>
                </c:pt>
                <c:pt idx="634">
                  <c:v>1.640615206407982</c:v>
                </c:pt>
                <c:pt idx="635">
                  <c:v>1.64162564048749</c:v>
                </c:pt>
                <c:pt idx="636">
                  <c:v>1.6426360745669979</c:v>
                </c:pt>
                <c:pt idx="637">
                  <c:v>1.6436465086465057</c:v>
                </c:pt>
                <c:pt idx="638">
                  <c:v>1.6446569427260136</c:v>
                </c:pt>
                <c:pt idx="639">
                  <c:v>1.6456673768055214</c:v>
                </c:pt>
                <c:pt idx="640">
                  <c:v>1.6466778108850293</c:v>
                </c:pt>
                <c:pt idx="641">
                  <c:v>1.6476882449645371</c:v>
                </c:pt>
                <c:pt idx="642">
                  <c:v>1.6486986790440448</c:v>
                </c:pt>
                <c:pt idx="643">
                  <c:v>1.6497091131235526</c:v>
                </c:pt>
                <c:pt idx="644">
                  <c:v>1.6507195472030602</c:v>
                </c:pt>
                <c:pt idx="645">
                  <c:v>1.6517299812825681</c:v>
                </c:pt>
                <c:pt idx="646">
                  <c:v>1.6527404153620759</c:v>
                </c:pt>
                <c:pt idx="647">
                  <c:v>1.6537508494415838</c:v>
                </c:pt>
                <c:pt idx="648">
                  <c:v>1.6547612835210916</c:v>
                </c:pt>
                <c:pt idx="649">
                  <c:v>1.6557717176005993</c:v>
                </c:pt>
                <c:pt idx="650">
                  <c:v>1.6567821516801071</c:v>
                </c:pt>
                <c:pt idx="651">
                  <c:v>1.6577925857596147</c:v>
                </c:pt>
                <c:pt idx="652">
                  <c:v>1.6588030198391226</c:v>
                </c:pt>
                <c:pt idx="653">
                  <c:v>1.6598134539186304</c:v>
                </c:pt>
                <c:pt idx="654">
                  <c:v>1.6608238879981383</c:v>
                </c:pt>
                <c:pt idx="655">
                  <c:v>1.6618343220776461</c:v>
                </c:pt>
                <c:pt idx="656">
                  <c:v>1.662844756157154</c:v>
                </c:pt>
                <c:pt idx="657">
                  <c:v>1.6638551902366616</c:v>
                </c:pt>
                <c:pt idx="658">
                  <c:v>1.6648656243161695</c:v>
                </c:pt>
                <c:pt idx="659">
                  <c:v>1.6658760583956771</c:v>
                </c:pt>
                <c:pt idx="660">
                  <c:v>1.6668864924751849</c:v>
                </c:pt>
                <c:pt idx="661">
                  <c:v>1.6678969265546928</c:v>
                </c:pt>
                <c:pt idx="662">
                  <c:v>1.6689073606342006</c:v>
                </c:pt>
                <c:pt idx="663">
                  <c:v>1.6699177947137085</c:v>
                </c:pt>
                <c:pt idx="664">
                  <c:v>1.6709282287932163</c:v>
                </c:pt>
                <c:pt idx="665">
                  <c:v>1.671938662872724</c:v>
                </c:pt>
                <c:pt idx="666">
                  <c:v>1.6729490969522316</c:v>
                </c:pt>
                <c:pt idx="667">
                  <c:v>1.6739595310317394</c:v>
                </c:pt>
                <c:pt idx="668">
                  <c:v>1.6749699651112473</c:v>
                </c:pt>
                <c:pt idx="669">
                  <c:v>1.6759803991907551</c:v>
                </c:pt>
                <c:pt idx="670">
                  <c:v>1.676990833270263</c:v>
                </c:pt>
                <c:pt idx="671">
                  <c:v>1.6780012673497708</c:v>
                </c:pt>
                <c:pt idx="672">
                  <c:v>1.6790117014292785</c:v>
                </c:pt>
                <c:pt idx="673">
                  <c:v>1.6800221355087863</c:v>
                </c:pt>
                <c:pt idx="674">
                  <c:v>1.6810325695882939</c:v>
                </c:pt>
                <c:pt idx="675">
                  <c:v>1.6820430036678018</c:v>
                </c:pt>
                <c:pt idx="676">
                  <c:v>1.6830534377473096</c:v>
                </c:pt>
                <c:pt idx="677">
                  <c:v>1.6840638718268175</c:v>
                </c:pt>
                <c:pt idx="678">
                  <c:v>1.6850743059063253</c:v>
                </c:pt>
                <c:pt idx="679">
                  <c:v>1.6860847399858332</c:v>
                </c:pt>
                <c:pt idx="680">
                  <c:v>1.6870951740653408</c:v>
                </c:pt>
                <c:pt idx="681">
                  <c:v>1.6881056081448487</c:v>
                </c:pt>
                <c:pt idx="682">
                  <c:v>1.6891160422243563</c:v>
                </c:pt>
                <c:pt idx="683">
                  <c:v>1.6901264763038641</c:v>
                </c:pt>
                <c:pt idx="684">
                  <c:v>1.691136910383372</c:v>
                </c:pt>
                <c:pt idx="685">
                  <c:v>1.6921473444628798</c:v>
                </c:pt>
                <c:pt idx="686">
                  <c:v>1.6931577785423877</c:v>
                </c:pt>
                <c:pt idx="687">
                  <c:v>1.6941682126218953</c:v>
                </c:pt>
                <c:pt idx="688">
                  <c:v>1.6951786467014032</c:v>
                </c:pt>
                <c:pt idx="689">
                  <c:v>1.6961890807809108</c:v>
                </c:pt>
                <c:pt idx="690">
                  <c:v>1.6971995148604186</c:v>
                </c:pt>
                <c:pt idx="691">
                  <c:v>1.6982099489399265</c:v>
                </c:pt>
                <c:pt idx="692">
                  <c:v>1.6992203830194343</c:v>
                </c:pt>
                <c:pt idx="693">
                  <c:v>1.7002308170989422</c:v>
                </c:pt>
                <c:pt idx="694">
                  <c:v>1.70124125117845</c:v>
                </c:pt>
                <c:pt idx="695">
                  <c:v>1.7022516852579577</c:v>
                </c:pt>
                <c:pt idx="696">
                  <c:v>1.7032621193374655</c:v>
                </c:pt>
                <c:pt idx="697">
                  <c:v>1.7042725534169731</c:v>
                </c:pt>
                <c:pt idx="698">
                  <c:v>1.705282987496481</c:v>
                </c:pt>
                <c:pt idx="699">
                  <c:v>1.7062934215759888</c:v>
                </c:pt>
                <c:pt idx="700">
                  <c:v>1.7073038556554967</c:v>
                </c:pt>
                <c:pt idx="701">
                  <c:v>1.7083142897350045</c:v>
                </c:pt>
                <c:pt idx="702">
                  <c:v>1.7093247238145122</c:v>
                </c:pt>
                <c:pt idx="703">
                  <c:v>1.71033515789402</c:v>
                </c:pt>
                <c:pt idx="704">
                  <c:v>1.7113455919735276</c:v>
                </c:pt>
                <c:pt idx="705">
                  <c:v>1.7123560260530355</c:v>
                </c:pt>
                <c:pt idx="706">
                  <c:v>1.7133664601325433</c:v>
                </c:pt>
                <c:pt idx="707">
                  <c:v>1.7143768942120512</c:v>
                </c:pt>
                <c:pt idx="708">
                  <c:v>1.715387328291559</c:v>
                </c:pt>
                <c:pt idx="709">
                  <c:v>1.7163977623710669</c:v>
                </c:pt>
                <c:pt idx="710">
                  <c:v>1.7174081964505745</c:v>
                </c:pt>
                <c:pt idx="711">
                  <c:v>1.7184186305300824</c:v>
                </c:pt>
                <c:pt idx="712">
                  <c:v>1.71942906460959</c:v>
                </c:pt>
                <c:pt idx="713">
                  <c:v>1.7204394986890978</c:v>
                </c:pt>
                <c:pt idx="714">
                  <c:v>1.7214499327686057</c:v>
                </c:pt>
                <c:pt idx="715">
                  <c:v>1.7224603668481135</c:v>
                </c:pt>
                <c:pt idx="716">
                  <c:v>1.7234708009276214</c:v>
                </c:pt>
                <c:pt idx="717">
                  <c:v>1.7244812350071292</c:v>
                </c:pt>
                <c:pt idx="718">
                  <c:v>1.7254916690866369</c:v>
                </c:pt>
                <c:pt idx="719">
                  <c:v>1.7265021031661445</c:v>
                </c:pt>
                <c:pt idx="720">
                  <c:v>1.7275125372456523</c:v>
                </c:pt>
                <c:pt idx="721">
                  <c:v>1.7285229713251602</c:v>
                </c:pt>
                <c:pt idx="722">
                  <c:v>1.729533405404668</c:v>
                </c:pt>
                <c:pt idx="723">
                  <c:v>1.7305438394841759</c:v>
                </c:pt>
                <c:pt idx="724">
                  <c:v>1.7315542735636837</c:v>
                </c:pt>
                <c:pt idx="725">
                  <c:v>1.7325647076431914</c:v>
                </c:pt>
                <c:pt idx="726">
                  <c:v>1.7335751417226992</c:v>
                </c:pt>
                <c:pt idx="727">
                  <c:v>1.7345855758022068</c:v>
                </c:pt>
                <c:pt idx="728">
                  <c:v>1.7355960098817147</c:v>
                </c:pt>
                <c:pt idx="729">
                  <c:v>1.7366064439612225</c:v>
                </c:pt>
                <c:pt idx="730">
                  <c:v>1.7376168780407304</c:v>
                </c:pt>
                <c:pt idx="731">
                  <c:v>1.7386273121202382</c:v>
                </c:pt>
                <c:pt idx="732">
                  <c:v>1.7396377461997461</c:v>
                </c:pt>
                <c:pt idx="733">
                  <c:v>1.7406481802792537</c:v>
                </c:pt>
                <c:pt idx="734">
                  <c:v>1.7416586143587616</c:v>
                </c:pt>
                <c:pt idx="735">
                  <c:v>1.7426690484382692</c:v>
                </c:pt>
                <c:pt idx="736">
                  <c:v>1.743679482517777</c:v>
                </c:pt>
                <c:pt idx="737">
                  <c:v>1.7446899165972849</c:v>
                </c:pt>
                <c:pt idx="738">
                  <c:v>1.7457003506767927</c:v>
                </c:pt>
                <c:pt idx="739">
                  <c:v>1.7467107847563006</c:v>
                </c:pt>
                <c:pt idx="740">
                  <c:v>1.7477212188358082</c:v>
                </c:pt>
                <c:pt idx="741">
                  <c:v>1.7487316529153161</c:v>
                </c:pt>
                <c:pt idx="742">
                  <c:v>1.7497420869948237</c:v>
                </c:pt>
                <c:pt idx="743">
                  <c:v>1.7507525210743315</c:v>
                </c:pt>
                <c:pt idx="744">
                  <c:v>1.7517629551538394</c:v>
                </c:pt>
                <c:pt idx="745">
                  <c:v>1.7527733892333472</c:v>
                </c:pt>
                <c:pt idx="746">
                  <c:v>1.7537838233128551</c:v>
                </c:pt>
                <c:pt idx="747">
                  <c:v>1.7547942573923629</c:v>
                </c:pt>
                <c:pt idx="748">
                  <c:v>1.7558046914718706</c:v>
                </c:pt>
                <c:pt idx="749">
                  <c:v>1.7568151255513784</c:v>
                </c:pt>
                <c:pt idx="750">
                  <c:v>1.757825559630886</c:v>
                </c:pt>
                <c:pt idx="751">
                  <c:v>1.7588359937103939</c:v>
                </c:pt>
                <c:pt idx="752">
                  <c:v>1.7598464277899017</c:v>
                </c:pt>
                <c:pt idx="753">
                  <c:v>1.7608568618694096</c:v>
                </c:pt>
                <c:pt idx="754">
                  <c:v>1.7618672959489174</c:v>
                </c:pt>
                <c:pt idx="755">
                  <c:v>1.7628777300284251</c:v>
                </c:pt>
                <c:pt idx="756">
                  <c:v>1.7638881641079329</c:v>
                </c:pt>
                <c:pt idx="757">
                  <c:v>1.7648985981874405</c:v>
                </c:pt>
                <c:pt idx="758">
                  <c:v>1.7659090322669484</c:v>
                </c:pt>
                <c:pt idx="759">
                  <c:v>1.7669194663464562</c:v>
                </c:pt>
                <c:pt idx="760">
                  <c:v>1.7679299004259641</c:v>
                </c:pt>
                <c:pt idx="761">
                  <c:v>1.7689403345054719</c:v>
                </c:pt>
                <c:pt idx="762">
                  <c:v>1.7699507685849798</c:v>
                </c:pt>
                <c:pt idx="763">
                  <c:v>1.7709612026644874</c:v>
                </c:pt>
                <c:pt idx="764">
                  <c:v>1.7719716367439953</c:v>
                </c:pt>
                <c:pt idx="765">
                  <c:v>1.7729820708235029</c:v>
                </c:pt>
                <c:pt idx="766">
                  <c:v>1.7739925049030107</c:v>
                </c:pt>
                <c:pt idx="767">
                  <c:v>1.7750029389825186</c:v>
                </c:pt>
                <c:pt idx="768">
                  <c:v>1.7760133730620264</c:v>
                </c:pt>
                <c:pt idx="769">
                  <c:v>1.7770238071415343</c:v>
                </c:pt>
                <c:pt idx="770">
                  <c:v>1.7780342412210421</c:v>
                </c:pt>
                <c:pt idx="771">
                  <c:v>1.7790446753005498</c:v>
                </c:pt>
                <c:pt idx="772">
                  <c:v>1.7800551093800574</c:v>
                </c:pt>
                <c:pt idx="773">
                  <c:v>1.7810655434595652</c:v>
                </c:pt>
                <c:pt idx="774">
                  <c:v>1.7820759775390731</c:v>
                </c:pt>
                <c:pt idx="775">
                  <c:v>1.7830864116185809</c:v>
                </c:pt>
                <c:pt idx="776">
                  <c:v>1.7840968456980888</c:v>
                </c:pt>
                <c:pt idx="777">
                  <c:v>1.7851072797775966</c:v>
                </c:pt>
                <c:pt idx="778">
                  <c:v>1.7861177138571043</c:v>
                </c:pt>
                <c:pt idx="779">
                  <c:v>1.7871281479366121</c:v>
                </c:pt>
                <c:pt idx="780">
                  <c:v>1.7881385820161197</c:v>
                </c:pt>
                <c:pt idx="781">
                  <c:v>1.7891490160956276</c:v>
                </c:pt>
                <c:pt idx="782">
                  <c:v>1.7901594501751354</c:v>
                </c:pt>
                <c:pt idx="783">
                  <c:v>1.7911698842546433</c:v>
                </c:pt>
                <c:pt idx="784">
                  <c:v>1.7921803183341511</c:v>
                </c:pt>
                <c:pt idx="785">
                  <c:v>1.793190752413659</c:v>
                </c:pt>
                <c:pt idx="786">
                  <c:v>1.7942011864931666</c:v>
                </c:pt>
                <c:pt idx="787">
                  <c:v>1.7952116205726745</c:v>
                </c:pt>
                <c:pt idx="788">
                  <c:v>1.7962220546521821</c:v>
                </c:pt>
                <c:pt idx="789">
                  <c:v>1.7972324887316899</c:v>
                </c:pt>
                <c:pt idx="790">
                  <c:v>1.7982429228111978</c:v>
                </c:pt>
                <c:pt idx="791">
                  <c:v>1.7992533568907056</c:v>
                </c:pt>
                <c:pt idx="792">
                  <c:v>1.8002637909702135</c:v>
                </c:pt>
                <c:pt idx="793">
                  <c:v>1.8012742250497211</c:v>
                </c:pt>
                <c:pt idx="794">
                  <c:v>1.802284659129229</c:v>
                </c:pt>
                <c:pt idx="795">
                  <c:v>1.8032950932087366</c:v>
                </c:pt>
                <c:pt idx="796">
                  <c:v>1.8043055272882444</c:v>
                </c:pt>
                <c:pt idx="797">
                  <c:v>1.8053159613677523</c:v>
                </c:pt>
                <c:pt idx="798">
                  <c:v>1.8063263954472601</c:v>
                </c:pt>
                <c:pt idx="799">
                  <c:v>1.807336829526768</c:v>
                </c:pt>
                <c:pt idx="800">
                  <c:v>1.8083472636062758</c:v>
                </c:pt>
                <c:pt idx="801">
                  <c:v>1.8093576976857835</c:v>
                </c:pt>
                <c:pt idx="802">
                  <c:v>1.8103681317652913</c:v>
                </c:pt>
                <c:pt idx="803">
                  <c:v>1.8113785658447989</c:v>
                </c:pt>
                <c:pt idx="804">
                  <c:v>1.8123889999243068</c:v>
                </c:pt>
                <c:pt idx="805">
                  <c:v>1.8133994340038146</c:v>
                </c:pt>
                <c:pt idx="806">
                  <c:v>1.8144098680833225</c:v>
                </c:pt>
                <c:pt idx="807">
                  <c:v>1.8154203021628303</c:v>
                </c:pt>
                <c:pt idx="808">
                  <c:v>1.816430736242338</c:v>
                </c:pt>
                <c:pt idx="809">
                  <c:v>1.8174411703218458</c:v>
                </c:pt>
                <c:pt idx="810">
                  <c:v>1.8184516044013534</c:v>
                </c:pt>
                <c:pt idx="811">
                  <c:v>1.8194620384808613</c:v>
                </c:pt>
                <c:pt idx="812">
                  <c:v>1.8204724725603691</c:v>
                </c:pt>
                <c:pt idx="813">
                  <c:v>1.821482906639877</c:v>
                </c:pt>
                <c:pt idx="814">
                  <c:v>1.8224933407193848</c:v>
                </c:pt>
                <c:pt idx="815">
                  <c:v>1.8235037747988927</c:v>
                </c:pt>
                <c:pt idx="816">
                  <c:v>1.8245142088784003</c:v>
                </c:pt>
                <c:pt idx="817">
                  <c:v>1.8255246429579082</c:v>
                </c:pt>
                <c:pt idx="818">
                  <c:v>1.8265350770374158</c:v>
                </c:pt>
                <c:pt idx="819">
                  <c:v>1.8275455111169236</c:v>
                </c:pt>
                <c:pt idx="820">
                  <c:v>1.8285559451964315</c:v>
                </c:pt>
                <c:pt idx="821">
                  <c:v>1.8295663792759393</c:v>
                </c:pt>
                <c:pt idx="822">
                  <c:v>1.8305768133554472</c:v>
                </c:pt>
                <c:pt idx="823">
                  <c:v>1.831587247434955</c:v>
                </c:pt>
                <c:pt idx="824">
                  <c:v>1.8325976815144627</c:v>
                </c:pt>
                <c:pt idx="825">
                  <c:v>1.8336081155939703</c:v>
                </c:pt>
                <c:pt idx="826">
                  <c:v>1.8346185496734781</c:v>
                </c:pt>
                <c:pt idx="827">
                  <c:v>1.835628983752986</c:v>
                </c:pt>
                <c:pt idx="828">
                  <c:v>1.8366394178324938</c:v>
                </c:pt>
                <c:pt idx="829">
                  <c:v>1.8376498519120017</c:v>
                </c:pt>
                <c:pt idx="830">
                  <c:v>1.8386602859915095</c:v>
                </c:pt>
                <c:pt idx="831">
                  <c:v>1.8396707200710172</c:v>
                </c:pt>
                <c:pt idx="832">
                  <c:v>1.840681154150525</c:v>
                </c:pt>
                <c:pt idx="833">
                  <c:v>1.8416915882300327</c:v>
                </c:pt>
                <c:pt idx="834">
                  <c:v>1.8427020223095405</c:v>
                </c:pt>
                <c:pt idx="835">
                  <c:v>1.8437124563890483</c:v>
                </c:pt>
                <c:pt idx="836">
                  <c:v>1.8447228904685562</c:v>
                </c:pt>
                <c:pt idx="837">
                  <c:v>1.845733324548064</c:v>
                </c:pt>
                <c:pt idx="838">
                  <c:v>1.8467437586275719</c:v>
                </c:pt>
                <c:pt idx="839">
                  <c:v>1.8477541927070795</c:v>
                </c:pt>
                <c:pt idx="840">
                  <c:v>1.8487646267865874</c:v>
                </c:pt>
                <c:pt idx="841">
                  <c:v>1.849775060866095</c:v>
                </c:pt>
                <c:pt idx="842">
                  <c:v>1.8507854949456028</c:v>
                </c:pt>
                <c:pt idx="843">
                  <c:v>1.8517959290251107</c:v>
                </c:pt>
                <c:pt idx="844">
                  <c:v>1.8528063631046185</c:v>
                </c:pt>
                <c:pt idx="845">
                  <c:v>1.8538167971841264</c:v>
                </c:pt>
                <c:pt idx="846">
                  <c:v>1.854827231263634</c:v>
                </c:pt>
                <c:pt idx="847">
                  <c:v>1.8558376653431419</c:v>
                </c:pt>
                <c:pt idx="848">
                  <c:v>1.8568480994226495</c:v>
                </c:pt>
                <c:pt idx="849">
                  <c:v>1.8578585335021573</c:v>
                </c:pt>
                <c:pt idx="850">
                  <c:v>1.8588689675816652</c:v>
                </c:pt>
                <c:pt idx="851">
                  <c:v>1.859879401661173</c:v>
                </c:pt>
                <c:pt idx="852">
                  <c:v>1.8608898357406809</c:v>
                </c:pt>
                <c:pt idx="853">
                  <c:v>1.8619002698201887</c:v>
                </c:pt>
                <c:pt idx="854">
                  <c:v>1.8629107038996964</c:v>
                </c:pt>
                <c:pt idx="855">
                  <c:v>1.8639211379792042</c:v>
                </c:pt>
                <c:pt idx="856">
                  <c:v>1.8649315720587119</c:v>
                </c:pt>
                <c:pt idx="857">
                  <c:v>1.8659420061382197</c:v>
                </c:pt>
                <c:pt idx="858">
                  <c:v>1.8669524402177275</c:v>
                </c:pt>
                <c:pt idx="859">
                  <c:v>1.8679628742972354</c:v>
                </c:pt>
                <c:pt idx="860">
                  <c:v>1.8689733083767432</c:v>
                </c:pt>
                <c:pt idx="861">
                  <c:v>1.8699837424562509</c:v>
                </c:pt>
                <c:pt idx="862">
                  <c:v>1.8709941765357587</c:v>
                </c:pt>
                <c:pt idx="863">
                  <c:v>1.8720046106152664</c:v>
                </c:pt>
                <c:pt idx="864">
                  <c:v>1.8730150446947742</c:v>
                </c:pt>
                <c:pt idx="865">
                  <c:v>1.874025478774282</c:v>
                </c:pt>
                <c:pt idx="866">
                  <c:v>1.8750359128537899</c:v>
                </c:pt>
                <c:pt idx="867">
                  <c:v>1.8760463469332977</c:v>
                </c:pt>
                <c:pt idx="868">
                  <c:v>1.8770567810128056</c:v>
                </c:pt>
                <c:pt idx="869">
                  <c:v>1.8780672150923132</c:v>
                </c:pt>
                <c:pt idx="870">
                  <c:v>1.8790776491718211</c:v>
                </c:pt>
                <c:pt idx="871">
                  <c:v>1.8800880832513287</c:v>
                </c:pt>
                <c:pt idx="872">
                  <c:v>1.8810985173308366</c:v>
                </c:pt>
                <c:pt idx="873">
                  <c:v>1.8821089514103444</c:v>
                </c:pt>
                <c:pt idx="874">
                  <c:v>1.8831193854898522</c:v>
                </c:pt>
                <c:pt idx="875">
                  <c:v>1.8841298195693601</c:v>
                </c:pt>
                <c:pt idx="876">
                  <c:v>1.8851402536488679</c:v>
                </c:pt>
                <c:pt idx="877">
                  <c:v>1.8861506877283756</c:v>
                </c:pt>
                <c:pt idx="878">
                  <c:v>1.8871611218078832</c:v>
                </c:pt>
                <c:pt idx="879">
                  <c:v>1.8881715558873911</c:v>
                </c:pt>
                <c:pt idx="880">
                  <c:v>1.8891819899668989</c:v>
                </c:pt>
                <c:pt idx="881">
                  <c:v>1.8901924240464067</c:v>
                </c:pt>
                <c:pt idx="882">
                  <c:v>1.8912028581259146</c:v>
                </c:pt>
                <c:pt idx="883">
                  <c:v>1.8922132922054224</c:v>
                </c:pt>
                <c:pt idx="884">
                  <c:v>1.8932237262849301</c:v>
                </c:pt>
                <c:pt idx="885">
                  <c:v>1.8942341603644379</c:v>
                </c:pt>
                <c:pt idx="886">
                  <c:v>1.8952445944439456</c:v>
                </c:pt>
                <c:pt idx="887">
                  <c:v>1.8962550285234534</c:v>
                </c:pt>
                <c:pt idx="888">
                  <c:v>1.8972654626029613</c:v>
                </c:pt>
                <c:pt idx="889">
                  <c:v>1.8982758966824691</c:v>
                </c:pt>
                <c:pt idx="890">
                  <c:v>1.8992863307619769</c:v>
                </c:pt>
                <c:pt idx="891">
                  <c:v>1.9002967648414848</c:v>
                </c:pt>
                <c:pt idx="892">
                  <c:v>1.9013071989209924</c:v>
                </c:pt>
                <c:pt idx="893">
                  <c:v>1.9023176330005003</c:v>
                </c:pt>
                <c:pt idx="894">
                  <c:v>1.9033280670800079</c:v>
                </c:pt>
                <c:pt idx="895">
                  <c:v>1.9043385011595158</c:v>
                </c:pt>
                <c:pt idx="896">
                  <c:v>1.9053489352390236</c:v>
                </c:pt>
                <c:pt idx="897">
                  <c:v>1.9063593693185314</c:v>
                </c:pt>
                <c:pt idx="898">
                  <c:v>1.9073698033980393</c:v>
                </c:pt>
                <c:pt idx="899">
                  <c:v>1.9083802374775469</c:v>
                </c:pt>
                <c:pt idx="900">
                  <c:v>1.9093906715570548</c:v>
                </c:pt>
                <c:pt idx="901">
                  <c:v>1.9104011056365624</c:v>
                </c:pt>
                <c:pt idx="902">
                  <c:v>1.9114115397160703</c:v>
                </c:pt>
                <c:pt idx="903">
                  <c:v>1.9124219737955781</c:v>
                </c:pt>
                <c:pt idx="904">
                  <c:v>1.9134324078750859</c:v>
                </c:pt>
                <c:pt idx="905">
                  <c:v>1.9144428419545938</c:v>
                </c:pt>
                <c:pt idx="906">
                  <c:v>1.9154532760341016</c:v>
                </c:pt>
                <c:pt idx="907">
                  <c:v>1.9164637101136093</c:v>
                </c:pt>
                <c:pt idx="908">
                  <c:v>1.9174741441931171</c:v>
                </c:pt>
                <c:pt idx="909">
                  <c:v>1.9184845782726248</c:v>
                </c:pt>
                <c:pt idx="910">
                  <c:v>1.9194950123521326</c:v>
                </c:pt>
                <c:pt idx="911">
                  <c:v>1.9205054464316405</c:v>
                </c:pt>
                <c:pt idx="912">
                  <c:v>1.9215158805111483</c:v>
                </c:pt>
                <c:pt idx="913">
                  <c:v>1.9225263145906561</c:v>
                </c:pt>
                <c:pt idx="914">
                  <c:v>1.9235367486701638</c:v>
                </c:pt>
                <c:pt idx="915">
                  <c:v>1.9245471827496716</c:v>
                </c:pt>
                <c:pt idx="916">
                  <c:v>1.9255576168291793</c:v>
                </c:pt>
                <c:pt idx="917">
                  <c:v>1.9265680509086871</c:v>
                </c:pt>
                <c:pt idx="918">
                  <c:v>1.927578484988195</c:v>
                </c:pt>
                <c:pt idx="919">
                  <c:v>1.9285889190677028</c:v>
                </c:pt>
                <c:pt idx="920">
                  <c:v>1.9295993531472106</c:v>
                </c:pt>
                <c:pt idx="921">
                  <c:v>1.9306097872267185</c:v>
                </c:pt>
                <c:pt idx="922">
                  <c:v>1.9316202213062261</c:v>
                </c:pt>
                <c:pt idx="923">
                  <c:v>1.932630655385734</c:v>
                </c:pt>
                <c:pt idx="924">
                  <c:v>1.9336410894652416</c:v>
                </c:pt>
                <c:pt idx="925">
                  <c:v>1.9346515235447495</c:v>
                </c:pt>
                <c:pt idx="926">
                  <c:v>1.9356619576242573</c:v>
                </c:pt>
                <c:pt idx="927">
                  <c:v>1.9366723917037652</c:v>
                </c:pt>
                <c:pt idx="928">
                  <c:v>1.937682825783273</c:v>
                </c:pt>
                <c:pt idx="929">
                  <c:v>1.9386932598627808</c:v>
                </c:pt>
                <c:pt idx="930">
                  <c:v>1.9397036939422885</c:v>
                </c:pt>
                <c:pt idx="931">
                  <c:v>1.9407141280217961</c:v>
                </c:pt>
                <c:pt idx="932">
                  <c:v>1.941724562101304</c:v>
                </c:pt>
                <c:pt idx="933">
                  <c:v>1.9427349961808118</c:v>
                </c:pt>
                <c:pt idx="934">
                  <c:v>1.9437454302603197</c:v>
                </c:pt>
                <c:pt idx="935">
                  <c:v>1.9447558643398275</c:v>
                </c:pt>
                <c:pt idx="936">
                  <c:v>1.9457662984193353</c:v>
                </c:pt>
                <c:pt idx="937">
                  <c:v>1.946776732498843</c:v>
                </c:pt>
                <c:pt idx="938">
                  <c:v>1.9477871665783508</c:v>
                </c:pt>
                <c:pt idx="939">
                  <c:v>1.9487976006578585</c:v>
                </c:pt>
                <c:pt idx="940">
                  <c:v>1.9498080347373663</c:v>
                </c:pt>
                <c:pt idx="941">
                  <c:v>1.9508184688168742</c:v>
                </c:pt>
                <c:pt idx="942">
                  <c:v>1.951828902896382</c:v>
                </c:pt>
                <c:pt idx="943">
                  <c:v>1.9528393369758899</c:v>
                </c:pt>
                <c:pt idx="944">
                  <c:v>1.9538497710553977</c:v>
                </c:pt>
                <c:pt idx="945">
                  <c:v>1.9548602051349053</c:v>
                </c:pt>
                <c:pt idx="946">
                  <c:v>1.9558706392144132</c:v>
                </c:pt>
                <c:pt idx="947">
                  <c:v>1.9568810732939208</c:v>
                </c:pt>
                <c:pt idx="948">
                  <c:v>1.9578915073734287</c:v>
                </c:pt>
                <c:pt idx="949">
                  <c:v>1.9589019414529365</c:v>
                </c:pt>
                <c:pt idx="950">
                  <c:v>1.9599123755324444</c:v>
                </c:pt>
                <c:pt idx="951">
                  <c:v>1.9609228096119522</c:v>
                </c:pt>
                <c:pt idx="952">
                  <c:v>1.9619332436914598</c:v>
                </c:pt>
                <c:pt idx="953">
                  <c:v>1.9629436777709677</c:v>
                </c:pt>
                <c:pt idx="954">
                  <c:v>1.9639541118504753</c:v>
                </c:pt>
                <c:pt idx="955">
                  <c:v>1.9649645459299832</c:v>
                </c:pt>
                <c:pt idx="956">
                  <c:v>1.965974980009491</c:v>
                </c:pt>
                <c:pt idx="957">
                  <c:v>1.9669854140889989</c:v>
                </c:pt>
                <c:pt idx="958">
                  <c:v>1.9679958481685067</c:v>
                </c:pt>
                <c:pt idx="959">
                  <c:v>1.9690062822480145</c:v>
                </c:pt>
                <c:pt idx="960">
                  <c:v>1.9700167163275222</c:v>
                </c:pt>
                <c:pt idx="961">
                  <c:v>1.97102715040703</c:v>
                </c:pt>
                <c:pt idx="962">
                  <c:v>1.9720375844865377</c:v>
                </c:pt>
                <c:pt idx="963">
                  <c:v>1.9730480185660455</c:v>
                </c:pt>
                <c:pt idx="964">
                  <c:v>1.9740584526455534</c:v>
                </c:pt>
                <c:pt idx="965">
                  <c:v>1.9750688867250612</c:v>
                </c:pt>
                <c:pt idx="966">
                  <c:v>1.9760793208045691</c:v>
                </c:pt>
                <c:pt idx="967">
                  <c:v>1.9770897548840767</c:v>
                </c:pt>
                <c:pt idx="968">
                  <c:v>1.9781001889635845</c:v>
                </c:pt>
                <c:pt idx="969">
                  <c:v>1.9791106230430922</c:v>
                </c:pt>
                <c:pt idx="970">
                  <c:v>1.9801210571226</c:v>
                </c:pt>
                <c:pt idx="971">
                  <c:v>1.9811314912021079</c:v>
                </c:pt>
                <c:pt idx="972">
                  <c:v>1.9821419252816157</c:v>
                </c:pt>
                <c:pt idx="973">
                  <c:v>1.9831523593611236</c:v>
                </c:pt>
                <c:pt idx="974">
                  <c:v>1.9841627934406314</c:v>
                </c:pt>
                <c:pt idx="975">
                  <c:v>1.985173227520139</c:v>
                </c:pt>
                <c:pt idx="976">
                  <c:v>1.9861836615996469</c:v>
                </c:pt>
                <c:pt idx="977">
                  <c:v>1.9871940956791545</c:v>
                </c:pt>
                <c:pt idx="978">
                  <c:v>1.9882045297586624</c:v>
                </c:pt>
                <c:pt idx="979">
                  <c:v>1.9892149638381702</c:v>
                </c:pt>
                <c:pt idx="980">
                  <c:v>1.9902253979176781</c:v>
                </c:pt>
                <c:pt idx="981">
                  <c:v>1.9912358319971859</c:v>
                </c:pt>
                <c:pt idx="982">
                  <c:v>1.9922462660766938</c:v>
                </c:pt>
                <c:pt idx="983">
                  <c:v>1.9932567001562014</c:v>
                </c:pt>
                <c:pt idx="984">
                  <c:v>1.994267134235709</c:v>
                </c:pt>
                <c:pt idx="985">
                  <c:v>1.9952775683152169</c:v>
                </c:pt>
                <c:pt idx="986">
                  <c:v>1.9962880023947247</c:v>
                </c:pt>
                <c:pt idx="987">
                  <c:v>1.9972984364742326</c:v>
                </c:pt>
                <c:pt idx="988">
                  <c:v>1.9983088705537404</c:v>
                </c:pt>
                <c:pt idx="989">
                  <c:v>1.9993193046332483</c:v>
                </c:pt>
                <c:pt idx="990">
                  <c:v>2.0003297387127557</c:v>
                </c:pt>
                <c:pt idx="991">
                  <c:v>2.0013401727922639</c:v>
                </c:pt>
                <c:pt idx="992">
                  <c:v>2.0023506068717714</c:v>
                </c:pt>
                <c:pt idx="993">
                  <c:v>2.0033610409512792</c:v>
                </c:pt>
                <c:pt idx="994">
                  <c:v>2.0043714750307871</c:v>
                </c:pt>
                <c:pt idx="995">
                  <c:v>2.0053819091102949</c:v>
                </c:pt>
                <c:pt idx="996">
                  <c:v>2.0063923431898028</c:v>
                </c:pt>
                <c:pt idx="997">
                  <c:v>2.0074027772693102</c:v>
                </c:pt>
                <c:pt idx="998">
                  <c:v>2.0084132113488185</c:v>
                </c:pt>
                <c:pt idx="999">
                  <c:v>2.0094236454283259</c:v>
                </c:pt>
                <c:pt idx="1000">
                  <c:v>2.0104340795078341</c:v>
                </c:pt>
                <c:pt idx="1001">
                  <c:v>2.0114445135873416</c:v>
                </c:pt>
                <c:pt idx="1002">
                  <c:v>2.0124549476668494</c:v>
                </c:pt>
                <c:pt idx="1003">
                  <c:v>2.0134653817463573</c:v>
                </c:pt>
                <c:pt idx="1004">
                  <c:v>2.0144758158258647</c:v>
                </c:pt>
                <c:pt idx="1005">
                  <c:v>2.015486249905373</c:v>
                </c:pt>
                <c:pt idx="1006">
                  <c:v>2.0164966839848804</c:v>
                </c:pt>
                <c:pt idx="1007">
                  <c:v>2.0175071180643886</c:v>
                </c:pt>
                <c:pt idx="1008">
                  <c:v>2.0185175521438961</c:v>
                </c:pt>
                <c:pt idx="1009">
                  <c:v>2.0195279862234039</c:v>
                </c:pt>
                <c:pt idx="1010">
                  <c:v>2.0205384203029118</c:v>
                </c:pt>
                <c:pt idx="1011">
                  <c:v>2.0215488543824196</c:v>
                </c:pt>
                <c:pt idx="1012">
                  <c:v>2.0225592884619275</c:v>
                </c:pt>
                <c:pt idx="1013">
                  <c:v>2.0235697225414349</c:v>
                </c:pt>
                <c:pt idx="1014">
                  <c:v>2.0245801566209431</c:v>
                </c:pt>
                <c:pt idx="1015">
                  <c:v>2.0255905907004506</c:v>
                </c:pt>
                <c:pt idx="1016">
                  <c:v>2.0266010247799584</c:v>
                </c:pt>
                <c:pt idx="1017">
                  <c:v>2.0276114588594663</c:v>
                </c:pt>
                <c:pt idx="1018">
                  <c:v>2.0286218929389741</c:v>
                </c:pt>
                <c:pt idx="1019">
                  <c:v>2.029632327018482</c:v>
                </c:pt>
                <c:pt idx="1020">
                  <c:v>2.0306427610979894</c:v>
                </c:pt>
                <c:pt idx="1021">
                  <c:v>2.0316531951774977</c:v>
                </c:pt>
                <c:pt idx="1022">
                  <c:v>2.0326636292570051</c:v>
                </c:pt>
                <c:pt idx="1023">
                  <c:v>2.0336740633365129</c:v>
                </c:pt>
                <c:pt idx="1024">
                  <c:v>2.0346844974160208</c:v>
                </c:pt>
                <c:pt idx="1025">
                  <c:v>2.0356949314955286</c:v>
                </c:pt>
                <c:pt idx="1026">
                  <c:v>2.0367053655750365</c:v>
                </c:pt>
                <c:pt idx="1027">
                  <c:v>2.0377157996545439</c:v>
                </c:pt>
                <c:pt idx="1028">
                  <c:v>2.0387262337340522</c:v>
                </c:pt>
                <c:pt idx="1029">
                  <c:v>2.0397366678135596</c:v>
                </c:pt>
                <c:pt idx="1030">
                  <c:v>2.0407471018930678</c:v>
                </c:pt>
                <c:pt idx="1031">
                  <c:v>2.0417575359725753</c:v>
                </c:pt>
                <c:pt idx="1032">
                  <c:v>2.0427679700520831</c:v>
                </c:pt>
                <c:pt idx="1033">
                  <c:v>2.043778404131591</c:v>
                </c:pt>
                <c:pt idx="1034">
                  <c:v>2.0447888382110988</c:v>
                </c:pt>
                <c:pt idx="1035">
                  <c:v>2.0457992722906067</c:v>
                </c:pt>
                <c:pt idx="1036">
                  <c:v>2.0468097063701141</c:v>
                </c:pt>
                <c:pt idx="1037">
                  <c:v>2.0478201404496224</c:v>
                </c:pt>
                <c:pt idx="1038">
                  <c:v>2.0488305745291298</c:v>
                </c:pt>
                <c:pt idx="1039">
                  <c:v>2.0498410086086376</c:v>
                </c:pt>
                <c:pt idx="1040">
                  <c:v>2.0508514426881455</c:v>
                </c:pt>
                <c:pt idx="1041">
                  <c:v>2.0518618767676533</c:v>
                </c:pt>
                <c:pt idx="1042">
                  <c:v>2.0528723108471612</c:v>
                </c:pt>
                <c:pt idx="1043">
                  <c:v>2.0538827449266686</c:v>
                </c:pt>
                <c:pt idx="1044">
                  <c:v>2.0548931790061769</c:v>
                </c:pt>
                <c:pt idx="1045">
                  <c:v>2.0559036130856843</c:v>
                </c:pt>
                <c:pt idx="1046">
                  <c:v>2.0569140471651921</c:v>
                </c:pt>
                <c:pt idx="1047">
                  <c:v>2.0579244812447</c:v>
                </c:pt>
                <c:pt idx="1048">
                  <c:v>2.0589349153242078</c:v>
                </c:pt>
                <c:pt idx="1049">
                  <c:v>2.0599453494037157</c:v>
                </c:pt>
                <c:pt idx="1050">
                  <c:v>2.0609557834832231</c:v>
                </c:pt>
                <c:pt idx="1051">
                  <c:v>2.0619662175627314</c:v>
                </c:pt>
                <c:pt idx="1052">
                  <c:v>2.0629766516422388</c:v>
                </c:pt>
                <c:pt idx="1053">
                  <c:v>2.0639870857217471</c:v>
                </c:pt>
                <c:pt idx="1054">
                  <c:v>2.0649975198012545</c:v>
                </c:pt>
                <c:pt idx="1055">
                  <c:v>2.0660079538807623</c:v>
                </c:pt>
                <c:pt idx="1056">
                  <c:v>2.0670183879602702</c:v>
                </c:pt>
                <c:pt idx="1057">
                  <c:v>2.0680288220397776</c:v>
                </c:pt>
                <c:pt idx="1058">
                  <c:v>2.0690392561192859</c:v>
                </c:pt>
                <c:pt idx="1059">
                  <c:v>2.0700496901987933</c:v>
                </c:pt>
                <c:pt idx="1060">
                  <c:v>2.0710601242783016</c:v>
                </c:pt>
                <c:pt idx="1061">
                  <c:v>2.072070558357809</c:v>
                </c:pt>
                <c:pt idx="1062">
                  <c:v>2.0730809924373168</c:v>
                </c:pt>
                <c:pt idx="1063">
                  <c:v>2.0740914265168247</c:v>
                </c:pt>
                <c:pt idx="1064">
                  <c:v>2.0751018605963325</c:v>
                </c:pt>
                <c:pt idx="1065">
                  <c:v>2.0761122946758404</c:v>
                </c:pt>
                <c:pt idx="1066">
                  <c:v>2.0771227287553478</c:v>
                </c:pt>
                <c:pt idx="1067">
                  <c:v>2.0781331628348561</c:v>
                </c:pt>
                <c:pt idx="1068">
                  <c:v>2.0791435969143635</c:v>
                </c:pt>
                <c:pt idx="1069">
                  <c:v>2.0801540309938713</c:v>
                </c:pt>
                <c:pt idx="1070">
                  <c:v>2.0811644650733792</c:v>
                </c:pt>
                <c:pt idx="1071">
                  <c:v>2.082174899152887</c:v>
                </c:pt>
                <c:pt idx="1072">
                  <c:v>2.0831853332323949</c:v>
                </c:pt>
                <c:pt idx="1073">
                  <c:v>2.0841957673119023</c:v>
                </c:pt>
                <c:pt idx="1074">
                  <c:v>2.0852062013914106</c:v>
                </c:pt>
                <c:pt idx="1075">
                  <c:v>2.086216635470918</c:v>
                </c:pt>
                <c:pt idx="1076">
                  <c:v>2.0872270695504258</c:v>
                </c:pt>
                <c:pt idx="1077">
                  <c:v>2.0882375036299337</c:v>
                </c:pt>
                <c:pt idx="1078">
                  <c:v>2.0892479377094415</c:v>
                </c:pt>
                <c:pt idx="1079">
                  <c:v>2.0902583717889494</c:v>
                </c:pt>
                <c:pt idx="1080">
                  <c:v>2.0912688058684568</c:v>
                </c:pt>
                <c:pt idx="1081">
                  <c:v>2.0922792399479651</c:v>
                </c:pt>
                <c:pt idx="1082">
                  <c:v>2.0932896740274725</c:v>
                </c:pt>
                <c:pt idx="1083">
                  <c:v>2.0943001081069808</c:v>
                </c:pt>
                <c:pt idx="1084">
                  <c:v>2.0953105421864882</c:v>
                </c:pt>
                <c:pt idx="1085">
                  <c:v>2.096320976265996</c:v>
                </c:pt>
                <c:pt idx="1086">
                  <c:v>2.0973314103455039</c:v>
                </c:pt>
                <c:pt idx="1087">
                  <c:v>2.0983418444250117</c:v>
                </c:pt>
                <c:pt idx="1088">
                  <c:v>2.0993522785045196</c:v>
                </c:pt>
                <c:pt idx="1089">
                  <c:v>2.100362712584027</c:v>
                </c:pt>
                <c:pt idx="1090">
                  <c:v>2.1013731466635353</c:v>
                </c:pt>
                <c:pt idx="1091">
                  <c:v>2.1023835807430427</c:v>
                </c:pt>
                <c:pt idx="1092">
                  <c:v>2.1033940148225505</c:v>
                </c:pt>
                <c:pt idx="1093">
                  <c:v>2.1044044489020584</c:v>
                </c:pt>
                <c:pt idx="1094">
                  <c:v>2.1054148829815662</c:v>
                </c:pt>
                <c:pt idx="1095">
                  <c:v>2.1064253170610741</c:v>
                </c:pt>
                <c:pt idx="1096">
                  <c:v>2.1074357511405815</c:v>
                </c:pt>
                <c:pt idx="1097">
                  <c:v>2.1084461852200898</c:v>
                </c:pt>
                <c:pt idx="1098">
                  <c:v>2.1094566192995972</c:v>
                </c:pt>
                <c:pt idx="1099">
                  <c:v>2.110467053379105</c:v>
                </c:pt>
                <c:pt idx="1100">
                  <c:v>2.1114774874586129</c:v>
                </c:pt>
                <c:pt idx="1101">
                  <c:v>2.1124879215381207</c:v>
                </c:pt>
                <c:pt idx="1102">
                  <c:v>2.1134983556176286</c:v>
                </c:pt>
                <c:pt idx="1103">
                  <c:v>2.114508789697136</c:v>
                </c:pt>
                <c:pt idx="1104">
                  <c:v>2.1155192237766443</c:v>
                </c:pt>
                <c:pt idx="1105">
                  <c:v>2.1165296578561517</c:v>
                </c:pt>
                <c:pt idx="1106">
                  <c:v>2.11754009193566</c:v>
                </c:pt>
                <c:pt idx="1107">
                  <c:v>2.1185505260151674</c:v>
                </c:pt>
                <c:pt idx="1108">
                  <c:v>2.1195609600946752</c:v>
                </c:pt>
                <c:pt idx="1109">
                  <c:v>2.1205713941741831</c:v>
                </c:pt>
                <c:pt idx="1110">
                  <c:v>2.1215818282536905</c:v>
                </c:pt>
                <c:pt idx="1111">
                  <c:v>2.1225922623331988</c:v>
                </c:pt>
                <c:pt idx="1112">
                  <c:v>2.1236026964127062</c:v>
                </c:pt>
                <c:pt idx="1113">
                  <c:v>2.1246131304922145</c:v>
                </c:pt>
                <c:pt idx="1114">
                  <c:v>2.1256235645717219</c:v>
                </c:pt>
                <c:pt idx="1115">
                  <c:v>2.1266339986512297</c:v>
                </c:pt>
                <c:pt idx="1116">
                  <c:v>2.1276444327307376</c:v>
                </c:pt>
                <c:pt idx="1117">
                  <c:v>2.1286548668102454</c:v>
                </c:pt>
                <c:pt idx="1118">
                  <c:v>2.1296653008897533</c:v>
                </c:pt>
                <c:pt idx="1119">
                  <c:v>2.1306757349692607</c:v>
                </c:pt>
                <c:pt idx="1120">
                  <c:v>2.131686169048769</c:v>
                </c:pt>
                <c:pt idx="1121">
                  <c:v>2.1326966031282764</c:v>
                </c:pt>
                <c:pt idx="1122">
                  <c:v>2.1337070372077842</c:v>
                </c:pt>
                <c:pt idx="1123">
                  <c:v>2.1347174712872921</c:v>
                </c:pt>
                <c:pt idx="1124">
                  <c:v>2.1357279053667999</c:v>
                </c:pt>
                <c:pt idx="1125">
                  <c:v>2.1367383394463078</c:v>
                </c:pt>
                <c:pt idx="1126">
                  <c:v>2.1377487735258152</c:v>
                </c:pt>
                <c:pt idx="1127">
                  <c:v>2.1387592076053235</c:v>
                </c:pt>
                <c:pt idx="1128">
                  <c:v>2.1397696416848309</c:v>
                </c:pt>
                <c:pt idx="1129">
                  <c:v>2.1407800757643387</c:v>
                </c:pt>
                <c:pt idx="1130">
                  <c:v>2.1417905098438466</c:v>
                </c:pt>
                <c:pt idx="1131">
                  <c:v>2.1428009439233544</c:v>
                </c:pt>
                <c:pt idx="1132">
                  <c:v>2.1438113780028623</c:v>
                </c:pt>
                <c:pt idx="1133">
                  <c:v>2.1448218120823697</c:v>
                </c:pt>
                <c:pt idx="1134">
                  <c:v>2.145832246161878</c:v>
                </c:pt>
                <c:pt idx="1135">
                  <c:v>2.1468426802413854</c:v>
                </c:pt>
                <c:pt idx="1136">
                  <c:v>2.1478531143208937</c:v>
                </c:pt>
                <c:pt idx="1137">
                  <c:v>2.1488635484004011</c:v>
                </c:pt>
                <c:pt idx="1138">
                  <c:v>2.1498739824799089</c:v>
                </c:pt>
                <c:pt idx="1139">
                  <c:v>2.1508844165594168</c:v>
                </c:pt>
                <c:pt idx="1140">
                  <c:v>2.1518948506389246</c:v>
                </c:pt>
                <c:pt idx="1141">
                  <c:v>2.1529052847184325</c:v>
                </c:pt>
                <c:pt idx="1142">
                  <c:v>2.1539157187979399</c:v>
                </c:pt>
                <c:pt idx="1143">
                  <c:v>2.1549261528774482</c:v>
                </c:pt>
                <c:pt idx="1144">
                  <c:v>2.1559365869569556</c:v>
                </c:pt>
                <c:pt idx="1145">
                  <c:v>2.1569470210364634</c:v>
                </c:pt>
                <c:pt idx="1146">
                  <c:v>2.1579574551159713</c:v>
                </c:pt>
                <c:pt idx="1147">
                  <c:v>2.1589678891954791</c:v>
                </c:pt>
                <c:pt idx="1148">
                  <c:v>2.159978323274987</c:v>
                </c:pt>
                <c:pt idx="1149">
                  <c:v>2.1609887573544944</c:v>
                </c:pt>
                <c:pt idx="1150">
                  <c:v>2.1619991914340027</c:v>
                </c:pt>
                <c:pt idx="1151">
                  <c:v>2.1630096255135101</c:v>
                </c:pt>
                <c:pt idx="1152">
                  <c:v>2.1640200595930179</c:v>
                </c:pt>
                <c:pt idx="1153">
                  <c:v>2.1650304936725258</c:v>
                </c:pt>
                <c:pt idx="1154">
                  <c:v>2.1660409277520336</c:v>
                </c:pt>
                <c:pt idx="1155">
                  <c:v>2.1670513618315415</c:v>
                </c:pt>
                <c:pt idx="1156">
                  <c:v>2.1680617959110489</c:v>
                </c:pt>
                <c:pt idx="1157">
                  <c:v>2.1690722299905572</c:v>
                </c:pt>
                <c:pt idx="1158">
                  <c:v>2.1700826640700646</c:v>
                </c:pt>
                <c:pt idx="1159">
                  <c:v>2.1710930981495729</c:v>
                </c:pt>
                <c:pt idx="1160">
                  <c:v>2.1721035322290803</c:v>
                </c:pt>
                <c:pt idx="1161">
                  <c:v>2.1731139663085881</c:v>
                </c:pt>
                <c:pt idx="1162">
                  <c:v>2.174124400388096</c:v>
                </c:pt>
                <c:pt idx="1163">
                  <c:v>2.1751348344676034</c:v>
                </c:pt>
                <c:pt idx="1164">
                  <c:v>2.1761452685471117</c:v>
                </c:pt>
                <c:pt idx="1165">
                  <c:v>2.1771557026266191</c:v>
                </c:pt>
                <c:pt idx="1166">
                  <c:v>2.1781661367061274</c:v>
                </c:pt>
                <c:pt idx="1167">
                  <c:v>2.1791765707856348</c:v>
                </c:pt>
                <c:pt idx="1168">
                  <c:v>2.1801870048651426</c:v>
                </c:pt>
                <c:pt idx="1169">
                  <c:v>2.1811974389446505</c:v>
                </c:pt>
                <c:pt idx="1170">
                  <c:v>2.1822078730241583</c:v>
                </c:pt>
                <c:pt idx="1171">
                  <c:v>2.1832183071036662</c:v>
                </c:pt>
                <c:pt idx="1172">
                  <c:v>2.1842287411831736</c:v>
                </c:pt>
                <c:pt idx="1173">
                  <c:v>2.1852391752626819</c:v>
                </c:pt>
                <c:pt idx="1174">
                  <c:v>2.1862496093421893</c:v>
                </c:pt>
                <c:pt idx="1175">
                  <c:v>2.1872600434216971</c:v>
                </c:pt>
                <c:pt idx="1176">
                  <c:v>2.188270477501205</c:v>
                </c:pt>
                <c:pt idx="1177">
                  <c:v>2.1892809115807128</c:v>
                </c:pt>
                <c:pt idx="1178">
                  <c:v>2.1902913456602207</c:v>
                </c:pt>
                <c:pt idx="1179">
                  <c:v>2.1913017797397281</c:v>
                </c:pt>
                <c:pt idx="1180">
                  <c:v>2.1923122138192364</c:v>
                </c:pt>
                <c:pt idx="1181">
                  <c:v>2.1933226478987438</c:v>
                </c:pt>
                <c:pt idx="1182">
                  <c:v>2.1943330819782516</c:v>
                </c:pt>
                <c:pt idx="1183">
                  <c:v>2.1953435160577595</c:v>
                </c:pt>
                <c:pt idx="1184">
                  <c:v>2.1963539501372673</c:v>
                </c:pt>
                <c:pt idx="1185">
                  <c:v>2.1973643842167752</c:v>
                </c:pt>
                <c:pt idx="1186">
                  <c:v>2.1983748182962826</c:v>
                </c:pt>
                <c:pt idx="1187">
                  <c:v>2.1993852523757909</c:v>
                </c:pt>
                <c:pt idx="1188">
                  <c:v>2.2003956864552983</c:v>
                </c:pt>
                <c:pt idx="1189">
                  <c:v>2.2014061205348066</c:v>
                </c:pt>
                <c:pt idx="1190">
                  <c:v>2.202416554614314</c:v>
                </c:pt>
                <c:pt idx="1191">
                  <c:v>2.2034269886938218</c:v>
                </c:pt>
                <c:pt idx="1192">
                  <c:v>2.2044374227733297</c:v>
                </c:pt>
                <c:pt idx="1193">
                  <c:v>2.2054478568528375</c:v>
                </c:pt>
                <c:pt idx="1194">
                  <c:v>2.2064582909323454</c:v>
                </c:pt>
                <c:pt idx="1195">
                  <c:v>2.2074687250118528</c:v>
                </c:pt>
                <c:pt idx="1196">
                  <c:v>2.2084791590913611</c:v>
                </c:pt>
                <c:pt idx="1197">
                  <c:v>2.2094895931708685</c:v>
                </c:pt>
                <c:pt idx="1198">
                  <c:v>2.2105000272503763</c:v>
                </c:pt>
                <c:pt idx="1199">
                  <c:v>2.2115104613298842</c:v>
                </c:pt>
                <c:pt idx="1200">
                  <c:v>2.212520895409392</c:v>
                </c:pt>
                <c:pt idx="1201">
                  <c:v>2.2135313294888999</c:v>
                </c:pt>
                <c:pt idx="1202">
                  <c:v>2.2145417635684073</c:v>
                </c:pt>
                <c:pt idx="1203">
                  <c:v>2.2155521976479156</c:v>
                </c:pt>
                <c:pt idx="1204">
                  <c:v>2.216562631727423</c:v>
                </c:pt>
                <c:pt idx="1205">
                  <c:v>2.2175730658069308</c:v>
                </c:pt>
                <c:pt idx="1206">
                  <c:v>2.2185834998864387</c:v>
                </c:pt>
                <c:pt idx="1207">
                  <c:v>2.2195939339659465</c:v>
                </c:pt>
                <c:pt idx="1208">
                  <c:v>2.2206043680454544</c:v>
                </c:pt>
                <c:pt idx="1209">
                  <c:v>2.2216148021249618</c:v>
                </c:pt>
                <c:pt idx="1210">
                  <c:v>2.2226252362044701</c:v>
                </c:pt>
                <c:pt idx="1211">
                  <c:v>2.2236356702839775</c:v>
                </c:pt>
                <c:pt idx="1212">
                  <c:v>2.2246461043634858</c:v>
                </c:pt>
                <c:pt idx="1213">
                  <c:v>2.2256565384429932</c:v>
                </c:pt>
                <c:pt idx="1214">
                  <c:v>2.226666972522501</c:v>
                </c:pt>
                <c:pt idx="1215">
                  <c:v>2.2276774066020089</c:v>
                </c:pt>
                <c:pt idx="1216">
                  <c:v>2.2286878406815163</c:v>
                </c:pt>
                <c:pt idx="1217">
                  <c:v>2.2296982747610246</c:v>
                </c:pt>
                <c:pt idx="1218">
                  <c:v>2.230708708840532</c:v>
                </c:pt>
                <c:pt idx="1219">
                  <c:v>2.2317191429200403</c:v>
                </c:pt>
                <c:pt idx="1220">
                  <c:v>2.2327295769995477</c:v>
                </c:pt>
                <c:pt idx="1221">
                  <c:v>2.2337400110790555</c:v>
                </c:pt>
                <c:pt idx="1222">
                  <c:v>2.2347504451585634</c:v>
                </c:pt>
                <c:pt idx="1223">
                  <c:v>2.2357608792380712</c:v>
                </c:pt>
                <c:pt idx="1224">
                  <c:v>2.2367713133175791</c:v>
                </c:pt>
                <c:pt idx="1225">
                  <c:v>2.2377817473970865</c:v>
                </c:pt>
                <c:pt idx="1226">
                  <c:v>2.2387921814765948</c:v>
                </c:pt>
                <c:pt idx="1227">
                  <c:v>2.2398026155561022</c:v>
                </c:pt>
                <c:pt idx="1228">
                  <c:v>2.24081304963561</c:v>
                </c:pt>
                <c:pt idx="1229">
                  <c:v>2.2418234837151179</c:v>
                </c:pt>
                <c:pt idx="1230">
                  <c:v>2.2428339177946257</c:v>
                </c:pt>
                <c:pt idx="1231">
                  <c:v>2.2438443518741336</c:v>
                </c:pt>
                <c:pt idx="1232">
                  <c:v>2.244854785953641</c:v>
                </c:pt>
                <c:pt idx="1233">
                  <c:v>2.2458652200331493</c:v>
                </c:pt>
                <c:pt idx="1234">
                  <c:v>2.2468756541126567</c:v>
                </c:pt>
                <c:pt idx="1235">
                  <c:v>2.2478860881921645</c:v>
                </c:pt>
                <c:pt idx="1236">
                  <c:v>2.2488965222716724</c:v>
                </c:pt>
                <c:pt idx="1237">
                  <c:v>2.2499069563511802</c:v>
                </c:pt>
                <c:pt idx="1238">
                  <c:v>2.2509173904306881</c:v>
                </c:pt>
                <c:pt idx="1239">
                  <c:v>2.2519278245101955</c:v>
                </c:pt>
                <c:pt idx="1240">
                  <c:v>2.2529382585897038</c:v>
                </c:pt>
                <c:pt idx="1241">
                  <c:v>2.2539486926692112</c:v>
                </c:pt>
                <c:pt idx="1242">
                  <c:v>2.2549591267487195</c:v>
                </c:pt>
                <c:pt idx="1243">
                  <c:v>2.2559695608282269</c:v>
                </c:pt>
                <c:pt idx="1244">
                  <c:v>2.2569799949077347</c:v>
                </c:pt>
                <c:pt idx="1245">
                  <c:v>2.2579904289872426</c:v>
                </c:pt>
                <c:pt idx="1246">
                  <c:v>2.2590008630667504</c:v>
                </c:pt>
                <c:pt idx="1247">
                  <c:v>2.2600112971462583</c:v>
                </c:pt>
                <c:pt idx="1248">
                  <c:v>2.2610217312257657</c:v>
                </c:pt>
                <c:pt idx="1249">
                  <c:v>2.262032165305274</c:v>
                </c:pt>
                <c:pt idx="1250">
                  <c:v>2.2630425993847814</c:v>
                </c:pt>
                <c:pt idx="1251">
                  <c:v>2.2640530334642892</c:v>
                </c:pt>
                <c:pt idx="1252">
                  <c:v>2.2650634675437971</c:v>
                </c:pt>
                <c:pt idx="1253">
                  <c:v>2.2660739016233049</c:v>
                </c:pt>
                <c:pt idx="1254">
                  <c:v>2.2670843357028128</c:v>
                </c:pt>
                <c:pt idx="1255">
                  <c:v>2.2680947697823202</c:v>
                </c:pt>
                <c:pt idx="1256">
                  <c:v>2.2691052038618285</c:v>
                </c:pt>
                <c:pt idx="1257">
                  <c:v>2.2701156379413359</c:v>
                </c:pt>
                <c:pt idx="1258">
                  <c:v>2.2711260720208437</c:v>
                </c:pt>
                <c:pt idx="1259">
                  <c:v>2.2721365061003516</c:v>
                </c:pt>
                <c:pt idx="1260">
                  <c:v>2.2731469401798594</c:v>
                </c:pt>
                <c:pt idx="1261">
                  <c:v>2.2741573742593673</c:v>
                </c:pt>
                <c:pt idx="1262">
                  <c:v>2.2751678083388747</c:v>
                </c:pt>
                <c:pt idx="1263">
                  <c:v>2.276178242418383</c:v>
                </c:pt>
                <c:pt idx="1264">
                  <c:v>2.2771886764978904</c:v>
                </c:pt>
                <c:pt idx="1265">
                  <c:v>2.2781991105773987</c:v>
                </c:pt>
                <c:pt idx="1266">
                  <c:v>2.2792095446569061</c:v>
                </c:pt>
                <c:pt idx="1267">
                  <c:v>2.2802199787364139</c:v>
                </c:pt>
                <c:pt idx="1268">
                  <c:v>2.2812304128159218</c:v>
                </c:pt>
                <c:pt idx="1269">
                  <c:v>2.2822408468954292</c:v>
                </c:pt>
                <c:pt idx="1270">
                  <c:v>2.2832512809749375</c:v>
                </c:pt>
                <c:pt idx="1271">
                  <c:v>2.2842617150544449</c:v>
                </c:pt>
                <c:pt idx="1272">
                  <c:v>2.2852721491339532</c:v>
                </c:pt>
                <c:pt idx="1273">
                  <c:v>2.2862825832134606</c:v>
                </c:pt>
                <c:pt idx="1274">
                  <c:v>2.2872930172929684</c:v>
                </c:pt>
                <c:pt idx="1275">
                  <c:v>2.2883034513724763</c:v>
                </c:pt>
                <c:pt idx="1276">
                  <c:v>2.2893138854519841</c:v>
                </c:pt>
                <c:pt idx="1277">
                  <c:v>2.290324319531492</c:v>
                </c:pt>
                <c:pt idx="1278">
                  <c:v>2.2913347536109994</c:v>
                </c:pt>
                <c:pt idx="1279">
                  <c:v>2.2923451876905077</c:v>
                </c:pt>
                <c:pt idx="1280">
                  <c:v>2.2933556217700151</c:v>
                </c:pt>
                <c:pt idx="1281">
                  <c:v>2.2943660558495234</c:v>
                </c:pt>
                <c:pt idx="1282">
                  <c:v>2.2953764899290308</c:v>
                </c:pt>
                <c:pt idx="1283">
                  <c:v>2.2963869240085386</c:v>
                </c:pt>
                <c:pt idx="1284">
                  <c:v>2.2973973580880465</c:v>
                </c:pt>
                <c:pt idx="1285">
                  <c:v>2.2984077921675543</c:v>
                </c:pt>
                <c:pt idx="1286">
                  <c:v>2.2994182262470622</c:v>
                </c:pt>
                <c:pt idx="1287">
                  <c:v>2.3004286603265696</c:v>
                </c:pt>
                <c:pt idx="1288">
                  <c:v>2.3014390944060779</c:v>
                </c:pt>
                <c:pt idx="1289">
                  <c:v>2.3024495284855853</c:v>
                </c:pt>
                <c:pt idx="1290">
                  <c:v>2.3034599625650936</c:v>
                </c:pt>
                <c:pt idx="1291">
                  <c:v>2.304470396644601</c:v>
                </c:pt>
                <c:pt idx="1292">
                  <c:v>2.3054808307241088</c:v>
                </c:pt>
                <c:pt idx="1293">
                  <c:v>2.3064912648036167</c:v>
                </c:pt>
                <c:pt idx="1294">
                  <c:v>2.3075016988831241</c:v>
                </c:pt>
                <c:pt idx="1295">
                  <c:v>2.3085121329626324</c:v>
                </c:pt>
                <c:pt idx="1296">
                  <c:v>2.3095225670421398</c:v>
                </c:pt>
                <c:pt idx="1297">
                  <c:v>2.3105330011216481</c:v>
                </c:pt>
                <c:pt idx="1298">
                  <c:v>2.3115434352011555</c:v>
                </c:pt>
                <c:pt idx="1299">
                  <c:v>2.3125538692806633</c:v>
                </c:pt>
                <c:pt idx="1300">
                  <c:v>2.3135643033601712</c:v>
                </c:pt>
                <c:pt idx="1301">
                  <c:v>2.314574737439679</c:v>
                </c:pt>
                <c:pt idx="1302">
                  <c:v>2.3155851715191869</c:v>
                </c:pt>
                <c:pt idx="1303">
                  <c:v>2.3165956055986943</c:v>
                </c:pt>
                <c:pt idx="1304">
                  <c:v>2.3176060396782026</c:v>
                </c:pt>
                <c:pt idx="1305">
                  <c:v>2.31861647375771</c:v>
                </c:pt>
                <c:pt idx="1306">
                  <c:v>2.3196269078372178</c:v>
                </c:pt>
                <c:pt idx="1307">
                  <c:v>2.3206373419167257</c:v>
                </c:pt>
                <c:pt idx="1308">
                  <c:v>2.3216477759962335</c:v>
                </c:pt>
                <c:pt idx="1309">
                  <c:v>2.3226582100757414</c:v>
                </c:pt>
                <c:pt idx="1310">
                  <c:v>2.3236686441552488</c:v>
                </c:pt>
                <c:pt idx="1311">
                  <c:v>2.3246790782347571</c:v>
                </c:pt>
                <c:pt idx="1312">
                  <c:v>2.3256895123142645</c:v>
                </c:pt>
                <c:pt idx="1313">
                  <c:v>2.3266999463937723</c:v>
                </c:pt>
                <c:pt idx="1314">
                  <c:v>2.3277103804732802</c:v>
                </c:pt>
                <c:pt idx="1315">
                  <c:v>2.328720814552788</c:v>
                </c:pt>
                <c:pt idx="1316">
                  <c:v>2.3297312486322959</c:v>
                </c:pt>
                <c:pt idx="1317">
                  <c:v>2.3307416827118033</c:v>
                </c:pt>
                <c:pt idx="1318">
                  <c:v>2.3317521167913116</c:v>
                </c:pt>
                <c:pt idx="1319">
                  <c:v>2.332762550870819</c:v>
                </c:pt>
                <c:pt idx="1320">
                  <c:v>2.3337729849503273</c:v>
                </c:pt>
                <c:pt idx="1321">
                  <c:v>2.3347834190298347</c:v>
                </c:pt>
                <c:pt idx="1322">
                  <c:v>2.3357938531093425</c:v>
                </c:pt>
                <c:pt idx="1323">
                  <c:v>2.3368042871888504</c:v>
                </c:pt>
                <c:pt idx="1324">
                  <c:v>2.3378147212683582</c:v>
                </c:pt>
                <c:pt idx="1325">
                  <c:v>2.3388251553478661</c:v>
                </c:pt>
                <c:pt idx="1326">
                  <c:v>2.3398355894273735</c:v>
                </c:pt>
                <c:pt idx="1327">
                  <c:v>2.3408460235068818</c:v>
                </c:pt>
                <c:pt idx="1328">
                  <c:v>2.3418564575863892</c:v>
                </c:pt>
                <c:pt idx="1329">
                  <c:v>2.342866891665897</c:v>
                </c:pt>
                <c:pt idx="1330">
                  <c:v>2.3438773257454049</c:v>
                </c:pt>
                <c:pt idx="1331">
                  <c:v>2.3448877598249127</c:v>
                </c:pt>
                <c:pt idx="1332">
                  <c:v>2.3458981939044206</c:v>
                </c:pt>
                <c:pt idx="1333">
                  <c:v>2.346908627983928</c:v>
                </c:pt>
                <c:pt idx="1334">
                  <c:v>2.3479190620634363</c:v>
                </c:pt>
                <c:pt idx="1335">
                  <c:v>2.3489294961429437</c:v>
                </c:pt>
                <c:pt idx="1336">
                  <c:v>2.3499399302224515</c:v>
                </c:pt>
                <c:pt idx="1337">
                  <c:v>2.3509503643019594</c:v>
                </c:pt>
                <c:pt idx="1338">
                  <c:v>2.3519607983814672</c:v>
                </c:pt>
                <c:pt idx="1339">
                  <c:v>2.3529712324609751</c:v>
                </c:pt>
                <c:pt idx="1340">
                  <c:v>2.3539816665404825</c:v>
                </c:pt>
                <c:pt idx="1341">
                  <c:v>2.3549921006199908</c:v>
                </c:pt>
                <c:pt idx="1342">
                  <c:v>2.3560025346994982</c:v>
                </c:pt>
                <c:pt idx="1343">
                  <c:v>2.3570129687790065</c:v>
                </c:pt>
                <c:pt idx="1344">
                  <c:v>2.3580234028585139</c:v>
                </c:pt>
                <c:pt idx="1345">
                  <c:v>2.3590338369380217</c:v>
                </c:pt>
                <c:pt idx="1346">
                  <c:v>2.3600442710175296</c:v>
                </c:pt>
                <c:pt idx="1347">
                  <c:v>2.3610547050970374</c:v>
                </c:pt>
                <c:pt idx="1348">
                  <c:v>2.3620651391765453</c:v>
                </c:pt>
                <c:pt idx="1349">
                  <c:v>2.3630755732560527</c:v>
                </c:pt>
                <c:pt idx="1350">
                  <c:v>2.364086007335561</c:v>
                </c:pt>
                <c:pt idx="1351">
                  <c:v>2.3650964414150684</c:v>
                </c:pt>
                <c:pt idx="1352">
                  <c:v>2.3661068754945762</c:v>
                </c:pt>
                <c:pt idx="1353">
                  <c:v>2.3671173095740841</c:v>
                </c:pt>
                <c:pt idx="1354">
                  <c:v>2.3681277436535919</c:v>
                </c:pt>
                <c:pt idx="1355">
                  <c:v>2.3691381777330998</c:v>
                </c:pt>
                <c:pt idx="1356">
                  <c:v>2.3701486118126072</c:v>
                </c:pt>
                <c:pt idx="1357">
                  <c:v>2.3711590458921155</c:v>
                </c:pt>
                <c:pt idx="1358">
                  <c:v>2.3721694799716229</c:v>
                </c:pt>
                <c:pt idx="1359">
                  <c:v>2.3731799140511307</c:v>
                </c:pt>
                <c:pt idx="1360">
                  <c:v>2.3741903481306386</c:v>
                </c:pt>
                <c:pt idx="1361">
                  <c:v>2.3752007822101464</c:v>
                </c:pt>
                <c:pt idx="1362">
                  <c:v>2.3762112162896543</c:v>
                </c:pt>
                <c:pt idx="1363">
                  <c:v>2.3772216503691617</c:v>
                </c:pt>
                <c:pt idx="1364">
                  <c:v>2.37823208444867</c:v>
                </c:pt>
                <c:pt idx="1365">
                  <c:v>2.3792425185281774</c:v>
                </c:pt>
                <c:pt idx="1366">
                  <c:v>2.3802529526076852</c:v>
                </c:pt>
                <c:pt idx="1367">
                  <c:v>2.3812633866871931</c:v>
                </c:pt>
                <c:pt idx="1368">
                  <c:v>2.3822738207667009</c:v>
                </c:pt>
                <c:pt idx="1369">
                  <c:v>2.3832842548462088</c:v>
                </c:pt>
                <c:pt idx="1370">
                  <c:v>2.3842946889257162</c:v>
                </c:pt>
                <c:pt idx="1371">
                  <c:v>2.3853051230052245</c:v>
                </c:pt>
                <c:pt idx="1372">
                  <c:v>2.3863155570847319</c:v>
                </c:pt>
                <c:pt idx="1373">
                  <c:v>2.3873259911642402</c:v>
                </c:pt>
                <c:pt idx="1374">
                  <c:v>2.3883364252437476</c:v>
                </c:pt>
                <c:pt idx="1375">
                  <c:v>2.3893468593232554</c:v>
                </c:pt>
                <c:pt idx="1376">
                  <c:v>2.3903572934027633</c:v>
                </c:pt>
                <c:pt idx="1377">
                  <c:v>2.3913677274822711</c:v>
                </c:pt>
                <c:pt idx="1378">
                  <c:v>2.392378161561779</c:v>
                </c:pt>
                <c:pt idx="1379">
                  <c:v>2.3933885956412864</c:v>
                </c:pt>
                <c:pt idx="1380">
                  <c:v>2.3943990297207947</c:v>
                </c:pt>
                <c:pt idx="1381">
                  <c:v>2.3954094638003021</c:v>
                </c:pt>
                <c:pt idx="1382">
                  <c:v>2.3964198978798099</c:v>
                </c:pt>
                <c:pt idx="1383">
                  <c:v>2.3974303319593178</c:v>
                </c:pt>
                <c:pt idx="1384">
                  <c:v>2.3984407660388256</c:v>
                </c:pt>
                <c:pt idx="1385">
                  <c:v>2.3994512001183335</c:v>
                </c:pt>
                <c:pt idx="1386">
                  <c:v>2.4004616341978409</c:v>
                </c:pt>
                <c:pt idx="1387">
                  <c:v>2.4014720682773492</c:v>
                </c:pt>
                <c:pt idx="1388">
                  <c:v>2.4024825023568566</c:v>
                </c:pt>
                <c:pt idx="1389">
                  <c:v>2.4034929364363644</c:v>
                </c:pt>
                <c:pt idx="1390">
                  <c:v>2.4045033705158723</c:v>
                </c:pt>
                <c:pt idx="1391">
                  <c:v>2.4055138045953801</c:v>
                </c:pt>
                <c:pt idx="1392">
                  <c:v>2.406524238674888</c:v>
                </c:pt>
                <c:pt idx="1393">
                  <c:v>2.4075346727543954</c:v>
                </c:pt>
                <c:pt idx="1394">
                  <c:v>2.4085451068339037</c:v>
                </c:pt>
                <c:pt idx="1395">
                  <c:v>2.4095555409134111</c:v>
                </c:pt>
                <c:pt idx="1396">
                  <c:v>2.4105659749929194</c:v>
                </c:pt>
                <c:pt idx="1397">
                  <c:v>2.4115764090724268</c:v>
                </c:pt>
                <c:pt idx="1398">
                  <c:v>2.4125868431519346</c:v>
                </c:pt>
                <c:pt idx="1399">
                  <c:v>2.4135972772314425</c:v>
                </c:pt>
                <c:pt idx="1400">
                  <c:v>2.4146077113109503</c:v>
                </c:pt>
                <c:pt idx="1401">
                  <c:v>2.4156181453904582</c:v>
                </c:pt>
                <c:pt idx="1402">
                  <c:v>2.4166285794699656</c:v>
                </c:pt>
                <c:pt idx="1403">
                  <c:v>2.4176390135494739</c:v>
                </c:pt>
                <c:pt idx="1404">
                  <c:v>2.4186494476289813</c:v>
                </c:pt>
                <c:pt idx="1405">
                  <c:v>2.4196598817084891</c:v>
                </c:pt>
                <c:pt idx="1406">
                  <c:v>2.420670315787997</c:v>
                </c:pt>
                <c:pt idx="1407">
                  <c:v>2.4216807498675048</c:v>
                </c:pt>
                <c:pt idx="1408">
                  <c:v>2.4226911839470127</c:v>
                </c:pt>
                <c:pt idx="1409">
                  <c:v>2.4237016180265201</c:v>
                </c:pt>
                <c:pt idx="1410">
                  <c:v>2.4247120521060284</c:v>
                </c:pt>
                <c:pt idx="1411">
                  <c:v>2.4257224861855358</c:v>
                </c:pt>
                <c:pt idx="1412">
                  <c:v>2.4267329202650436</c:v>
                </c:pt>
                <c:pt idx="1413">
                  <c:v>2.4277433543445515</c:v>
                </c:pt>
                <c:pt idx="1414">
                  <c:v>2.4287537884240593</c:v>
                </c:pt>
                <c:pt idx="1415">
                  <c:v>2.4297642225035672</c:v>
                </c:pt>
                <c:pt idx="1416">
                  <c:v>2.4307746565830746</c:v>
                </c:pt>
                <c:pt idx="1417">
                  <c:v>2.4317850906625829</c:v>
                </c:pt>
                <c:pt idx="1418">
                  <c:v>2.4327955247420903</c:v>
                </c:pt>
                <c:pt idx="1419">
                  <c:v>2.4338059588215981</c:v>
                </c:pt>
                <c:pt idx="1420">
                  <c:v>2.434816392901106</c:v>
                </c:pt>
                <c:pt idx="1421">
                  <c:v>2.4358268269806138</c:v>
                </c:pt>
                <c:pt idx="1422">
                  <c:v>2.4368372610601217</c:v>
                </c:pt>
                <c:pt idx="1423">
                  <c:v>2.4378476951396291</c:v>
                </c:pt>
                <c:pt idx="1424">
                  <c:v>2.4388581292191374</c:v>
                </c:pt>
                <c:pt idx="1425">
                  <c:v>2.4398685632986448</c:v>
                </c:pt>
                <c:pt idx="1426">
                  <c:v>2.4408789973781531</c:v>
                </c:pt>
                <c:pt idx="1427">
                  <c:v>2.4418894314576605</c:v>
                </c:pt>
                <c:pt idx="1428">
                  <c:v>2.4428998655371683</c:v>
                </c:pt>
                <c:pt idx="1429">
                  <c:v>2.4439102996166762</c:v>
                </c:pt>
                <c:pt idx="1430">
                  <c:v>2.444920733696184</c:v>
                </c:pt>
                <c:pt idx="1431">
                  <c:v>2.4459311677756919</c:v>
                </c:pt>
                <c:pt idx="1432">
                  <c:v>2.4469416018551993</c:v>
                </c:pt>
                <c:pt idx="1433">
                  <c:v>2.4479520359347076</c:v>
                </c:pt>
                <c:pt idx="1434">
                  <c:v>2.448962470014215</c:v>
                </c:pt>
                <c:pt idx="1435">
                  <c:v>2.4499729040937228</c:v>
                </c:pt>
                <c:pt idx="1436">
                  <c:v>2.4509833381732307</c:v>
                </c:pt>
                <c:pt idx="1437">
                  <c:v>2.4519937722527385</c:v>
                </c:pt>
                <c:pt idx="1438">
                  <c:v>2.4530042063322464</c:v>
                </c:pt>
                <c:pt idx="1439">
                  <c:v>2.4540146404117538</c:v>
                </c:pt>
                <c:pt idx="1440">
                  <c:v>2.4550250744912621</c:v>
                </c:pt>
                <c:pt idx="1441">
                  <c:v>2.4560355085707695</c:v>
                </c:pt>
                <c:pt idx="1442">
                  <c:v>2.4570459426502773</c:v>
                </c:pt>
                <c:pt idx="1443">
                  <c:v>2.4580563767297852</c:v>
                </c:pt>
                <c:pt idx="1444">
                  <c:v>2.459066810809293</c:v>
                </c:pt>
                <c:pt idx="1445">
                  <c:v>2.4600772448888009</c:v>
                </c:pt>
                <c:pt idx="1446">
                  <c:v>2.4610876789683083</c:v>
                </c:pt>
                <c:pt idx="1447">
                  <c:v>2.4620981130478166</c:v>
                </c:pt>
                <c:pt idx="1448">
                  <c:v>2.463108547127324</c:v>
                </c:pt>
                <c:pt idx="1449">
                  <c:v>2.4641189812068323</c:v>
                </c:pt>
                <c:pt idx="1450">
                  <c:v>2.4651294152863397</c:v>
                </c:pt>
                <c:pt idx="1451">
                  <c:v>2.4661398493658475</c:v>
                </c:pt>
                <c:pt idx="1452">
                  <c:v>2.4671502834453554</c:v>
                </c:pt>
                <c:pt idx="1453">
                  <c:v>2.4681607175248632</c:v>
                </c:pt>
                <c:pt idx="1454">
                  <c:v>2.4691711516043711</c:v>
                </c:pt>
                <c:pt idx="1455">
                  <c:v>2.4701815856838785</c:v>
                </c:pt>
                <c:pt idx="1456">
                  <c:v>2.4711920197633868</c:v>
                </c:pt>
                <c:pt idx="1457">
                  <c:v>2.4722024538428942</c:v>
                </c:pt>
                <c:pt idx="1458">
                  <c:v>2.473212887922402</c:v>
                </c:pt>
                <c:pt idx="1459">
                  <c:v>2.4742233220019099</c:v>
                </c:pt>
                <c:pt idx="1460">
                  <c:v>2.4752337560814177</c:v>
                </c:pt>
                <c:pt idx="1461">
                  <c:v>2.4762441901609256</c:v>
                </c:pt>
                <c:pt idx="1462">
                  <c:v>2.477254624240433</c:v>
                </c:pt>
                <c:pt idx="1463">
                  <c:v>2.4782650583199413</c:v>
                </c:pt>
                <c:pt idx="1464">
                  <c:v>2.4792754923994487</c:v>
                </c:pt>
                <c:pt idx="1465">
                  <c:v>2.4802859264789565</c:v>
                </c:pt>
                <c:pt idx="1466">
                  <c:v>2.4812963605584644</c:v>
                </c:pt>
                <c:pt idx="1467">
                  <c:v>2.4823067946379722</c:v>
                </c:pt>
                <c:pt idx="1468">
                  <c:v>2.4833172287174801</c:v>
                </c:pt>
                <c:pt idx="1469">
                  <c:v>2.4843276627969875</c:v>
                </c:pt>
                <c:pt idx="1470">
                  <c:v>2.4853380968764958</c:v>
                </c:pt>
                <c:pt idx="1471">
                  <c:v>2.4863485309560032</c:v>
                </c:pt>
                <c:pt idx="1472">
                  <c:v>2.487358965035511</c:v>
                </c:pt>
                <c:pt idx="1473">
                  <c:v>2.4883693991150189</c:v>
                </c:pt>
                <c:pt idx="1474">
                  <c:v>2.4893798331945267</c:v>
                </c:pt>
                <c:pt idx="1475">
                  <c:v>2.4903902672740346</c:v>
                </c:pt>
                <c:pt idx="1476">
                  <c:v>2.491400701353542</c:v>
                </c:pt>
                <c:pt idx="1477">
                  <c:v>2.4924111354330503</c:v>
                </c:pt>
                <c:pt idx="1478">
                  <c:v>2.4934215695125577</c:v>
                </c:pt>
                <c:pt idx="1479">
                  <c:v>2.494432003592066</c:v>
                </c:pt>
                <c:pt idx="1480">
                  <c:v>2.4954424376715734</c:v>
                </c:pt>
                <c:pt idx="1481">
                  <c:v>2.4964528717510812</c:v>
                </c:pt>
                <c:pt idx="1482">
                  <c:v>2.4974633058305891</c:v>
                </c:pt>
                <c:pt idx="1483">
                  <c:v>2.4984737399100969</c:v>
                </c:pt>
                <c:pt idx="1484">
                  <c:v>2.4994841739896048</c:v>
                </c:pt>
                <c:pt idx="1485">
                  <c:v>2.5004946080691122</c:v>
                </c:pt>
                <c:pt idx="1486">
                  <c:v>2.5015050421486205</c:v>
                </c:pt>
                <c:pt idx="1487">
                  <c:v>2.5025154762281279</c:v>
                </c:pt>
                <c:pt idx="1488">
                  <c:v>2.5035259103076357</c:v>
                </c:pt>
                <c:pt idx="1489">
                  <c:v>2.5045363443871436</c:v>
                </c:pt>
                <c:pt idx="1490">
                  <c:v>2.5055467784666514</c:v>
                </c:pt>
                <c:pt idx="1491">
                  <c:v>2.5065572125461593</c:v>
                </c:pt>
                <c:pt idx="1492">
                  <c:v>2.5075676466256667</c:v>
                </c:pt>
                <c:pt idx="1493">
                  <c:v>2.508578080705175</c:v>
                </c:pt>
                <c:pt idx="1494">
                  <c:v>2.5095885147846824</c:v>
                </c:pt>
                <c:pt idx="1495">
                  <c:v>2.5105989488641902</c:v>
                </c:pt>
                <c:pt idx="1496">
                  <c:v>2.5116093829436981</c:v>
                </c:pt>
                <c:pt idx="1497">
                  <c:v>2.5126198170232059</c:v>
                </c:pt>
                <c:pt idx="1498">
                  <c:v>2.5136302511027138</c:v>
                </c:pt>
                <c:pt idx="1499">
                  <c:v>2.5146406851822212</c:v>
                </c:pt>
                <c:pt idx="1500">
                  <c:v>2.5156511192617295</c:v>
                </c:pt>
                <c:pt idx="1501">
                  <c:v>2.5166615533412369</c:v>
                </c:pt>
                <c:pt idx="1502">
                  <c:v>2.5176719874207452</c:v>
                </c:pt>
                <c:pt idx="1503">
                  <c:v>2.5186824215002526</c:v>
                </c:pt>
                <c:pt idx="1504">
                  <c:v>2.5196928555797604</c:v>
                </c:pt>
                <c:pt idx="1505">
                  <c:v>2.5207032896592683</c:v>
                </c:pt>
                <c:pt idx="1506">
                  <c:v>2.5217137237387761</c:v>
                </c:pt>
                <c:pt idx="1507">
                  <c:v>2.522724157818284</c:v>
                </c:pt>
                <c:pt idx="1508">
                  <c:v>2.5237345918977914</c:v>
                </c:pt>
                <c:pt idx="1509">
                  <c:v>2.5247450259772997</c:v>
                </c:pt>
                <c:pt idx="1510">
                  <c:v>2.5257554600568071</c:v>
                </c:pt>
                <c:pt idx="1511">
                  <c:v>2.5267658941363149</c:v>
                </c:pt>
                <c:pt idx="1512">
                  <c:v>2.5277763282158228</c:v>
                </c:pt>
                <c:pt idx="1513">
                  <c:v>2.5287867622953306</c:v>
                </c:pt>
                <c:pt idx="1514">
                  <c:v>2.5297971963748385</c:v>
                </c:pt>
                <c:pt idx="1515">
                  <c:v>2.5308076304543459</c:v>
                </c:pt>
                <c:pt idx="1516">
                  <c:v>2.5318180645338542</c:v>
                </c:pt>
                <c:pt idx="1517">
                  <c:v>2.5328284986133616</c:v>
                </c:pt>
                <c:pt idx="1518">
                  <c:v>2.5338389326928694</c:v>
                </c:pt>
                <c:pt idx="1519">
                  <c:v>2.5348493667723773</c:v>
                </c:pt>
                <c:pt idx="1520">
                  <c:v>2.5358598008518851</c:v>
                </c:pt>
                <c:pt idx="1521">
                  <c:v>2.536870234931393</c:v>
                </c:pt>
                <c:pt idx="1522">
                  <c:v>2.5378806690109004</c:v>
                </c:pt>
                <c:pt idx="1523">
                  <c:v>2.5388911030904087</c:v>
                </c:pt>
                <c:pt idx="1524">
                  <c:v>2.5399015371699161</c:v>
                </c:pt>
                <c:pt idx="1525">
                  <c:v>2.5409119712494239</c:v>
                </c:pt>
                <c:pt idx="1526">
                  <c:v>2.5419224053289318</c:v>
                </c:pt>
                <c:pt idx="1527">
                  <c:v>2.5429328394084396</c:v>
                </c:pt>
                <c:pt idx="1528">
                  <c:v>2.5439432734879475</c:v>
                </c:pt>
                <c:pt idx="1529">
                  <c:v>2.5449537075674549</c:v>
                </c:pt>
                <c:pt idx="1530">
                  <c:v>2.5459641416469632</c:v>
                </c:pt>
                <c:pt idx="1531">
                  <c:v>2.5469745757264706</c:v>
                </c:pt>
                <c:pt idx="1532">
                  <c:v>2.5479850098059789</c:v>
                </c:pt>
                <c:pt idx="1533">
                  <c:v>2.5489954438854863</c:v>
                </c:pt>
                <c:pt idx="1534">
                  <c:v>2.5500058779649941</c:v>
                </c:pt>
                <c:pt idx="1535">
                  <c:v>2.551016312044502</c:v>
                </c:pt>
                <c:pt idx="1536">
                  <c:v>2.5520267461240098</c:v>
                </c:pt>
                <c:pt idx="1537">
                  <c:v>2.5530371802035177</c:v>
                </c:pt>
                <c:pt idx="1538">
                  <c:v>2.5540476142830251</c:v>
                </c:pt>
                <c:pt idx="1539">
                  <c:v>2.5550580483625334</c:v>
                </c:pt>
                <c:pt idx="1540">
                  <c:v>2.5560684824420408</c:v>
                </c:pt>
                <c:pt idx="1541">
                  <c:v>2.5570789165215486</c:v>
                </c:pt>
                <c:pt idx="1542">
                  <c:v>2.5580893506010565</c:v>
                </c:pt>
                <c:pt idx="1543">
                  <c:v>2.5590997846805643</c:v>
                </c:pt>
                <c:pt idx="1544">
                  <c:v>2.5601102187600722</c:v>
                </c:pt>
                <c:pt idx="1545">
                  <c:v>2.5611206528395796</c:v>
                </c:pt>
                <c:pt idx="1546">
                  <c:v>2.5621310869190879</c:v>
                </c:pt>
                <c:pt idx="1547">
                  <c:v>2.5631415209985953</c:v>
                </c:pt>
                <c:pt idx="1548">
                  <c:v>2.5641519550781031</c:v>
                </c:pt>
                <c:pt idx="1549">
                  <c:v>2.565162389157611</c:v>
                </c:pt>
                <c:pt idx="1550">
                  <c:v>2.5661728232371188</c:v>
                </c:pt>
                <c:pt idx="1551">
                  <c:v>2.5671832573166267</c:v>
                </c:pt>
                <c:pt idx="1552">
                  <c:v>2.5681936913961341</c:v>
                </c:pt>
                <c:pt idx="1553">
                  <c:v>2.5692041254756424</c:v>
                </c:pt>
                <c:pt idx="1554">
                  <c:v>2.5702145595551498</c:v>
                </c:pt>
                <c:pt idx="1555">
                  <c:v>2.5712249936346581</c:v>
                </c:pt>
                <c:pt idx="1556">
                  <c:v>2.5722354277141655</c:v>
                </c:pt>
                <c:pt idx="1557">
                  <c:v>2.5732458617936733</c:v>
                </c:pt>
                <c:pt idx="1558">
                  <c:v>2.5742562958731812</c:v>
                </c:pt>
                <c:pt idx="1559">
                  <c:v>2.575266729952689</c:v>
                </c:pt>
                <c:pt idx="1560">
                  <c:v>2.5762771640321969</c:v>
                </c:pt>
                <c:pt idx="1561">
                  <c:v>2.5772875981117043</c:v>
                </c:pt>
                <c:pt idx="1562">
                  <c:v>2.5782980321912126</c:v>
                </c:pt>
                <c:pt idx="1563">
                  <c:v>2.57930846627072</c:v>
                </c:pt>
                <c:pt idx="1564">
                  <c:v>2.5803189003502278</c:v>
                </c:pt>
                <c:pt idx="1565">
                  <c:v>2.5813293344297357</c:v>
                </c:pt>
                <c:pt idx="1566">
                  <c:v>2.5823397685092435</c:v>
                </c:pt>
                <c:pt idx="1567">
                  <c:v>2.5833502025887514</c:v>
                </c:pt>
                <c:pt idx="1568">
                  <c:v>2.5843606366682588</c:v>
                </c:pt>
                <c:pt idx="1569">
                  <c:v>2.5853710707477671</c:v>
                </c:pt>
                <c:pt idx="1570">
                  <c:v>2.5863815048272745</c:v>
                </c:pt>
                <c:pt idx="1571">
                  <c:v>2.5873919389067823</c:v>
                </c:pt>
                <c:pt idx="1572">
                  <c:v>2.5884023729862902</c:v>
                </c:pt>
                <c:pt idx="1573">
                  <c:v>2.589412807065798</c:v>
                </c:pt>
                <c:pt idx="1574">
                  <c:v>2.5904232411453059</c:v>
                </c:pt>
                <c:pt idx="1575">
                  <c:v>2.5914336752248133</c:v>
                </c:pt>
                <c:pt idx="1576">
                  <c:v>2.5924441093043216</c:v>
                </c:pt>
                <c:pt idx="1577">
                  <c:v>2.593454543383829</c:v>
                </c:pt>
                <c:pt idx="1578">
                  <c:v>2.5944649774633368</c:v>
                </c:pt>
                <c:pt idx="1579">
                  <c:v>2.5954754115428447</c:v>
                </c:pt>
                <c:pt idx="1580">
                  <c:v>2.5964858456223525</c:v>
                </c:pt>
                <c:pt idx="1581">
                  <c:v>2.5974962797018604</c:v>
                </c:pt>
                <c:pt idx="1582">
                  <c:v>2.5985067137813678</c:v>
                </c:pt>
                <c:pt idx="1583">
                  <c:v>2.5995171478608761</c:v>
                </c:pt>
                <c:pt idx="1584">
                  <c:v>2.6005275819403835</c:v>
                </c:pt>
                <c:pt idx="1585">
                  <c:v>2.6015380160198918</c:v>
                </c:pt>
                <c:pt idx="1586">
                  <c:v>2.6025484500993992</c:v>
                </c:pt>
                <c:pt idx="1587">
                  <c:v>2.603558884178907</c:v>
                </c:pt>
                <c:pt idx="1588">
                  <c:v>2.6045693182584149</c:v>
                </c:pt>
                <c:pt idx="1589">
                  <c:v>2.6055797523379227</c:v>
                </c:pt>
                <c:pt idx="1590">
                  <c:v>2.6065901864174306</c:v>
                </c:pt>
                <c:pt idx="1591">
                  <c:v>2.607600620496938</c:v>
                </c:pt>
                <c:pt idx="1592">
                  <c:v>2.6086110545764463</c:v>
                </c:pt>
                <c:pt idx="1593">
                  <c:v>2.6096214886559537</c:v>
                </c:pt>
                <c:pt idx="1594">
                  <c:v>2.6106319227354615</c:v>
                </c:pt>
                <c:pt idx="1595">
                  <c:v>2.6116423568149694</c:v>
                </c:pt>
                <c:pt idx="1596">
                  <c:v>2.6126527908944772</c:v>
                </c:pt>
                <c:pt idx="1597">
                  <c:v>2.6136632249739851</c:v>
                </c:pt>
                <c:pt idx="1598">
                  <c:v>2.6146736590534925</c:v>
                </c:pt>
                <c:pt idx="1599">
                  <c:v>2.6156840931330008</c:v>
                </c:pt>
                <c:pt idx="1600">
                  <c:v>2.6166945272125082</c:v>
                </c:pt>
                <c:pt idx="1601">
                  <c:v>2.617704961292016</c:v>
                </c:pt>
                <c:pt idx="1602">
                  <c:v>2.6187153953715239</c:v>
                </c:pt>
                <c:pt idx="1603">
                  <c:v>2.6197258294510317</c:v>
                </c:pt>
                <c:pt idx="1604">
                  <c:v>2.6207362635305396</c:v>
                </c:pt>
                <c:pt idx="1605">
                  <c:v>2.621746697610047</c:v>
                </c:pt>
                <c:pt idx="1606">
                  <c:v>2.6227571316895553</c:v>
                </c:pt>
                <c:pt idx="1607">
                  <c:v>2.6237675657690627</c:v>
                </c:pt>
                <c:pt idx="1608">
                  <c:v>2.624777999848571</c:v>
                </c:pt>
                <c:pt idx="1609">
                  <c:v>2.6257884339280784</c:v>
                </c:pt>
                <c:pt idx="1610">
                  <c:v>2.6267988680075862</c:v>
                </c:pt>
                <c:pt idx="1611">
                  <c:v>2.6278093020870941</c:v>
                </c:pt>
                <c:pt idx="1612">
                  <c:v>2.6288197361666019</c:v>
                </c:pt>
                <c:pt idx="1613">
                  <c:v>2.6298301702461098</c:v>
                </c:pt>
                <c:pt idx="1614">
                  <c:v>2.6308406043256172</c:v>
                </c:pt>
                <c:pt idx="1615">
                  <c:v>2.6318510384051255</c:v>
                </c:pt>
                <c:pt idx="1616">
                  <c:v>2.6328614724846329</c:v>
                </c:pt>
                <c:pt idx="1617">
                  <c:v>2.6338719065641407</c:v>
                </c:pt>
                <c:pt idx="1618">
                  <c:v>2.6348823406436486</c:v>
                </c:pt>
                <c:pt idx="1619">
                  <c:v>2.6358927747231564</c:v>
                </c:pt>
                <c:pt idx="1620">
                  <c:v>2.6369032088026643</c:v>
                </c:pt>
                <c:pt idx="1621">
                  <c:v>2.6379136428821717</c:v>
                </c:pt>
                <c:pt idx="1622">
                  <c:v>2.63892407696168</c:v>
                </c:pt>
                <c:pt idx="1623">
                  <c:v>2.6399345110411874</c:v>
                </c:pt>
                <c:pt idx="1624">
                  <c:v>2.6409449451206952</c:v>
                </c:pt>
                <c:pt idx="1625">
                  <c:v>2.6419553792002031</c:v>
                </c:pt>
                <c:pt idx="1626">
                  <c:v>2.6429658132797109</c:v>
                </c:pt>
                <c:pt idx="1627">
                  <c:v>2.6439762473592188</c:v>
                </c:pt>
                <c:pt idx="1628">
                  <c:v>2.6449866814387262</c:v>
                </c:pt>
                <c:pt idx="1629">
                  <c:v>2.6459971155182345</c:v>
                </c:pt>
                <c:pt idx="1630">
                  <c:v>2.6470075495977419</c:v>
                </c:pt>
                <c:pt idx="1631">
                  <c:v>2.6480179836772497</c:v>
                </c:pt>
                <c:pt idx="1632">
                  <c:v>2.6490284177567576</c:v>
                </c:pt>
                <c:pt idx="1633">
                  <c:v>2.6500388518362654</c:v>
                </c:pt>
                <c:pt idx="1634">
                  <c:v>2.6510492859157733</c:v>
                </c:pt>
                <c:pt idx="1635">
                  <c:v>2.6520597199952807</c:v>
                </c:pt>
                <c:pt idx="1636">
                  <c:v>2.653070154074789</c:v>
                </c:pt>
                <c:pt idx="1637">
                  <c:v>2.6540805881542964</c:v>
                </c:pt>
                <c:pt idx="1638">
                  <c:v>2.6550910222338047</c:v>
                </c:pt>
                <c:pt idx="1639">
                  <c:v>2.6561014563133121</c:v>
                </c:pt>
                <c:pt idx="1640">
                  <c:v>2.6571118903928199</c:v>
                </c:pt>
                <c:pt idx="1641">
                  <c:v>2.6581223244723278</c:v>
                </c:pt>
                <c:pt idx="1642">
                  <c:v>2.6591327585518356</c:v>
                </c:pt>
                <c:pt idx="1643">
                  <c:v>2.6601431926313435</c:v>
                </c:pt>
                <c:pt idx="1644">
                  <c:v>2.6611536267108509</c:v>
                </c:pt>
                <c:pt idx="1645">
                  <c:v>2.6621640607903592</c:v>
                </c:pt>
                <c:pt idx="1646">
                  <c:v>2.6631744948698666</c:v>
                </c:pt>
                <c:pt idx="1647">
                  <c:v>2.6641849289493744</c:v>
                </c:pt>
                <c:pt idx="1648">
                  <c:v>2.6651953630288823</c:v>
                </c:pt>
                <c:pt idx="1649">
                  <c:v>2.6662057971083901</c:v>
                </c:pt>
                <c:pt idx="1650">
                  <c:v>2.667216231187898</c:v>
                </c:pt>
                <c:pt idx="1651">
                  <c:v>2.6682266652674054</c:v>
                </c:pt>
                <c:pt idx="1652">
                  <c:v>2.6692370993469137</c:v>
                </c:pt>
                <c:pt idx="1653">
                  <c:v>2.6702475334264211</c:v>
                </c:pt>
                <c:pt idx="1654">
                  <c:v>2.6712579675059289</c:v>
                </c:pt>
                <c:pt idx="1655">
                  <c:v>2.6722684015854368</c:v>
                </c:pt>
                <c:pt idx="1656">
                  <c:v>2.6732788356649446</c:v>
                </c:pt>
                <c:pt idx="1657">
                  <c:v>2.6742892697444525</c:v>
                </c:pt>
                <c:pt idx="1658">
                  <c:v>2.6752997038239599</c:v>
                </c:pt>
                <c:pt idx="1659">
                  <c:v>2.6763101379034682</c:v>
                </c:pt>
                <c:pt idx="1660">
                  <c:v>2.6773205719829756</c:v>
                </c:pt>
                <c:pt idx="1661">
                  <c:v>2.6783310060624839</c:v>
                </c:pt>
                <c:pt idx="1662">
                  <c:v>2.6793414401419913</c:v>
                </c:pt>
                <c:pt idx="1663">
                  <c:v>2.6803518742214991</c:v>
                </c:pt>
                <c:pt idx="1664">
                  <c:v>2.681362308301007</c:v>
                </c:pt>
                <c:pt idx="1665">
                  <c:v>2.6823727423805148</c:v>
                </c:pt>
                <c:pt idx="1666">
                  <c:v>2.6833831764600227</c:v>
                </c:pt>
                <c:pt idx="1667">
                  <c:v>2.6843936105395301</c:v>
                </c:pt>
                <c:pt idx="1668">
                  <c:v>2.6854040446190384</c:v>
                </c:pt>
                <c:pt idx="1669">
                  <c:v>2.6864144786985458</c:v>
                </c:pt>
                <c:pt idx="1670">
                  <c:v>2.6874249127780536</c:v>
                </c:pt>
                <c:pt idx="1671">
                  <c:v>2.6884353468575615</c:v>
                </c:pt>
                <c:pt idx="1672">
                  <c:v>2.6894457809370693</c:v>
                </c:pt>
                <c:pt idx="1673">
                  <c:v>2.6904562150165772</c:v>
                </c:pt>
                <c:pt idx="1674">
                  <c:v>2.6914666490960846</c:v>
                </c:pt>
                <c:pt idx="1675">
                  <c:v>2.6924770831755929</c:v>
                </c:pt>
                <c:pt idx="1676">
                  <c:v>2.6934875172551003</c:v>
                </c:pt>
                <c:pt idx="1677">
                  <c:v>2.6944979513346081</c:v>
                </c:pt>
                <c:pt idx="1678">
                  <c:v>2.695508385414116</c:v>
                </c:pt>
                <c:pt idx="1679">
                  <c:v>2.6965188194936238</c:v>
                </c:pt>
                <c:pt idx="1680">
                  <c:v>2.6975292535731317</c:v>
                </c:pt>
                <c:pt idx="1681">
                  <c:v>2.6985396876526391</c:v>
                </c:pt>
                <c:pt idx="1682">
                  <c:v>2.6995501217321474</c:v>
                </c:pt>
                <c:pt idx="1683">
                  <c:v>2.7005605558116548</c:v>
                </c:pt>
                <c:pt idx="1684">
                  <c:v>2.7015709898911626</c:v>
                </c:pt>
                <c:pt idx="1685">
                  <c:v>2.7025814239706705</c:v>
                </c:pt>
                <c:pt idx="1686">
                  <c:v>2.7035918580501783</c:v>
                </c:pt>
                <c:pt idx="1687">
                  <c:v>2.7046022921296862</c:v>
                </c:pt>
                <c:pt idx="1688">
                  <c:v>2.7056127262091936</c:v>
                </c:pt>
                <c:pt idx="1689">
                  <c:v>2.7066231602887019</c:v>
                </c:pt>
                <c:pt idx="1690">
                  <c:v>2.7076335943682093</c:v>
                </c:pt>
                <c:pt idx="1691">
                  <c:v>2.7086440284477176</c:v>
                </c:pt>
                <c:pt idx="1692">
                  <c:v>2.709654462527225</c:v>
                </c:pt>
                <c:pt idx="1693">
                  <c:v>2.7106648966067328</c:v>
                </c:pt>
                <c:pt idx="1694">
                  <c:v>2.7116753306862407</c:v>
                </c:pt>
                <c:pt idx="1695">
                  <c:v>2.7126857647657485</c:v>
                </c:pt>
                <c:pt idx="1696">
                  <c:v>2.7136961988452564</c:v>
                </c:pt>
                <c:pt idx="1697">
                  <c:v>2.7147066329247638</c:v>
                </c:pt>
                <c:pt idx="1698">
                  <c:v>2.7157170670042721</c:v>
                </c:pt>
                <c:pt idx="1699">
                  <c:v>2.7167275010837795</c:v>
                </c:pt>
                <c:pt idx="1700">
                  <c:v>2.7177379351632873</c:v>
                </c:pt>
                <c:pt idx="1701">
                  <c:v>2.7187483692427952</c:v>
                </c:pt>
                <c:pt idx="1702">
                  <c:v>2.719758803322303</c:v>
                </c:pt>
                <c:pt idx="1703">
                  <c:v>2.7207692374018109</c:v>
                </c:pt>
                <c:pt idx="1704">
                  <c:v>2.7217796714813183</c:v>
                </c:pt>
                <c:pt idx="1705">
                  <c:v>2.7227901055608266</c:v>
                </c:pt>
                <c:pt idx="1706">
                  <c:v>2.723800539640334</c:v>
                </c:pt>
                <c:pt idx="1707">
                  <c:v>2.7248109737198418</c:v>
                </c:pt>
                <c:pt idx="1708">
                  <c:v>2.7258214077993497</c:v>
                </c:pt>
                <c:pt idx="1709">
                  <c:v>2.7268318418788575</c:v>
                </c:pt>
                <c:pt idx="1710">
                  <c:v>2.7278422759583654</c:v>
                </c:pt>
                <c:pt idx="1711">
                  <c:v>2.7288527100378728</c:v>
                </c:pt>
                <c:pt idx="1712">
                  <c:v>2.7298631441173811</c:v>
                </c:pt>
                <c:pt idx="1713">
                  <c:v>2.7308735781968885</c:v>
                </c:pt>
                <c:pt idx="1714">
                  <c:v>2.7318840122763968</c:v>
                </c:pt>
                <c:pt idx="1715">
                  <c:v>2.7328944463559042</c:v>
                </c:pt>
                <c:pt idx="1716">
                  <c:v>2.733904880435412</c:v>
                </c:pt>
                <c:pt idx="1717">
                  <c:v>2.7349153145149199</c:v>
                </c:pt>
                <c:pt idx="1718">
                  <c:v>2.7359257485944277</c:v>
                </c:pt>
                <c:pt idx="1719">
                  <c:v>2.7369361826739356</c:v>
                </c:pt>
                <c:pt idx="1720">
                  <c:v>2.737946616753443</c:v>
                </c:pt>
                <c:pt idx="1721">
                  <c:v>2.7389570508329513</c:v>
                </c:pt>
                <c:pt idx="1722">
                  <c:v>2.7399674849124587</c:v>
                </c:pt>
                <c:pt idx="1723">
                  <c:v>2.7409779189919665</c:v>
                </c:pt>
                <c:pt idx="1724">
                  <c:v>2.7419883530714744</c:v>
                </c:pt>
                <c:pt idx="1725">
                  <c:v>2.7429987871509822</c:v>
                </c:pt>
                <c:pt idx="1726">
                  <c:v>2.7440092212304901</c:v>
                </c:pt>
                <c:pt idx="1727">
                  <c:v>2.7450196553099975</c:v>
                </c:pt>
                <c:pt idx="1728">
                  <c:v>2.7460300893895058</c:v>
                </c:pt>
                <c:pt idx="1729">
                  <c:v>2.7470405234690132</c:v>
                </c:pt>
                <c:pt idx="1730">
                  <c:v>2.748050957548521</c:v>
                </c:pt>
                <c:pt idx="1731">
                  <c:v>2.7490613916280289</c:v>
                </c:pt>
                <c:pt idx="1732">
                  <c:v>2.7500718257075367</c:v>
                </c:pt>
                <c:pt idx="1733">
                  <c:v>2.7510822597870446</c:v>
                </c:pt>
                <c:pt idx="1734">
                  <c:v>2.752092693866552</c:v>
                </c:pt>
                <c:pt idx="1735">
                  <c:v>2.7531031279460603</c:v>
                </c:pt>
                <c:pt idx="1736">
                  <c:v>2.7541135620255677</c:v>
                </c:pt>
                <c:pt idx="1737">
                  <c:v>2.7551239961050755</c:v>
                </c:pt>
                <c:pt idx="1738">
                  <c:v>2.7561344301845834</c:v>
                </c:pt>
                <c:pt idx="1739">
                  <c:v>2.7571448642640912</c:v>
                </c:pt>
                <c:pt idx="1740">
                  <c:v>2.7581552983435991</c:v>
                </c:pt>
                <c:pt idx="1741">
                  <c:v>2.7591657324231065</c:v>
                </c:pt>
                <c:pt idx="1742">
                  <c:v>2.7601761665026148</c:v>
                </c:pt>
                <c:pt idx="1743">
                  <c:v>2.7611866005821222</c:v>
                </c:pt>
                <c:pt idx="1744">
                  <c:v>2.7621970346616305</c:v>
                </c:pt>
                <c:pt idx="1745">
                  <c:v>2.7632074687411379</c:v>
                </c:pt>
                <c:pt idx="1746">
                  <c:v>2.7642179028206457</c:v>
                </c:pt>
                <c:pt idx="1747">
                  <c:v>2.7652283369001536</c:v>
                </c:pt>
                <c:pt idx="1748">
                  <c:v>2.7662387709796614</c:v>
                </c:pt>
                <c:pt idx="1749">
                  <c:v>2.7672492050591693</c:v>
                </c:pt>
                <c:pt idx="1750">
                  <c:v>2.7682596391386767</c:v>
                </c:pt>
                <c:pt idx="1751">
                  <c:v>2.769270073218185</c:v>
                </c:pt>
                <c:pt idx="1752">
                  <c:v>2.7702805072976924</c:v>
                </c:pt>
                <c:pt idx="1753">
                  <c:v>2.7712909413772002</c:v>
                </c:pt>
                <c:pt idx="1754">
                  <c:v>2.7723013754567081</c:v>
                </c:pt>
                <c:pt idx="1755">
                  <c:v>2.7733118095362159</c:v>
                </c:pt>
                <c:pt idx="1756">
                  <c:v>2.7743222436157238</c:v>
                </c:pt>
                <c:pt idx="1757">
                  <c:v>2.7753326776952312</c:v>
                </c:pt>
                <c:pt idx="1758">
                  <c:v>2.7763431117747395</c:v>
                </c:pt>
                <c:pt idx="1759">
                  <c:v>2.7773535458542469</c:v>
                </c:pt>
                <c:pt idx="1760">
                  <c:v>2.7783639799337547</c:v>
                </c:pt>
                <c:pt idx="1761">
                  <c:v>2.7793744140132626</c:v>
                </c:pt>
                <c:pt idx="1762">
                  <c:v>2.7803848480927704</c:v>
                </c:pt>
                <c:pt idx="1763">
                  <c:v>2.7813952821722783</c:v>
                </c:pt>
                <c:pt idx="1764">
                  <c:v>2.7824057162517857</c:v>
                </c:pt>
                <c:pt idx="1765">
                  <c:v>2.783416150331294</c:v>
                </c:pt>
                <c:pt idx="1766">
                  <c:v>2.7844265844108014</c:v>
                </c:pt>
                <c:pt idx="1767">
                  <c:v>2.7854370184903097</c:v>
                </c:pt>
                <c:pt idx="1768">
                  <c:v>2.7864474525698171</c:v>
                </c:pt>
                <c:pt idx="1769">
                  <c:v>2.7874578866493249</c:v>
                </c:pt>
                <c:pt idx="1770">
                  <c:v>2.7884683207288328</c:v>
                </c:pt>
                <c:pt idx="1771">
                  <c:v>2.7894787548083406</c:v>
                </c:pt>
                <c:pt idx="1772">
                  <c:v>2.7904891888878485</c:v>
                </c:pt>
                <c:pt idx="1773">
                  <c:v>2.7914996229673559</c:v>
                </c:pt>
                <c:pt idx="1774">
                  <c:v>2.7925100570468642</c:v>
                </c:pt>
                <c:pt idx="1775">
                  <c:v>2.7935204911263716</c:v>
                </c:pt>
                <c:pt idx="1776">
                  <c:v>2.7945309252058794</c:v>
                </c:pt>
                <c:pt idx="1777">
                  <c:v>2.7955413592853873</c:v>
                </c:pt>
                <c:pt idx="1778">
                  <c:v>2.7965517933648951</c:v>
                </c:pt>
                <c:pt idx="1779">
                  <c:v>2.797562227444403</c:v>
                </c:pt>
                <c:pt idx="1780">
                  <c:v>2.7985726615239104</c:v>
                </c:pt>
                <c:pt idx="1781">
                  <c:v>2.7995830956034187</c:v>
                </c:pt>
                <c:pt idx="1782">
                  <c:v>2.8005935296829261</c:v>
                </c:pt>
                <c:pt idx="1783">
                  <c:v>2.8016039637624339</c:v>
                </c:pt>
                <c:pt idx="1784">
                  <c:v>2.8026143978419418</c:v>
                </c:pt>
                <c:pt idx="1785">
                  <c:v>2.8036248319214496</c:v>
                </c:pt>
                <c:pt idx="1786">
                  <c:v>2.8046352660009575</c:v>
                </c:pt>
                <c:pt idx="1787">
                  <c:v>2.8056457000804649</c:v>
                </c:pt>
                <c:pt idx="1788">
                  <c:v>2.8066561341599732</c:v>
                </c:pt>
                <c:pt idx="1789">
                  <c:v>2.8076665682394806</c:v>
                </c:pt>
                <c:pt idx="1790">
                  <c:v>2.8086770023189884</c:v>
                </c:pt>
                <c:pt idx="1791">
                  <c:v>2.8096874363984963</c:v>
                </c:pt>
                <c:pt idx="1792">
                  <c:v>2.8106978704780041</c:v>
                </c:pt>
                <c:pt idx="1793">
                  <c:v>2.811708304557512</c:v>
                </c:pt>
                <c:pt idx="1794">
                  <c:v>2.8127187386370194</c:v>
                </c:pt>
                <c:pt idx="1795">
                  <c:v>2.8137291727165277</c:v>
                </c:pt>
                <c:pt idx="1796">
                  <c:v>2.8147396067960351</c:v>
                </c:pt>
                <c:pt idx="1797">
                  <c:v>2.8157500408755434</c:v>
                </c:pt>
                <c:pt idx="1798">
                  <c:v>2.8167604749550508</c:v>
                </c:pt>
                <c:pt idx="1799">
                  <c:v>2.8177709090345586</c:v>
                </c:pt>
                <c:pt idx="1800">
                  <c:v>2.8187813431140665</c:v>
                </c:pt>
                <c:pt idx="1801">
                  <c:v>2.8197917771935743</c:v>
                </c:pt>
                <c:pt idx="1802">
                  <c:v>2.8208022112730822</c:v>
                </c:pt>
                <c:pt idx="1803">
                  <c:v>2.8218126453525896</c:v>
                </c:pt>
                <c:pt idx="1804">
                  <c:v>2.8228230794320979</c:v>
                </c:pt>
                <c:pt idx="1805">
                  <c:v>2.8238335135116053</c:v>
                </c:pt>
                <c:pt idx="1806">
                  <c:v>2.8248439475911131</c:v>
                </c:pt>
                <c:pt idx="1807">
                  <c:v>2.825854381670621</c:v>
                </c:pt>
                <c:pt idx="1808">
                  <c:v>2.8268648157501288</c:v>
                </c:pt>
                <c:pt idx="1809">
                  <c:v>2.8278752498296367</c:v>
                </c:pt>
                <c:pt idx="1810">
                  <c:v>2.8288856839091441</c:v>
                </c:pt>
                <c:pt idx="1811">
                  <c:v>2.8298961179886524</c:v>
                </c:pt>
                <c:pt idx="1812">
                  <c:v>2.8309065520681598</c:v>
                </c:pt>
                <c:pt idx="1813">
                  <c:v>2.8319169861476676</c:v>
                </c:pt>
                <c:pt idx="1814">
                  <c:v>2.8329274202271755</c:v>
                </c:pt>
                <c:pt idx="1815">
                  <c:v>2.8339378543066833</c:v>
                </c:pt>
                <c:pt idx="1816">
                  <c:v>2.8349482883861912</c:v>
                </c:pt>
                <c:pt idx="1817">
                  <c:v>2.8359587224656986</c:v>
                </c:pt>
                <c:pt idx="1818">
                  <c:v>2.8369691565452069</c:v>
                </c:pt>
                <c:pt idx="1819">
                  <c:v>2.8379795906247143</c:v>
                </c:pt>
                <c:pt idx="1820">
                  <c:v>2.8389900247042226</c:v>
                </c:pt>
                <c:pt idx="1821">
                  <c:v>2.84000045878373</c:v>
                </c:pt>
                <c:pt idx="1822">
                  <c:v>2.8410108928632378</c:v>
                </c:pt>
                <c:pt idx="1823">
                  <c:v>2.8420213269427457</c:v>
                </c:pt>
                <c:pt idx="1824">
                  <c:v>2.8430317610222535</c:v>
                </c:pt>
                <c:pt idx="1825">
                  <c:v>2.8440421951017614</c:v>
                </c:pt>
                <c:pt idx="1826">
                  <c:v>2.8450526291812688</c:v>
                </c:pt>
                <c:pt idx="1827">
                  <c:v>2.8460630632607771</c:v>
                </c:pt>
                <c:pt idx="1828">
                  <c:v>2.8470734973402845</c:v>
                </c:pt>
                <c:pt idx="1829">
                  <c:v>2.8480839314197923</c:v>
                </c:pt>
                <c:pt idx="1830">
                  <c:v>2.8490943654993002</c:v>
                </c:pt>
                <c:pt idx="1831">
                  <c:v>2.850104799578808</c:v>
                </c:pt>
                <c:pt idx="1832">
                  <c:v>2.8511152336583159</c:v>
                </c:pt>
                <c:pt idx="1833">
                  <c:v>2.8521256677378233</c:v>
                </c:pt>
                <c:pt idx="1834">
                  <c:v>2.8531361018173316</c:v>
                </c:pt>
                <c:pt idx="1835">
                  <c:v>2.854146535896839</c:v>
                </c:pt>
                <c:pt idx="1836">
                  <c:v>2.8551569699763468</c:v>
                </c:pt>
                <c:pt idx="1837">
                  <c:v>2.8561674040558547</c:v>
                </c:pt>
                <c:pt idx="1838">
                  <c:v>2.8571778381353625</c:v>
                </c:pt>
                <c:pt idx="1839">
                  <c:v>2.8581882722148704</c:v>
                </c:pt>
                <c:pt idx="1840">
                  <c:v>2.8591987062943778</c:v>
                </c:pt>
                <c:pt idx="1841">
                  <c:v>2.8602091403738861</c:v>
                </c:pt>
                <c:pt idx="1842">
                  <c:v>2.8612195744533935</c:v>
                </c:pt>
                <c:pt idx="1843">
                  <c:v>2.8622300085329013</c:v>
                </c:pt>
                <c:pt idx="1844">
                  <c:v>2.8632404426124092</c:v>
                </c:pt>
                <c:pt idx="1845">
                  <c:v>2.864250876691917</c:v>
                </c:pt>
                <c:pt idx="1846">
                  <c:v>2.8652613107714249</c:v>
                </c:pt>
                <c:pt idx="1847">
                  <c:v>2.8662717448509323</c:v>
                </c:pt>
                <c:pt idx="1848">
                  <c:v>2.8672821789304406</c:v>
                </c:pt>
                <c:pt idx="1849">
                  <c:v>2.868292613009948</c:v>
                </c:pt>
                <c:pt idx="1850">
                  <c:v>2.8693030470894563</c:v>
                </c:pt>
                <c:pt idx="1851">
                  <c:v>2.8703134811689637</c:v>
                </c:pt>
                <c:pt idx="1852">
                  <c:v>2.8713239152484715</c:v>
                </c:pt>
                <c:pt idx="1853">
                  <c:v>2.8723343493279794</c:v>
                </c:pt>
                <c:pt idx="1854">
                  <c:v>2.8733447834074872</c:v>
                </c:pt>
                <c:pt idx="1855">
                  <c:v>2.8743552174869951</c:v>
                </c:pt>
                <c:pt idx="1856">
                  <c:v>2.8753656515665025</c:v>
                </c:pt>
                <c:pt idx="1857">
                  <c:v>2.8763760856460108</c:v>
                </c:pt>
                <c:pt idx="1858">
                  <c:v>2.8773865197255182</c:v>
                </c:pt>
                <c:pt idx="1859">
                  <c:v>2.878396953805026</c:v>
                </c:pt>
                <c:pt idx="1860">
                  <c:v>2.8794073878845339</c:v>
                </c:pt>
                <c:pt idx="1861">
                  <c:v>2.8804178219640417</c:v>
                </c:pt>
                <c:pt idx="1862">
                  <c:v>2.8814282560435496</c:v>
                </c:pt>
                <c:pt idx="1863">
                  <c:v>2.882438690123057</c:v>
                </c:pt>
                <c:pt idx="1864">
                  <c:v>2.8834491242025653</c:v>
                </c:pt>
                <c:pt idx="1865">
                  <c:v>2.8844595582820727</c:v>
                </c:pt>
                <c:pt idx="1866">
                  <c:v>2.8854699923615805</c:v>
                </c:pt>
                <c:pt idx="1867">
                  <c:v>2.8864804264410884</c:v>
                </c:pt>
                <c:pt idx="1868">
                  <c:v>2.8874908605205962</c:v>
                </c:pt>
                <c:pt idx="1869">
                  <c:v>2.8885012946001041</c:v>
                </c:pt>
                <c:pt idx="1870">
                  <c:v>2.8895117286796115</c:v>
                </c:pt>
                <c:pt idx="1871">
                  <c:v>2.8905221627591198</c:v>
                </c:pt>
                <c:pt idx="1872">
                  <c:v>2.8915325968386272</c:v>
                </c:pt>
                <c:pt idx="1873">
                  <c:v>2.8925430309181355</c:v>
                </c:pt>
                <c:pt idx="1874">
                  <c:v>2.8935534649976429</c:v>
                </c:pt>
                <c:pt idx="1875">
                  <c:v>2.8945638990771507</c:v>
                </c:pt>
                <c:pt idx="1876">
                  <c:v>2.8955743331566586</c:v>
                </c:pt>
                <c:pt idx="1877">
                  <c:v>2.8965847672361664</c:v>
                </c:pt>
                <c:pt idx="1878">
                  <c:v>2.8975952013156743</c:v>
                </c:pt>
                <c:pt idx="1879">
                  <c:v>2.8986056353951817</c:v>
                </c:pt>
                <c:pt idx="1880">
                  <c:v>2.89961606947469</c:v>
                </c:pt>
                <c:pt idx="1881">
                  <c:v>2.9006265035541974</c:v>
                </c:pt>
                <c:pt idx="1882">
                  <c:v>2.9016369376337052</c:v>
                </c:pt>
                <c:pt idx="1883">
                  <c:v>2.9026473717132131</c:v>
                </c:pt>
                <c:pt idx="1884">
                  <c:v>2.9036578057927209</c:v>
                </c:pt>
                <c:pt idx="1885">
                  <c:v>2.9046682398722288</c:v>
                </c:pt>
                <c:pt idx="1886">
                  <c:v>2.9056786739517362</c:v>
                </c:pt>
                <c:pt idx="1887">
                  <c:v>2.9066891080312445</c:v>
                </c:pt>
                <c:pt idx="1888">
                  <c:v>2.9076995421107519</c:v>
                </c:pt>
                <c:pt idx="1889">
                  <c:v>2.9087099761902597</c:v>
                </c:pt>
                <c:pt idx="1890">
                  <c:v>2.9097204102697676</c:v>
                </c:pt>
                <c:pt idx="1891">
                  <c:v>2.9107308443492754</c:v>
                </c:pt>
                <c:pt idx="1892">
                  <c:v>2.9117412784287833</c:v>
                </c:pt>
                <c:pt idx="1893">
                  <c:v>2.9127517125082907</c:v>
                </c:pt>
                <c:pt idx="1894">
                  <c:v>2.913762146587799</c:v>
                </c:pt>
                <c:pt idx="1895">
                  <c:v>2.9147725806673064</c:v>
                </c:pt>
                <c:pt idx="1896">
                  <c:v>2.9157830147468142</c:v>
                </c:pt>
                <c:pt idx="1897">
                  <c:v>2.9167934488263221</c:v>
                </c:pt>
                <c:pt idx="1898">
                  <c:v>2.9178038829058299</c:v>
                </c:pt>
                <c:pt idx="1899">
                  <c:v>2.9188143169853378</c:v>
                </c:pt>
                <c:pt idx="1900">
                  <c:v>2.9198247510648452</c:v>
                </c:pt>
                <c:pt idx="1901">
                  <c:v>2.9208351851443535</c:v>
                </c:pt>
                <c:pt idx="1902">
                  <c:v>2.9218456192238609</c:v>
                </c:pt>
                <c:pt idx="1903">
                  <c:v>2.9228560533033692</c:v>
                </c:pt>
                <c:pt idx="1904">
                  <c:v>2.9238664873828766</c:v>
                </c:pt>
                <c:pt idx="1905">
                  <c:v>2.9248769214623844</c:v>
                </c:pt>
                <c:pt idx="1906">
                  <c:v>2.9258873555418923</c:v>
                </c:pt>
                <c:pt idx="1907">
                  <c:v>2.9268977896214001</c:v>
                </c:pt>
                <c:pt idx="1908">
                  <c:v>2.927908223700908</c:v>
                </c:pt>
                <c:pt idx="1909">
                  <c:v>2.9289186577804154</c:v>
                </c:pt>
                <c:pt idx="1910">
                  <c:v>2.9299290918599237</c:v>
                </c:pt>
                <c:pt idx="1911">
                  <c:v>2.9309395259394311</c:v>
                </c:pt>
                <c:pt idx="1912">
                  <c:v>2.9319499600189389</c:v>
                </c:pt>
                <c:pt idx="1913">
                  <c:v>2.9329603940984468</c:v>
                </c:pt>
                <c:pt idx="1914">
                  <c:v>2.9339708281779546</c:v>
                </c:pt>
                <c:pt idx="1915">
                  <c:v>2.9349812622574625</c:v>
                </c:pt>
                <c:pt idx="1916">
                  <c:v>2.9359916963369699</c:v>
                </c:pt>
                <c:pt idx="1917">
                  <c:v>2.9370021304164782</c:v>
                </c:pt>
                <c:pt idx="1918">
                  <c:v>2.9380125644959856</c:v>
                </c:pt>
                <c:pt idx="1919">
                  <c:v>2.9390229985754934</c:v>
                </c:pt>
                <c:pt idx="1920">
                  <c:v>2.9400334326550013</c:v>
                </c:pt>
                <c:pt idx="1921">
                  <c:v>2.9410438667345091</c:v>
                </c:pt>
                <c:pt idx="1922">
                  <c:v>2.942054300814017</c:v>
                </c:pt>
                <c:pt idx="1923">
                  <c:v>2.9430647348935244</c:v>
                </c:pt>
                <c:pt idx="1924">
                  <c:v>2.9440751689730327</c:v>
                </c:pt>
                <c:pt idx="1925">
                  <c:v>2.9450856030525401</c:v>
                </c:pt>
                <c:pt idx="1926">
                  <c:v>2.9460960371320484</c:v>
                </c:pt>
                <c:pt idx="1927">
                  <c:v>2.9471064712115558</c:v>
                </c:pt>
                <c:pt idx="1928">
                  <c:v>2.9481169052910636</c:v>
                </c:pt>
                <c:pt idx="1929">
                  <c:v>2.9491273393705715</c:v>
                </c:pt>
                <c:pt idx="1930">
                  <c:v>2.9501377734500793</c:v>
                </c:pt>
                <c:pt idx="1931">
                  <c:v>2.9511482075295872</c:v>
                </c:pt>
                <c:pt idx="1932">
                  <c:v>2.9521586416090946</c:v>
                </c:pt>
                <c:pt idx="1933">
                  <c:v>2.9531690756886029</c:v>
                </c:pt>
                <c:pt idx="1934">
                  <c:v>2.9541795097681103</c:v>
                </c:pt>
                <c:pt idx="1935">
                  <c:v>2.9551899438476181</c:v>
                </c:pt>
                <c:pt idx="1936">
                  <c:v>2.956200377927126</c:v>
                </c:pt>
                <c:pt idx="1937">
                  <c:v>2.9572108120066338</c:v>
                </c:pt>
                <c:pt idx="1938">
                  <c:v>2.9582212460861417</c:v>
                </c:pt>
                <c:pt idx="1939">
                  <c:v>2.9592316801656491</c:v>
                </c:pt>
                <c:pt idx="1940">
                  <c:v>2.9602421142451574</c:v>
                </c:pt>
                <c:pt idx="1941">
                  <c:v>2.9612525483246648</c:v>
                </c:pt>
                <c:pt idx="1942">
                  <c:v>2.9622629824041726</c:v>
                </c:pt>
                <c:pt idx="1943">
                  <c:v>2.9632734164836805</c:v>
                </c:pt>
                <c:pt idx="1944">
                  <c:v>2.9642838505631883</c:v>
                </c:pt>
                <c:pt idx="1945">
                  <c:v>2.9652942846426962</c:v>
                </c:pt>
                <c:pt idx="1946">
                  <c:v>2.9663047187222036</c:v>
                </c:pt>
                <c:pt idx="1947">
                  <c:v>2.9673151528017119</c:v>
                </c:pt>
                <c:pt idx="1948">
                  <c:v>2.9683255868812193</c:v>
                </c:pt>
                <c:pt idx="1949">
                  <c:v>2.9693360209607271</c:v>
                </c:pt>
                <c:pt idx="1950">
                  <c:v>2.970346455040235</c:v>
                </c:pt>
                <c:pt idx="1951">
                  <c:v>2.9713568891197428</c:v>
                </c:pt>
                <c:pt idx="1952">
                  <c:v>2.9723673231992507</c:v>
                </c:pt>
                <c:pt idx="1953">
                  <c:v>2.9733777572787581</c:v>
                </c:pt>
                <c:pt idx="1954">
                  <c:v>2.9743881913582664</c:v>
                </c:pt>
                <c:pt idx="1955">
                  <c:v>2.9753986254377738</c:v>
                </c:pt>
                <c:pt idx="1956">
                  <c:v>2.9764090595172821</c:v>
                </c:pt>
                <c:pt idx="1957">
                  <c:v>2.9774194935967895</c:v>
                </c:pt>
                <c:pt idx="1958">
                  <c:v>2.9784299276762973</c:v>
                </c:pt>
                <c:pt idx="1959">
                  <c:v>2.9794403617558052</c:v>
                </c:pt>
                <c:pt idx="1960">
                  <c:v>2.980450795835313</c:v>
                </c:pt>
                <c:pt idx="1961">
                  <c:v>2.9814612299148209</c:v>
                </c:pt>
                <c:pt idx="1962">
                  <c:v>2.9824716639943283</c:v>
                </c:pt>
                <c:pt idx="1963">
                  <c:v>2.9834820980738366</c:v>
                </c:pt>
                <c:pt idx="1964">
                  <c:v>2.984492532153344</c:v>
                </c:pt>
                <c:pt idx="1965">
                  <c:v>2.9855029662328518</c:v>
                </c:pt>
                <c:pt idx="1966">
                  <c:v>2.9865134003123597</c:v>
                </c:pt>
                <c:pt idx="1967">
                  <c:v>2.9875238343918675</c:v>
                </c:pt>
                <c:pt idx="1968">
                  <c:v>2.9885342684713754</c:v>
                </c:pt>
                <c:pt idx="1969">
                  <c:v>2.9895447025508828</c:v>
                </c:pt>
                <c:pt idx="1970">
                  <c:v>2.9905551366303911</c:v>
                </c:pt>
                <c:pt idx="1971">
                  <c:v>2.9915655707098985</c:v>
                </c:pt>
                <c:pt idx="1972">
                  <c:v>2.9925760047894063</c:v>
                </c:pt>
                <c:pt idx="1973">
                  <c:v>2.9935864388689142</c:v>
                </c:pt>
                <c:pt idx="1974">
                  <c:v>2.994596872948422</c:v>
                </c:pt>
                <c:pt idx="1975">
                  <c:v>2.9956073070279299</c:v>
                </c:pt>
                <c:pt idx="1976">
                  <c:v>2.9966177411074373</c:v>
                </c:pt>
                <c:pt idx="1977">
                  <c:v>2.9976281751869456</c:v>
                </c:pt>
                <c:pt idx="1978">
                  <c:v>2.998638609266453</c:v>
                </c:pt>
                <c:pt idx="1979">
                  <c:v>2.9996490433459613</c:v>
                </c:pt>
                <c:pt idx="1980">
                  <c:v>3.0006594774254687</c:v>
                </c:pt>
                <c:pt idx="1981">
                  <c:v>3.0016699115049765</c:v>
                </c:pt>
                <c:pt idx="1982">
                  <c:v>3.0026803455844844</c:v>
                </c:pt>
                <c:pt idx="1983">
                  <c:v>3.0036907796639922</c:v>
                </c:pt>
                <c:pt idx="1984">
                  <c:v>3.0047012137435001</c:v>
                </c:pt>
                <c:pt idx="1985">
                  <c:v>3.0057116478230075</c:v>
                </c:pt>
                <c:pt idx="1986">
                  <c:v>3.0067220819025153</c:v>
                </c:pt>
                <c:pt idx="1987">
                  <c:v>3.0077325159820232</c:v>
                </c:pt>
                <c:pt idx="1988">
                  <c:v>3.008742950061531</c:v>
                </c:pt>
                <c:pt idx="1989">
                  <c:v>3.0097533841410389</c:v>
                </c:pt>
                <c:pt idx="1990">
                  <c:v>3.0107638182205467</c:v>
                </c:pt>
                <c:pt idx="1991">
                  <c:v>3.0117742523000546</c:v>
                </c:pt>
                <c:pt idx="1992">
                  <c:v>3.0127846863795624</c:v>
                </c:pt>
                <c:pt idx="1993">
                  <c:v>3.0137951204590698</c:v>
                </c:pt>
                <c:pt idx="1994">
                  <c:v>3.0148055545385777</c:v>
                </c:pt>
                <c:pt idx="1995">
                  <c:v>3.0158159886180855</c:v>
                </c:pt>
                <c:pt idx="1996">
                  <c:v>3.0168264226975934</c:v>
                </c:pt>
                <c:pt idx="1997">
                  <c:v>3.0178368567771012</c:v>
                </c:pt>
                <c:pt idx="1998">
                  <c:v>3.0188472908566091</c:v>
                </c:pt>
                <c:pt idx="1999">
                  <c:v>3.0198577249361169</c:v>
                </c:pt>
                <c:pt idx="2000">
                  <c:v>3.0208681590156248</c:v>
                </c:pt>
              </c:numCache>
            </c:numRef>
          </c:yVal>
          <c:smooth val="1"/>
          <c:extLst>
            <c:ext xmlns:c16="http://schemas.microsoft.com/office/drawing/2014/chart" uri="{C3380CC4-5D6E-409C-BE32-E72D297353CC}">
              <c16:uniqueId val="{0000000E-E05D-409D-8A1A-974283C8685C}"/>
            </c:ext>
          </c:extLst>
        </c:ser>
        <c:ser>
          <c:idx val="9"/>
          <c:order val="9"/>
          <c:tx>
            <c:v>U3</c:v>
          </c:tx>
          <c:spPr>
            <a:ln w="19050" cap="rnd">
              <a:solidFill>
                <a:schemeClr val="accent4">
                  <a:lumMod val="60000"/>
                </a:schemeClr>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2'!$Q$2:$Q$2002</c:f>
              <c:numCache>
                <c:formatCode>General</c:formatCode>
                <c:ptCount val="2001"/>
                <c:pt idx="0">
                  <c:v>1</c:v>
                </c:pt>
                <c:pt idx="1">
                  <c:v>1.0003646375332833</c:v>
                </c:pt>
                <c:pt idx="2">
                  <c:v>1.0007292750665668</c:v>
                </c:pt>
                <c:pt idx="3">
                  <c:v>1.0010939125998501</c:v>
                </c:pt>
                <c:pt idx="4">
                  <c:v>1.0014585501331335</c:v>
                </c:pt>
                <c:pt idx="5">
                  <c:v>1.0018231876664168</c:v>
                </c:pt>
                <c:pt idx="6">
                  <c:v>1.0021878251997003</c:v>
                </c:pt>
                <c:pt idx="7">
                  <c:v>1.0025524627329836</c:v>
                </c:pt>
                <c:pt idx="8">
                  <c:v>1.0029171002662669</c:v>
                </c:pt>
                <c:pt idx="9">
                  <c:v>1.0032817377995502</c:v>
                </c:pt>
                <c:pt idx="10">
                  <c:v>1.0036463753328337</c:v>
                </c:pt>
                <c:pt idx="11">
                  <c:v>1.004011012866117</c:v>
                </c:pt>
                <c:pt idx="12">
                  <c:v>1.0043756503994004</c:v>
                </c:pt>
                <c:pt idx="13">
                  <c:v>1.0047402879326837</c:v>
                </c:pt>
                <c:pt idx="14">
                  <c:v>1.0051049254659672</c:v>
                </c:pt>
                <c:pt idx="15">
                  <c:v>1.0054695629992505</c:v>
                </c:pt>
                <c:pt idx="16">
                  <c:v>1.0058342005325338</c:v>
                </c:pt>
                <c:pt idx="17">
                  <c:v>1.0061988380658171</c:v>
                </c:pt>
                <c:pt idx="18">
                  <c:v>1.0065634755991006</c:v>
                </c:pt>
                <c:pt idx="19">
                  <c:v>1.006928113132384</c:v>
                </c:pt>
                <c:pt idx="20">
                  <c:v>1.0072927506656673</c:v>
                </c:pt>
                <c:pt idx="21">
                  <c:v>1.0076573881989506</c:v>
                </c:pt>
                <c:pt idx="22">
                  <c:v>1.0080220257322341</c:v>
                </c:pt>
                <c:pt idx="23">
                  <c:v>1.0083866632655174</c:v>
                </c:pt>
                <c:pt idx="24">
                  <c:v>1.0087513007988007</c:v>
                </c:pt>
                <c:pt idx="25">
                  <c:v>1.009115938332084</c:v>
                </c:pt>
                <c:pt idx="26">
                  <c:v>1.0094805758653675</c:v>
                </c:pt>
                <c:pt idx="27">
                  <c:v>1.0098452133986509</c:v>
                </c:pt>
                <c:pt idx="28">
                  <c:v>1.0102098509319342</c:v>
                </c:pt>
                <c:pt idx="29">
                  <c:v>1.0105744884652175</c:v>
                </c:pt>
                <c:pt idx="30">
                  <c:v>1.010939125998501</c:v>
                </c:pt>
                <c:pt idx="31">
                  <c:v>1.0113037635317843</c:v>
                </c:pt>
                <c:pt idx="32">
                  <c:v>1.0116684010650676</c:v>
                </c:pt>
                <c:pt idx="33">
                  <c:v>1.0120330385983509</c:v>
                </c:pt>
                <c:pt idx="34">
                  <c:v>1.0123976761316344</c:v>
                </c:pt>
                <c:pt idx="35">
                  <c:v>1.0127623136649178</c:v>
                </c:pt>
                <c:pt idx="36">
                  <c:v>1.0131269511982011</c:v>
                </c:pt>
                <c:pt idx="37">
                  <c:v>1.0134915887314844</c:v>
                </c:pt>
                <c:pt idx="38">
                  <c:v>1.0138562262647679</c:v>
                </c:pt>
                <c:pt idx="39">
                  <c:v>1.0142208637980512</c:v>
                </c:pt>
                <c:pt idx="40">
                  <c:v>1.0145855013313345</c:v>
                </c:pt>
                <c:pt idx="41">
                  <c:v>1.0149501388646178</c:v>
                </c:pt>
                <c:pt idx="42">
                  <c:v>1.0153147763979014</c:v>
                </c:pt>
                <c:pt idx="43">
                  <c:v>1.0156794139311847</c:v>
                </c:pt>
                <c:pt idx="44">
                  <c:v>1.016044051464468</c:v>
                </c:pt>
                <c:pt idx="45">
                  <c:v>1.0164086889977513</c:v>
                </c:pt>
                <c:pt idx="46">
                  <c:v>1.0167733265310348</c:v>
                </c:pt>
                <c:pt idx="47">
                  <c:v>1.0171379640643181</c:v>
                </c:pt>
                <c:pt idx="48">
                  <c:v>1.0175026015976014</c:v>
                </c:pt>
                <c:pt idx="49">
                  <c:v>1.0178672391308847</c:v>
                </c:pt>
                <c:pt idx="50">
                  <c:v>1.0182318766641683</c:v>
                </c:pt>
                <c:pt idx="51">
                  <c:v>1.0185965141974516</c:v>
                </c:pt>
                <c:pt idx="52">
                  <c:v>1.0189611517307349</c:v>
                </c:pt>
                <c:pt idx="53">
                  <c:v>1.0193257892640182</c:v>
                </c:pt>
                <c:pt idx="54">
                  <c:v>1.0196904267973017</c:v>
                </c:pt>
                <c:pt idx="55">
                  <c:v>1.020055064330585</c:v>
                </c:pt>
                <c:pt idx="56">
                  <c:v>1.0204197018638683</c:v>
                </c:pt>
                <c:pt idx="57">
                  <c:v>1.0207843393971516</c:v>
                </c:pt>
                <c:pt idx="58">
                  <c:v>1.0211489769304352</c:v>
                </c:pt>
                <c:pt idx="59">
                  <c:v>1.0215136144637185</c:v>
                </c:pt>
                <c:pt idx="60">
                  <c:v>1.0218782519970018</c:v>
                </c:pt>
                <c:pt idx="61">
                  <c:v>1.0222428895302851</c:v>
                </c:pt>
                <c:pt idx="62">
                  <c:v>1.0226075270635686</c:v>
                </c:pt>
                <c:pt idx="63">
                  <c:v>1.0229721645968519</c:v>
                </c:pt>
                <c:pt idx="64">
                  <c:v>1.0233368021301352</c:v>
                </c:pt>
                <c:pt idx="65">
                  <c:v>1.0237014396634185</c:v>
                </c:pt>
                <c:pt idx="66">
                  <c:v>1.0240660771967021</c:v>
                </c:pt>
                <c:pt idx="67">
                  <c:v>1.0244307147299854</c:v>
                </c:pt>
                <c:pt idx="68">
                  <c:v>1.0247953522632687</c:v>
                </c:pt>
                <c:pt idx="69">
                  <c:v>1.025159989796552</c:v>
                </c:pt>
                <c:pt idx="70">
                  <c:v>1.0255246273298355</c:v>
                </c:pt>
                <c:pt idx="71">
                  <c:v>1.0258892648631188</c:v>
                </c:pt>
                <c:pt idx="72">
                  <c:v>1.0262539023964021</c:v>
                </c:pt>
                <c:pt idx="73">
                  <c:v>1.0266185399296854</c:v>
                </c:pt>
                <c:pt idx="74">
                  <c:v>1.026983177462969</c:v>
                </c:pt>
                <c:pt idx="75">
                  <c:v>1.0273478149962523</c:v>
                </c:pt>
                <c:pt idx="76">
                  <c:v>1.0277124525295356</c:v>
                </c:pt>
                <c:pt idx="77">
                  <c:v>1.0280770900628189</c:v>
                </c:pt>
                <c:pt idx="78">
                  <c:v>1.0284417275961024</c:v>
                </c:pt>
                <c:pt idx="79">
                  <c:v>1.0288063651293857</c:v>
                </c:pt>
                <c:pt idx="80">
                  <c:v>1.029171002662669</c:v>
                </c:pt>
                <c:pt idx="81">
                  <c:v>1.0295356401959523</c:v>
                </c:pt>
                <c:pt idx="82">
                  <c:v>1.0299002777292359</c:v>
                </c:pt>
                <c:pt idx="83">
                  <c:v>1.0302649152625192</c:v>
                </c:pt>
                <c:pt idx="84">
                  <c:v>1.0306295527958025</c:v>
                </c:pt>
                <c:pt idx="85">
                  <c:v>1.0309941903290858</c:v>
                </c:pt>
                <c:pt idx="86">
                  <c:v>1.0313588278623693</c:v>
                </c:pt>
                <c:pt idx="87">
                  <c:v>1.0317234653956526</c:v>
                </c:pt>
                <c:pt idx="88">
                  <c:v>1.0320881029289359</c:v>
                </c:pt>
                <c:pt idx="89">
                  <c:v>1.0324527404622192</c:v>
                </c:pt>
                <c:pt idx="90">
                  <c:v>1.0328173779955028</c:v>
                </c:pt>
                <c:pt idx="91">
                  <c:v>1.0331820155287861</c:v>
                </c:pt>
                <c:pt idx="92">
                  <c:v>1.0335466530620694</c:v>
                </c:pt>
                <c:pt idx="93">
                  <c:v>1.0339112905953527</c:v>
                </c:pt>
                <c:pt idx="94">
                  <c:v>1.0342759281286362</c:v>
                </c:pt>
                <c:pt idx="95">
                  <c:v>1.0346405656619195</c:v>
                </c:pt>
                <c:pt idx="96">
                  <c:v>1.0350052031952028</c:v>
                </c:pt>
                <c:pt idx="97">
                  <c:v>1.0353698407284861</c:v>
                </c:pt>
                <c:pt idx="98">
                  <c:v>1.0357344782617697</c:v>
                </c:pt>
                <c:pt idx="99">
                  <c:v>1.036099115795053</c:v>
                </c:pt>
                <c:pt idx="100">
                  <c:v>1.0364637533283363</c:v>
                </c:pt>
                <c:pt idx="101">
                  <c:v>1.0368283908616196</c:v>
                </c:pt>
                <c:pt idx="102">
                  <c:v>1.0371930283949031</c:v>
                </c:pt>
                <c:pt idx="103">
                  <c:v>1.0375576659281864</c:v>
                </c:pt>
                <c:pt idx="104">
                  <c:v>1.0379223034614697</c:v>
                </c:pt>
                <c:pt idx="105">
                  <c:v>1.038286940994753</c:v>
                </c:pt>
                <c:pt idx="106">
                  <c:v>1.0386515785280366</c:v>
                </c:pt>
                <c:pt idx="107">
                  <c:v>1.0390162160613199</c:v>
                </c:pt>
                <c:pt idx="108">
                  <c:v>1.0393808535946032</c:v>
                </c:pt>
                <c:pt idx="109">
                  <c:v>1.0397454911278865</c:v>
                </c:pt>
                <c:pt idx="110">
                  <c:v>1.04011012866117</c:v>
                </c:pt>
                <c:pt idx="111">
                  <c:v>1.0404747661944533</c:v>
                </c:pt>
                <c:pt idx="112">
                  <c:v>1.0408394037277366</c:v>
                </c:pt>
                <c:pt idx="113">
                  <c:v>1.04120404126102</c:v>
                </c:pt>
                <c:pt idx="114">
                  <c:v>1.0415686787943035</c:v>
                </c:pt>
                <c:pt idx="115">
                  <c:v>1.0419333163275868</c:v>
                </c:pt>
                <c:pt idx="116">
                  <c:v>1.0422979538608701</c:v>
                </c:pt>
                <c:pt idx="117">
                  <c:v>1.0426625913941534</c:v>
                </c:pt>
                <c:pt idx="118">
                  <c:v>1.0430272289274369</c:v>
                </c:pt>
                <c:pt idx="119">
                  <c:v>1.0433918664607202</c:v>
                </c:pt>
                <c:pt idx="120">
                  <c:v>1.0437565039940035</c:v>
                </c:pt>
                <c:pt idx="121">
                  <c:v>1.0441211415272869</c:v>
                </c:pt>
                <c:pt idx="122">
                  <c:v>1.0444857790605704</c:v>
                </c:pt>
                <c:pt idx="123">
                  <c:v>1.0448504165938537</c:v>
                </c:pt>
                <c:pt idx="124">
                  <c:v>1.045215054127137</c:v>
                </c:pt>
                <c:pt idx="125">
                  <c:v>1.0455796916604203</c:v>
                </c:pt>
                <c:pt idx="126">
                  <c:v>1.0459443291937038</c:v>
                </c:pt>
                <c:pt idx="127">
                  <c:v>1.0463089667269871</c:v>
                </c:pt>
                <c:pt idx="128">
                  <c:v>1.0466736042602705</c:v>
                </c:pt>
                <c:pt idx="129">
                  <c:v>1.0470382417935538</c:v>
                </c:pt>
                <c:pt idx="130">
                  <c:v>1.0474028793268373</c:v>
                </c:pt>
                <c:pt idx="131">
                  <c:v>1.0477675168601206</c:v>
                </c:pt>
                <c:pt idx="132">
                  <c:v>1.0481321543934039</c:v>
                </c:pt>
                <c:pt idx="133">
                  <c:v>1.0484967919266872</c:v>
                </c:pt>
                <c:pt idx="134">
                  <c:v>1.0488614294599707</c:v>
                </c:pt>
                <c:pt idx="135">
                  <c:v>1.049226066993254</c:v>
                </c:pt>
                <c:pt idx="136">
                  <c:v>1.0495907045265374</c:v>
                </c:pt>
                <c:pt idx="137">
                  <c:v>1.0499553420598207</c:v>
                </c:pt>
                <c:pt idx="138">
                  <c:v>1.0503199795931042</c:v>
                </c:pt>
                <c:pt idx="139">
                  <c:v>1.0506846171263875</c:v>
                </c:pt>
                <c:pt idx="140">
                  <c:v>1.0510492546596708</c:v>
                </c:pt>
                <c:pt idx="141">
                  <c:v>1.0514138921929541</c:v>
                </c:pt>
                <c:pt idx="142">
                  <c:v>1.0517785297262376</c:v>
                </c:pt>
                <c:pt idx="143">
                  <c:v>1.052143167259521</c:v>
                </c:pt>
                <c:pt idx="144">
                  <c:v>1.0525078047928043</c:v>
                </c:pt>
                <c:pt idx="145">
                  <c:v>1.0528724423260876</c:v>
                </c:pt>
                <c:pt idx="146">
                  <c:v>1.0532370798593711</c:v>
                </c:pt>
                <c:pt idx="147">
                  <c:v>1.0536017173926544</c:v>
                </c:pt>
                <c:pt idx="148">
                  <c:v>1.0539663549259377</c:v>
                </c:pt>
                <c:pt idx="149">
                  <c:v>1.054330992459221</c:v>
                </c:pt>
                <c:pt idx="150">
                  <c:v>1.0546956299925045</c:v>
                </c:pt>
                <c:pt idx="151">
                  <c:v>1.0550602675257879</c:v>
                </c:pt>
                <c:pt idx="152">
                  <c:v>1.0554249050590712</c:v>
                </c:pt>
                <c:pt idx="153">
                  <c:v>1.0557895425923545</c:v>
                </c:pt>
                <c:pt idx="154">
                  <c:v>1.056154180125638</c:v>
                </c:pt>
                <c:pt idx="155">
                  <c:v>1.0565188176589213</c:v>
                </c:pt>
                <c:pt idx="156">
                  <c:v>1.0568834551922046</c:v>
                </c:pt>
                <c:pt idx="157">
                  <c:v>1.0572480927254879</c:v>
                </c:pt>
                <c:pt idx="158">
                  <c:v>1.0576127302587714</c:v>
                </c:pt>
                <c:pt idx="159">
                  <c:v>1.0579773677920548</c:v>
                </c:pt>
                <c:pt idx="160">
                  <c:v>1.0583420053253381</c:v>
                </c:pt>
                <c:pt idx="161">
                  <c:v>1.0587066428586214</c:v>
                </c:pt>
                <c:pt idx="162">
                  <c:v>1.0590712803919049</c:v>
                </c:pt>
                <c:pt idx="163">
                  <c:v>1.0594359179251882</c:v>
                </c:pt>
                <c:pt idx="164">
                  <c:v>1.0598005554584715</c:v>
                </c:pt>
                <c:pt idx="165">
                  <c:v>1.0601651929917548</c:v>
                </c:pt>
                <c:pt idx="166">
                  <c:v>1.0605298305250384</c:v>
                </c:pt>
                <c:pt idx="167">
                  <c:v>1.0608944680583217</c:v>
                </c:pt>
                <c:pt idx="168">
                  <c:v>1.061259105591605</c:v>
                </c:pt>
                <c:pt idx="169">
                  <c:v>1.0616237431248885</c:v>
                </c:pt>
                <c:pt idx="170">
                  <c:v>1.0619883806581718</c:v>
                </c:pt>
                <c:pt idx="171">
                  <c:v>1.0623530181914551</c:v>
                </c:pt>
                <c:pt idx="172">
                  <c:v>1.0627176557247384</c:v>
                </c:pt>
                <c:pt idx="173">
                  <c:v>1.0630822932580219</c:v>
                </c:pt>
                <c:pt idx="174">
                  <c:v>1.0634469307913053</c:v>
                </c:pt>
                <c:pt idx="175">
                  <c:v>1.0638115683245886</c:v>
                </c:pt>
                <c:pt idx="176">
                  <c:v>1.0641762058578721</c:v>
                </c:pt>
                <c:pt idx="177">
                  <c:v>1.0645408433911554</c:v>
                </c:pt>
                <c:pt idx="178">
                  <c:v>1.0649054809244387</c:v>
                </c:pt>
                <c:pt idx="179">
                  <c:v>1.065270118457722</c:v>
                </c:pt>
                <c:pt idx="180">
                  <c:v>1.0656347559910055</c:v>
                </c:pt>
                <c:pt idx="181">
                  <c:v>1.0659993935242889</c:v>
                </c:pt>
                <c:pt idx="182">
                  <c:v>1.0663640310575722</c:v>
                </c:pt>
                <c:pt idx="183">
                  <c:v>1.0667286685908555</c:v>
                </c:pt>
                <c:pt idx="184">
                  <c:v>1.067093306124139</c:v>
                </c:pt>
                <c:pt idx="185">
                  <c:v>1.0674579436574223</c:v>
                </c:pt>
                <c:pt idx="186">
                  <c:v>1.0678225811907056</c:v>
                </c:pt>
                <c:pt idx="187">
                  <c:v>1.0681872187239891</c:v>
                </c:pt>
                <c:pt idx="188">
                  <c:v>1.0685518562572724</c:v>
                </c:pt>
                <c:pt idx="189">
                  <c:v>1.0689164937905558</c:v>
                </c:pt>
                <c:pt idx="190">
                  <c:v>1.0692811313238391</c:v>
                </c:pt>
                <c:pt idx="191">
                  <c:v>1.0696457688571226</c:v>
                </c:pt>
                <c:pt idx="192">
                  <c:v>1.0700104063904059</c:v>
                </c:pt>
                <c:pt idx="193">
                  <c:v>1.0703750439236892</c:v>
                </c:pt>
                <c:pt idx="194">
                  <c:v>1.0707396814569727</c:v>
                </c:pt>
                <c:pt idx="195">
                  <c:v>1.071104318990256</c:v>
                </c:pt>
                <c:pt idx="196">
                  <c:v>1.0714689565235394</c:v>
                </c:pt>
                <c:pt idx="197">
                  <c:v>1.0718335940568227</c:v>
                </c:pt>
                <c:pt idx="198">
                  <c:v>1.0721982315901062</c:v>
                </c:pt>
                <c:pt idx="199">
                  <c:v>1.0725628691233895</c:v>
                </c:pt>
                <c:pt idx="200">
                  <c:v>1.0729275066566728</c:v>
                </c:pt>
                <c:pt idx="201">
                  <c:v>1.0732921441899563</c:v>
                </c:pt>
                <c:pt idx="202">
                  <c:v>1.0736567817232396</c:v>
                </c:pt>
                <c:pt idx="203">
                  <c:v>1.0740214192565229</c:v>
                </c:pt>
                <c:pt idx="204">
                  <c:v>1.0743860567898063</c:v>
                </c:pt>
                <c:pt idx="205">
                  <c:v>1.0747506943230898</c:v>
                </c:pt>
                <c:pt idx="206">
                  <c:v>1.0751153318563731</c:v>
                </c:pt>
                <c:pt idx="207">
                  <c:v>1.0754799693896564</c:v>
                </c:pt>
                <c:pt idx="208">
                  <c:v>1.0758446069229397</c:v>
                </c:pt>
                <c:pt idx="209">
                  <c:v>1.0762092444562232</c:v>
                </c:pt>
                <c:pt idx="210">
                  <c:v>1.0765738819895065</c:v>
                </c:pt>
                <c:pt idx="211">
                  <c:v>1.0769385195227898</c:v>
                </c:pt>
                <c:pt idx="212">
                  <c:v>1.0773031570560734</c:v>
                </c:pt>
                <c:pt idx="213">
                  <c:v>1.0776677945893567</c:v>
                </c:pt>
                <c:pt idx="214">
                  <c:v>1.07803243212264</c:v>
                </c:pt>
                <c:pt idx="215">
                  <c:v>1.0783970696559233</c:v>
                </c:pt>
                <c:pt idx="216">
                  <c:v>1.0787617071892068</c:v>
                </c:pt>
                <c:pt idx="217">
                  <c:v>1.0791263447224901</c:v>
                </c:pt>
                <c:pt idx="218">
                  <c:v>1.0794909822557734</c:v>
                </c:pt>
                <c:pt idx="219">
                  <c:v>1.0798556197890568</c:v>
                </c:pt>
                <c:pt idx="220">
                  <c:v>1.0802202573223403</c:v>
                </c:pt>
                <c:pt idx="221">
                  <c:v>1.0805848948556236</c:v>
                </c:pt>
                <c:pt idx="222">
                  <c:v>1.0809495323889069</c:v>
                </c:pt>
                <c:pt idx="223">
                  <c:v>1.0813141699221904</c:v>
                </c:pt>
                <c:pt idx="224">
                  <c:v>1.0816788074554737</c:v>
                </c:pt>
                <c:pt idx="225">
                  <c:v>1.082043444988757</c:v>
                </c:pt>
                <c:pt idx="226">
                  <c:v>1.0824080825220403</c:v>
                </c:pt>
                <c:pt idx="227">
                  <c:v>1.0827727200553239</c:v>
                </c:pt>
                <c:pt idx="228">
                  <c:v>1.0831373575886072</c:v>
                </c:pt>
                <c:pt idx="229">
                  <c:v>1.0835019951218905</c:v>
                </c:pt>
                <c:pt idx="230">
                  <c:v>1.083866632655174</c:v>
                </c:pt>
                <c:pt idx="231">
                  <c:v>1.0842312701884573</c:v>
                </c:pt>
                <c:pt idx="232">
                  <c:v>1.0845959077217406</c:v>
                </c:pt>
                <c:pt idx="233">
                  <c:v>1.0849605452550239</c:v>
                </c:pt>
                <c:pt idx="234">
                  <c:v>1.0853251827883075</c:v>
                </c:pt>
                <c:pt idx="235">
                  <c:v>1.0856898203215908</c:v>
                </c:pt>
                <c:pt idx="236">
                  <c:v>1.0860544578548741</c:v>
                </c:pt>
                <c:pt idx="237">
                  <c:v>1.0864190953881576</c:v>
                </c:pt>
                <c:pt idx="238">
                  <c:v>1.0867837329214409</c:v>
                </c:pt>
                <c:pt idx="239">
                  <c:v>1.0871483704547242</c:v>
                </c:pt>
                <c:pt idx="240">
                  <c:v>1.0875130079880075</c:v>
                </c:pt>
                <c:pt idx="241">
                  <c:v>1.0878776455212911</c:v>
                </c:pt>
                <c:pt idx="242">
                  <c:v>1.0882422830545744</c:v>
                </c:pt>
                <c:pt idx="243">
                  <c:v>1.0886069205878577</c:v>
                </c:pt>
                <c:pt idx="244">
                  <c:v>1.088971558121141</c:v>
                </c:pt>
                <c:pt idx="245">
                  <c:v>1.0893361956544245</c:v>
                </c:pt>
                <c:pt idx="246">
                  <c:v>1.0897008331877078</c:v>
                </c:pt>
                <c:pt idx="247">
                  <c:v>1.0900654707209911</c:v>
                </c:pt>
                <c:pt idx="248">
                  <c:v>1.0904301082542747</c:v>
                </c:pt>
                <c:pt idx="249">
                  <c:v>1.090794745787558</c:v>
                </c:pt>
                <c:pt idx="250">
                  <c:v>1.0911593833208413</c:v>
                </c:pt>
                <c:pt idx="251">
                  <c:v>1.0915240208541246</c:v>
                </c:pt>
                <c:pt idx="252">
                  <c:v>1.0918886583874081</c:v>
                </c:pt>
                <c:pt idx="253">
                  <c:v>1.0922532959206914</c:v>
                </c:pt>
                <c:pt idx="254">
                  <c:v>1.0926179334539747</c:v>
                </c:pt>
                <c:pt idx="255">
                  <c:v>1.092982570987258</c:v>
                </c:pt>
                <c:pt idx="256">
                  <c:v>1.0933472085205416</c:v>
                </c:pt>
                <c:pt idx="257">
                  <c:v>1.0937118460538249</c:v>
                </c:pt>
                <c:pt idx="258">
                  <c:v>1.0940764835871082</c:v>
                </c:pt>
                <c:pt idx="259">
                  <c:v>1.0944411211203917</c:v>
                </c:pt>
                <c:pt idx="260">
                  <c:v>1.094805758653675</c:v>
                </c:pt>
                <c:pt idx="261">
                  <c:v>1.0951703961869583</c:v>
                </c:pt>
                <c:pt idx="262">
                  <c:v>1.0955350337202416</c:v>
                </c:pt>
                <c:pt idx="263">
                  <c:v>1.0958996712535252</c:v>
                </c:pt>
                <c:pt idx="264">
                  <c:v>1.0962643087868085</c:v>
                </c:pt>
                <c:pt idx="265">
                  <c:v>1.0966289463200918</c:v>
                </c:pt>
                <c:pt idx="266">
                  <c:v>1.0969935838533753</c:v>
                </c:pt>
                <c:pt idx="267">
                  <c:v>1.0973582213866586</c:v>
                </c:pt>
                <c:pt idx="268">
                  <c:v>1.0977228589199419</c:v>
                </c:pt>
                <c:pt idx="269">
                  <c:v>1.0980874964532252</c:v>
                </c:pt>
                <c:pt idx="270">
                  <c:v>1.0984521339865088</c:v>
                </c:pt>
                <c:pt idx="271">
                  <c:v>1.0988167715197921</c:v>
                </c:pt>
                <c:pt idx="272">
                  <c:v>1.0991814090530754</c:v>
                </c:pt>
                <c:pt idx="273">
                  <c:v>1.0995460465863589</c:v>
                </c:pt>
                <c:pt idx="274">
                  <c:v>1.0999106841196422</c:v>
                </c:pt>
                <c:pt idx="275">
                  <c:v>1.1002753216529255</c:v>
                </c:pt>
                <c:pt idx="276">
                  <c:v>1.1006399591862088</c:v>
                </c:pt>
                <c:pt idx="277">
                  <c:v>1.1010045967194924</c:v>
                </c:pt>
                <c:pt idx="278">
                  <c:v>1.1013692342527757</c:v>
                </c:pt>
                <c:pt idx="279">
                  <c:v>1.101733871786059</c:v>
                </c:pt>
                <c:pt idx="280">
                  <c:v>1.1020985093193423</c:v>
                </c:pt>
                <c:pt idx="281">
                  <c:v>1.1024631468526258</c:v>
                </c:pt>
                <c:pt idx="282">
                  <c:v>1.1028277843859091</c:v>
                </c:pt>
                <c:pt idx="283">
                  <c:v>1.1031924219191924</c:v>
                </c:pt>
                <c:pt idx="284">
                  <c:v>1.103557059452476</c:v>
                </c:pt>
                <c:pt idx="285">
                  <c:v>1.1039216969857593</c:v>
                </c:pt>
                <c:pt idx="286">
                  <c:v>1.1042863345190426</c:v>
                </c:pt>
                <c:pt idx="287">
                  <c:v>1.1046509720523259</c:v>
                </c:pt>
                <c:pt idx="288">
                  <c:v>1.1050156095856094</c:v>
                </c:pt>
                <c:pt idx="289">
                  <c:v>1.1053802471188927</c:v>
                </c:pt>
                <c:pt idx="290">
                  <c:v>1.105744884652176</c:v>
                </c:pt>
                <c:pt idx="291">
                  <c:v>1.1061095221854593</c:v>
                </c:pt>
                <c:pt idx="292">
                  <c:v>1.1064741597187429</c:v>
                </c:pt>
                <c:pt idx="293">
                  <c:v>1.1068387972520262</c:v>
                </c:pt>
                <c:pt idx="294">
                  <c:v>1.1072034347853095</c:v>
                </c:pt>
                <c:pt idx="295">
                  <c:v>1.107568072318593</c:v>
                </c:pt>
                <c:pt idx="296">
                  <c:v>1.1079327098518763</c:v>
                </c:pt>
                <c:pt idx="297">
                  <c:v>1.1082973473851596</c:v>
                </c:pt>
                <c:pt idx="298">
                  <c:v>1.1086619849184429</c:v>
                </c:pt>
                <c:pt idx="299">
                  <c:v>1.1090266224517265</c:v>
                </c:pt>
                <c:pt idx="300">
                  <c:v>1.1093912599850098</c:v>
                </c:pt>
                <c:pt idx="301">
                  <c:v>1.1097558975182931</c:v>
                </c:pt>
                <c:pt idx="302">
                  <c:v>1.1101205350515766</c:v>
                </c:pt>
                <c:pt idx="303">
                  <c:v>1.1104851725848599</c:v>
                </c:pt>
                <c:pt idx="304">
                  <c:v>1.1108498101181432</c:v>
                </c:pt>
                <c:pt idx="305">
                  <c:v>1.1112144476514265</c:v>
                </c:pt>
                <c:pt idx="306">
                  <c:v>1.11157908518471</c:v>
                </c:pt>
                <c:pt idx="307">
                  <c:v>1.1119437227179934</c:v>
                </c:pt>
                <c:pt idx="308">
                  <c:v>1.1123083602512767</c:v>
                </c:pt>
                <c:pt idx="309">
                  <c:v>1.1126729977845602</c:v>
                </c:pt>
                <c:pt idx="310">
                  <c:v>1.1130376353178435</c:v>
                </c:pt>
                <c:pt idx="311">
                  <c:v>1.1134022728511268</c:v>
                </c:pt>
                <c:pt idx="312">
                  <c:v>1.1137669103844101</c:v>
                </c:pt>
                <c:pt idx="313">
                  <c:v>1.1141315479176936</c:v>
                </c:pt>
                <c:pt idx="314">
                  <c:v>1.114496185450977</c:v>
                </c:pt>
                <c:pt idx="315">
                  <c:v>1.1148608229842603</c:v>
                </c:pt>
                <c:pt idx="316">
                  <c:v>1.1152254605175438</c:v>
                </c:pt>
                <c:pt idx="317">
                  <c:v>1.1155900980508271</c:v>
                </c:pt>
                <c:pt idx="318">
                  <c:v>1.1159547355841104</c:v>
                </c:pt>
                <c:pt idx="319">
                  <c:v>1.1163193731173937</c:v>
                </c:pt>
                <c:pt idx="320">
                  <c:v>1.1166840106506772</c:v>
                </c:pt>
                <c:pt idx="321">
                  <c:v>1.1170486481839605</c:v>
                </c:pt>
                <c:pt idx="322">
                  <c:v>1.1174132857172439</c:v>
                </c:pt>
                <c:pt idx="323">
                  <c:v>1.1177779232505272</c:v>
                </c:pt>
                <c:pt idx="324">
                  <c:v>1.1181425607838107</c:v>
                </c:pt>
                <c:pt idx="325">
                  <c:v>1.118507198317094</c:v>
                </c:pt>
                <c:pt idx="326">
                  <c:v>1.1188718358503773</c:v>
                </c:pt>
                <c:pt idx="327">
                  <c:v>1.1192364733836608</c:v>
                </c:pt>
                <c:pt idx="328">
                  <c:v>1.1196011109169441</c:v>
                </c:pt>
                <c:pt idx="329">
                  <c:v>1.1199657484502274</c:v>
                </c:pt>
                <c:pt idx="330">
                  <c:v>1.1203303859835108</c:v>
                </c:pt>
                <c:pt idx="331">
                  <c:v>1.1206950235167943</c:v>
                </c:pt>
                <c:pt idx="332">
                  <c:v>1.1210596610500776</c:v>
                </c:pt>
                <c:pt idx="333">
                  <c:v>1.1214242985833609</c:v>
                </c:pt>
                <c:pt idx="334">
                  <c:v>1.1217889361166442</c:v>
                </c:pt>
                <c:pt idx="335">
                  <c:v>1.1221535736499277</c:v>
                </c:pt>
                <c:pt idx="336">
                  <c:v>1.122518211183211</c:v>
                </c:pt>
                <c:pt idx="337">
                  <c:v>1.1228828487164944</c:v>
                </c:pt>
                <c:pt idx="338">
                  <c:v>1.1232474862497779</c:v>
                </c:pt>
                <c:pt idx="339">
                  <c:v>1.1236121237830612</c:v>
                </c:pt>
                <c:pt idx="340">
                  <c:v>1.1239767613163445</c:v>
                </c:pt>
                <c:pt idx="341">
                  <c:v>1.1243413988496278</c:v>
                </c:pt>
                <c:pt idx="342">
                  <c:v>1.1247060363829113</c:v>
                </c:pt>
                <c:pt idx="343">
                  <c:v>1.1250706739161946</c:v>
                </c:pt>
                <c:pt idx="344">
                  <c:v>1.1254353114494779</c:v>
                </c:pt>
                <c:pt idx="345">
                  <c:v>1.1257999489827615</c:v>
                </c:pt>
                <c:pt idx="346">
                  <c:v>1.1261645865160448</c:v>
                </c:pt>
                <c:pt idx="347">
                  <c:v>1.1265292240493281</c:v>
                </c:pt>
                <c:pt idx="348">
                  <c:v>1.1268938615826114</c:v>
                </c:pt>
                <c:pt idx="349">
                  <c:v>1.1272584991158949</c:v>
                </c:pt>
                <c:pt idx="350">
                  <c:v>1.1276231366491782</c:v>
                </c:pt>
                <c:pt idx="351">
                  <c:v>1.1279877741824615</c:v>
                </c:pt>
                <c:pt idx="352">
                  <c:v>1.1283524117157451</c:v>
                </c:pt>
                <c:pt idx="353">
                  <c:v>1.1287170492490284</c:v>
                </c:pt>
                <c:pt idx="354">
                  <c:v>1.1290816867823117</c:v>
                </c:pt>
                <c:pt idx="355">
                  <c:v>1.129446324315595</c:v>
                </c:pt>
                <c:pt idx="356">
                  <c:v>1.1298109618488785</c:v>
                </c:pt>
                <c:pt idx="357">
                  <c:v>1.1301755993821618</c:v>
                </c:pt>
                <c:pt idx="358">
                  <c:v>1.1305402369154451</c:v>
                </c:pt>
                <c:pt idx="359">
                  <c:v>1.1309048744487287</c:v>
                </c:pt>
                <c:pt idx="360">
                  <c:v>1.131269511982012</c:v>
                </c:pt>
                <c:pt idx="361">
                  <c:v>1.1316341495152953</c:v>
                </c:pt>
                <c:pt idx="362">
                  <c:v>1.1319987870485786</c:v>
                </c:pt>
                <c:pt idx="363">
                  <c:v>1.1323634245818619</c:v>
                </c:pt>
                <c:pt idx="364">
                  <c:v>1.1327280621151454</c:v>
                </c:pt>
                <c:pt idx="365">
                  <c:v>1.1330926996484287</c:v>
                </c:pt>
                <c:pt idx="366">
                  <c:v>1.133457337181712</c:v>
                </c:pt>
                <c:pt idx="367">
                  <c:v>1.1338219747149956</c:v>
                </c:pt>
                <c:pt idx="368">
                  <c:v>1.1341866122482789</c:v>
                </c:pt>
                <c:pt idx="369">
                  <c:v>1.1345512497815622</c:v>
                </c:pt>
                <c:pt idx="370">
                  <c:v>1.1349158873148455</c:v>
                </c:pt>
                <c:pt idx="371">
                  <c:v>1.135280524848129</c:v>
                </c:pt>
                <c:pt idx="372">
                  <c:v>1.1356451623814123</c:v>
                </c:pt>
                <c:pt idx="373">
                  <c:v>1.1360097999146956</c:v>
                </c:pt>
                <c:pt idx="374">
                  <c:v>1.1363744374479792</c:v>
                </c:pt>
                <c:pt idx="375">
                  <c:v>1.1367390749812625</c:v>
                </c:pt>
                <c:pt idx="376">
                  <c:v>1.1371037125145458</c:v>
                </c:pt>
                <c:pt idx="377">
                  <c:v>1.1374683500478291</c:v>
                </c:pt>
                <c:pt idx="378">
                  <c:v>1.1378329875811126</c:v>
                </c:pt>
                <c:pt idx="379">
                  <c:v>1.1381976251143959</c:v>
                </c:pt>
                <c:pt idx="380">
                  <c:v>1.1385622626476792</c:v>
                </c:pt>
                <c:pt idx="381">
                  <c:v>1.1389269001809628</c:v>
                </c:pt>
                <c:pt idx="382">
                  <c:v>1.1392915377142461</c:v>
                </c:pt>
                <c:pt idx="383">
                  <c:v>1.1396561752475294</c:v>
                </c:pt>
                <c:pt idx="384">
                  <c:v>1.1400208127808127</c:v>
                </c:pt>
                <c:pt idx="385">
                  <c:v>1.1403854503140962</c:v>
                </c:pt>
                <c:pt idx="386">
                  <c:v>1.1407500878473795</c:v>
                </c:pt>
                <c:pt idx="387">
                  <c:v>1.1411147253806628</c:v>
                </c:pt>
                <c:pt idx="388">
                  <c:v>1.1414793629139464</c:v>
                </c:pt>
                <c:pt idx="389">
                  <c:v>1.1418440004472297</c:v>
                </c:pt>
                <c:pt idx="390">
                  <c:v>1.142208637980513</c:v>
                </c:pt>
                <c:pt idx="391">
                  <c:v>1.1425732755137963</c:v>
                </c:pt>
                <c:pt idx="392">
                  <c:v>1.1429379130470798</c:v>
                </c:pt>
                <c:pt idx="393">
                  <c:v>1.1433025505803631</c:v>
                </c:pt>
                <c:pt idx="394">
                  <c:v>1.1436671881136464</c:v>
                </c:pt>
                <c:pt idx="395">
                  <c:v>1.14403182564693</c:v>
                </c:pt>
                <c:pt idx="396">
                  <c:v>1.1443964631802133</c:v>
                </c:pt>
                <c:pt idx="397">
                  <c:v>1.1447611007134966</c:v>
                </c:pt>
                <c:pt idx="398">
                  <c:v>1.1451257382467799</c:v>
                </c:pt>
                <c:pt idx="399">
                  <c:v>1.1454903757800634</c:v>
                </c:pt>
                <c:pt idx="400">
                  <c:v>1.1458550133133467</c:v>
                </c:pt>
                <c:pt idx="401">
                  <c:v>1.14621965084663</c:v>
                </c:pt>
                <c:pt idx="402">
                  <c:v>1.1465842883799133</c:v>
                </c:pt>
                <c:pt idx="403">
                  <c:v>1.1469489259131969</c:v>
                </c:pt>
                <c:pt idx="404">
                  <c:v>1.1473135634464802</c:v>
                </c:pt>
                <c:pt idx="405">
                  <c:v>1.1476782009797635</c:v>
                </c:pt>
                <c:pt idx="406">
                  <c:v>1.1480428385130468</c:v>
                </c:pt>
                <c:pt idx="407">
                  <c:v>1.1484074760463303</c:v>
                </c:pt>
                <c:pt idx="408">
                  <c:v>1.1487721135796136</c:v>
                </c:pt>
                <c:pt idx="409">
                  <c:v>1.1491367511128969</c:v>
                </c:pt>
                <c:pt idx="410">
                  <c:v>1.1495013886461805</c:v>
                </c:pt>
                <c:pt idx="411">
                  <c:v>1.1498660261794638</c:v>
                </c:pt>
                <c:pt idx="412">
                  <c:v>1.1502306637127471</c:v>
                </c:pt>
                <c:pt idx="413">
                  <c:v>1.1505953012460304</c:v>
                </c:pt>
                <c:pt idx="414">
                  <c:v>1.1509599387793139</c:v>
                </c:pt>
                <c:pt idx="415">
                  <c:v>1.1513245763125972</c:v>
                </c:pt>
                <c:pt idx="416">
                  <c:v>1.1516892138458805</c:v>
                </c:pt>
                <c:pt idx="417">
                  <c:v>1.1520538513791641</c:v>
                </c:pt>
                <c:pt idx="418">
                  <c:v>1.1524184889124474</c:v>
                </c:pt>
                <c:pt idx="419">
                  <c:v>1.1527831264457307</c:v>
                </c:pt>
                <c:pt idx="420">
                  <c:v>1.153147763979014</c:v>
                </c:pt>
                <c:pt idx="421">
                  <c:v>1.1535124015122975</c:v>
                </c:pt>
                <c:pt idx="422">
                  <c:v>1.1538770390455808</c:v>
                </c:pt>
                <c:pt idx="423">
                  <c:v>1.1542416765788641</c:v>
                </c:pt>
                <c:pt idx="424">
                  <c:v>1.1546063141121476</c:v>
                </c:pt>
                <c:pt idx="425">
                  <c:v>1.154970951645431</c:v>
                </c:pt>
                <c:pt idx="426">
                  <c:v>1.1553355891787143</c:v>
                </c:pt>
                <c:pt idx="427">
                  <c:v>1.1557002267119976</c:v>
                </c:pt>
                <c:pt idx="428">
                  <c:v>1.1560648642452811</c:v>
                </c:pt>
                <c:pt idx="429">
                  <c:v>1.1564295017785644</c:v>
                </c:pt>
                <c:pt idx="430">
                  <c:v>1.1567941393118477</c:v>
                </c:pt>
                <c:pt idx="431">
                  <c:v>1.1571587768451312</c:v>
                </c:pt>
                <c:pt idx="432">
                  <c:v>1.1575234143784146</c:v>
                </c:pt>
                <c:pt idx="433">
                  <c:v>1.1578880519116979</c:v>
                </c:pt>
                <c:pt idx="434">
                  <c:v>1.1582526894449812</c:v>
                </c:pt>
                <c:pt idx="435">
                  <c:v>1.1586173269782647</c:v>
                </c:pt>
                <c:pt idx="436">
                  <c:v>1.158981964511548</c:v>
                </c:pt>
                <c:pt idx="437">
                  <c:v>1.1593466020448313</c:v>
                </c:pt>
                <c:pt idx="438">
                  <c:v>1.1597112395781146</c:v>
                </c:pt>
                <c:pt idx="439">
                  <c:v>1.1600758771113981</c:v>
                </c:pt>
                <c:pt idx="440">
                  <c:v>1.1604405146446815</c:v>
                </c:pt>
                <c:pt idx="441">
                  <c:v>1.1608051521779648</c:v>
                </c:pt>
                <c:pt idx="442">
                  <c:v>1.1611697897112481</c:v>
                </c:pt>
                <c:pt idx="443">
                  <c:v>1.1615344272445316</c:v>
                </c:pt>
                <c:pt idx="444">
                  <c:v>1.1618990647778149</c:v>
                </c:pt>
                <c:pt idx="445">
                  <c:v>1.1622637023110982</c:v>
                </c:pt>
                <c:pt idx="446">
                  <c:v>1.1626283398443817</c:v>
                </c:pt>
                <c:pt idx="447">
                  <c:v>1.162992977377665</c:v>
                </c:pt>
                <c:pt idx="448">
                  <c:v>1.1633576149109484</c:v>
                </c:pt>
                <c:pt idx="449">
                  <c:v>1.1637222524442317</c:v>
                </c:pt>
                <c:pt idx="450">
                  <c:v>1.1640868899775152</c:v>
                </c:pt>
                <c:pt idx="451">
                  <c:v>1.1644515275107985</c:v>
                </c:pt>
                <c:pt idx="452">
                  <c:v>1.1648161650440818</c:v>
                </c:pt>
                <c:pt idx="453">
                  <c:v>1.1651808025773653</c:v>
                </c:pt>
                <c:pt idx="454">
                  <c:v>1.1655454401106486</c:v>
                </c:pt>
                <c:pt idx="455">
                  <c:v>1.165910077643932</c:v>
                </c:pt>
                <c:pt idx="456">
                  <c:v>1.1662747151772153</c:v>
                </c:pt>
                <c:pt idx="457">
                  <c:v>1.1666393527104988</c:v>
                </c:pt>
                <c:pt idx="458">
                  <c:v>1.1670039902437821</c:v>
                </c:pt>
                <c:pt idx="459">
                  <c:v>1.1673686277770654</c:v>
                </c:pt>
                <c:pt idx="460">
                  <c:v>1.1677332653103489</c:v>
                </c:pt>
                <c:pt idx="461">
                  <c:v>1.1680979028436322</c:v>
                </c:pt>
                <c:pt idx="462">
                  <c:v>1.1684625403769155</c:v>
                </c:pt>
                <c:pt idx="463">
                  <c:v>1.1688271779101989</c:v>
                </c:pt>
                <c:pt idx="464">
                  <c:v>1.1691918154434824</c:v>
                </c:pt>
                <c:pt idx="465">
                  <c:v>1.1695564529767657</c:v>
                </c:pt>
                <c:pt idx="466">
                  <c:v>1.169921090510049</c:v>
                </c:pt>
                <c:pt idx="467">
                  <c:v>1.1702857280433325</c:v>
                </c:pt>
                <c:pt idx="468">
                  <c:v>1.1706503655766158</c:v>
                </c:pt>
                <c:pt idx="469">
                  <c:v>1.1710150031098991</c:v>
                </c:pt>
                <c:pt idx="470">
                  <c:v>1.1713796406431825</c:v>
                </c:pt>
                <c:pt idx="471">
                  <c:v>1.171744278176466</c:v>
                </c:pt>
                <c:pt idx="472">
                  <c:v>1.1721089157097493</c:v>
                </c:pt>
                <c:pt idx="473">
                  <c:v>1.1724735532430326</c:v>
                </c:pt>
                <c:pt idx="474">
                  <c:v>1.1728381907763161</c:v>
                </c:pt>
                <c:pt idx="475">
                  <c:v>1.1732028283095994</c:v>
                </c:pt>
                <c:pt idx="476">
                  <c:v>1.1735674658428827</c:v>
                </c:pt>
                <c:pt idx="477">
                  <c:v>1.173932103376166</c:v>
                </c:pt>
                <c:pt idx="478">
                  <c:v>1.1742967409094494</c:v>
                </c:pt>
                <c:pt idx="479">
                  <c:v>1.1746613784427329</c:v>
                </c:pt>
                <c:pt idx="480">
                  <c:v>1.1750260159760162</c:v>
                </c:pt>
                <c:pt idx="481">
                  <c:v>1.1753906535092995</c:v>
                </c:pt>
                <c:pt idx="482">
                  <c:v>1.175755291042583</c:v>
                </c:pt>
                <c:pt idx="483">
                  <c:v>1.1761199285758663</c:v>
                </c:pt>
                <c:pt idx="484">
                  <c:v>1.1764845661091496</c:v>
                </c:pt>
                <c:pt idx="485">
                  <c:v>1.176849203642433</c:v>
                </c:pt>
                <c:pt idx="486">
                  <c:v>1.1772138411757165</c:v>
                </c:pt>
                <c:pt idx="487">
                  <c:v>1.1775784787089998</c:v>
                </c:pt>
                <c:pt idx="488">
                  <c:v>1.1779431162422831</c:v>
                </c:pt>
                <c:pt idx="489">
                  <c:v>1.1783077537755666</c:v>
                </c:pt>
                <c:pt idx="490">
                  <c:v>1.1786723913088499</c:v>
                </c:pt>
                <c:pt idx="491">
                  <c:v>1.1790370288421332</c:v>
                </c:pt>
                <c:pt idx="492">
                  <c:v>1.1794016663754165</c:v>
                </c:pt>
                <c:pt idx="493">
                  <c:v>1.1797663039087001</c:v>
                </c:pt>
                <c:pt idx="494">
                  <c:v>1.1801309414419834</c:v>
                </c:pt>
                <c:pt idx="495">
                  <c:v>1.1804955789752667</c:v>
                </c:pt>
                <c:pt idx="496">
                  <c:v>1.1808602165085502</c:v>
                </c:pt>
                <c:pt idx="497">
                  <c:v>1.1812248540418335</c:v>
                </c:pt>
                <c:pt idx="498">
                  <c:v>1.1815894915751168</c:v>
                </c:pt>
                <c:pt idx="499">
                  <c:v>1.1819541291084001</c:v>
                </c:pt>
                <c:pt idx="500">
                  <c:v>1.1823187666416837</c:v>
                </c:pt>
                <c:pt idx="501">
                  <c:v>1.182683404174967</c:v>
                </c:pt>
                <c:pt idx="502">
                  <c:v>1.1830480417082503</c:v>
                </c:pt>
                <c:pt idx="503">
                  <c:v>1.1834126792415338</c:v>
                </c:pt>
                <c:pt idx="504">
                  <c:v>1.1837773167748171</c:v>
                </c:pt>
                <c:pt idx="505">
                  <c:v>1.1841419543081004</c:v>
                </c:pt>
                <c:pt idx="506">
                  <c:v>1.1845065918413837</c:v>
                </c:pt>
                <c:pt idx="507">
                  <c:v>1.1848712293746673</c:v>
                </c:pt>
                <c:pt idx="508">
                  <c:v>1.1852358669079506</c:v>
                </c:pt>
                <c:pt idx="509">
                  <c:v>1.1856005044412339</c:v>
                </c:pt>
                <c:pt idx="510">
                  <c:v>1.1859651419745174</c:v>
                </c:pt>
                <c:pt idx="511">
                  <c:v>1.1863297795078007</c:v>
                </c:pt>
                <c:pt idx="512">
                  <c:v>1.186694417041084</c:v>
                </c:pt>
                <c:pt idx="513">
                  <c:v>1.1870590545743673</c:v>
                </c:pt>
                <c:pt idx="514">
                  <c:v>1.1874236921076509</c:v>
                </c:pt>
                <c:pt idx="515">
                  <c:v>1.1877883296409342</c:v>
                </c:pt>
                <c:pt idx="516">
                  <c:v>1.1881529671742175</c:v>
                </c:pt>
                <c:pt idx="517">
                  <c:v>1.1885176047075008</c:v>
                </c:pt>
                <c:pt idx="518">
                  <c:v>1.1888822422407843</c:v>
                </c:pt>
                <c:pt idx="519">
                  <c:v>1.1892468797740676</c:v>
                </c:pt>
                <c:pt idx="520">
                  <c:v>1.1896115173073509</c:v>
                </c:pt>
                <c:pt idx="521">
                  <c:v>1.1899761548406342</c:v>
                </c:pt>
                <c:pt idx="522">
                  <c:v>1.1903407923739178</c:v>
                </c:pt>
                <c:pt idx="523">
                  <c:v>1.1907054299072011</c:v>
                </c:pt>
                <c:pt idx="524">
                  <c:v>1.1910700674404844</c:v>
                </c:pt>
                <c:pt idx="525">
                  <c:v>1.1914347049737679</c:v>
                </c:pt>
                <c:pt idx="526">
                  <c:v>1.1917993425070512</c:v>
                </c:pt>
                <c:pt idx="527">
                  <c:v>1.1921639800403345</c:v>
                </c:pt>
                <c:pt idx="528">
                  <c:v>1.1925286175736178</c:v>
                </c:pt>
                <c:pt idx="529">
                  <c:v>1.1928932551069014</c:v>
                </c:pt>
                <c:pt idx="530">
                  <c:v>1.1932578926401847</c:v>
                </c:pt>
                <c:pt idx="531">
                  <c:v>1.193622530173468</c:v>
                </c:pt>
                <c:pt idx="532">
                  <c:v>1.1939871677067515</c:v>
                </c:pt>
                <c:pt idx="533">
                  <c:v>1.1943518052400348</c:v>
                </c:pt>
                <c:pt idx="534">
                  <c:v>1.1947164427733181</c:v>
                </c:pt>
                <c:pt idx="535">
                  <c:v>1.1950810803066014</c:v>
                </c:pt>
                <c:pt idx="536">
                  <c:v>1.195445717839885</c:v>
                </c:pt>
                <c:pt idx="537">
                  <c:v>1.1958103553731683</c:v>
                </c:pt>
                <c:pt idx="538">
                  <c:v>1.1961749929064516</c:v>
                </c:pt>
                <c:pt idx="539">
                  <c:v>1.1965396304397351</c:v>
                </c:pt>
                <c:pt idx="540">
                  <c:v>1.1969042679730184</c:v>
                </c:pt>
                <c:pt idx="541">
                  <c:v>1.1972689055063017</c:v>
                </c:pt>
                <c:pt idx="542">
                  <c:v>1.197633543039585</c:v>
                </c:pt>
                <c:pt idx="543">
                  <c:v>1.1979981805728686</c:v>
                </c:pt>
                <c:pt idx="544">
                  <c:v>1.1983628181061519</c:v>
                </c:pt>
                <c:pt idx="545">
                  <c:v>1.1987274556394352</c:v>
                </c:pt>
                <c:pt idx="546">
                  <c:v>1.1990920931727187</c:v>
                </c:pt>
                <c:pt idx="547">
                  <c:v>1.199456730706002</c:v>
                </c:pt>
                <c:pt idx="548">
                  <c:v>1.1998213682392853</c:v>
                </c:pt>
                <c:pt idx="549">
                  <c:v>1.2001860057725686</c:v>
                </c:pt>
                <c:pt idx="550">
                  <c:v>1.2005506433058521</c:v>
                </c:pt>
                <c:pt idx="551">
                  <c:v>1.2009152808391355</c:v>
                </c:pt>
                <c:pt idx="552">
                  <c:v>1.2012799183724188</c:v>
                </c:pt>
                <c:pt idx="553">
                  <c:v>1.2016445559057021</c:v>
                </c:pt>
                <c:pt idx="554">
                  <c:v>1.2020091934389856</c:v>
                </c:pt>
                <c:pt idx="555">
                  <c:v>1.2023738309722689</c:v>
                </c:pt>
                <c:pt idx="556">
                  <c:v>1.2027384685055522</c:v>
                </c:pt>
                <c:pt idx="557">
                  <c:v>1.2031031060388355</c:v>
                </c:pt>
                <c:pt idx="558">
                  <c:v>1.2034677435721191</c:v>
                </c:pt>
                <c:pt idx="559">
                  <c:v>1.2038323811054024</c:v>
                </c:pt>
                <c:pt idx="560">
                  <c:v>1.2041970186386857</c:v>
                </c:pt>
                <c:pt idx="561">
                  <c:v>1.2045616561719692</c:v>
                </c:pt>
                <c:pt idx="562">
                  <c:v>1.2049262937052525</c:v>
                </c:pt>
                <c:pt idx="563">
                  <c:v>1.2052909312385358</c:v>
                </c:pt>
                <c:pt idx="564">
                  <c:v>1.2056555687718191</c:v>
                </c:pt>
                <c:pt idx="565">
                  <c:v>1.2060202063051026</c:v>
                </c:pt>
                <c:pt idx="566">
                  <c:v>1.206384843838386</c:v>
                </c:pt>
                <c:pt idx="567">
                  <c:v>1.2067494813716693</c:v>
                </c:pt>
                <c:pt idx="568">
                  <c:v>1.2071141189049528</c:v>
                </c:pt>
                <c:pt idx="569">
                  <c:v>1.2074787564382361</c:v>
                </c:pt>
                <c:pt idx="570">
                  <c:v>1.2078433939715194</c:v>
                </c:pt>
                <c:pt idx="571">
                  <c:v>1.2082080315048027</c:v>
                </c:pt>
                <c:pt idx="572">
                  <c:v>1.2085726690380862</c:v>
                </c:pt>
                <c:pt idx="573">
                  <c:v>1.2089373065713696</c:v>
                </c:pt>
                <c:pt idx="574">
                  <c:v>1.2093019441046529</c:v>
                </c:pt>
                <c:pt idx="575">
                  <c:v>1.2096665816379364</c:v>
                </c:pt>
                <c:pt idx="576">
                  <c:v>1.2100312191712197</c:v>
                </c:pt>
                <c:pt idx="577">
                  <c:v>1.210395856704503</c:v>
                </c:pt>
                <c:pt idx="578">
                  <c:v>1.2107604942377863</c:v>
                </c:pt>
                <c:pt idx="579">
                  <c:v>1.2111251317710698</c:v>
                </c:pt>
                <c:pt idx="580">
                  <c:v>1.2114897693043531</c:v>
                </c:pt>
                <c:pt idx="581">
                  <c:v>1.2118544068376365</c:v>
                </c:pt>
                <c:pt idx="582">
                  <c:v>1.21221904437092</c:v>
                </c:pt>
                <c:pt idx="583">
                  <c:v>1.2125836819042033</c:v>
                </c:pt>
                <c:pt idx="584">
                  <c:v>1.2129483194374866</c:v>
                </c:pt>
                <c:pt idx="585">
                  <c:v>1.2133129569707699</c:v>
                </c:pt>
                <c:pt idx="586">
                  <c:v>1.2136775945040534</c:v>
                </c:pt>
                <c:pt idx="587">
                  <c:v>1.2140422320373367</c:v>
                </c:pt>
                <c:pt idx="588">
                  <c:v>1.2144068695706201</c:v>
                </c:pt>
                <c:pt idx="589">
                  <c:v>1.2147715071039034</c:v>
                </c:pt>
                <c:pt idx="590">
                  <c:v>1.2151361446371869</c:v>
                </c:pt>
                <c:pt idx="591">
                  <c:v>1.2155007821704702</c:v>
                </c:pt>
                <c:pt idx="592">
                  <c:v>1.2158654197037535</c:v>
                </c:pt>
                <c:pt idx="593">
                  <c:v>1.2162300572370368</c:v>
                </c:pt>
                <c:pt idx="594">
                  <c:v>1.2165946947703203</c:v>
                </c:pt>
                <c:pt idx="595">
                  <c:v>1.2169593323036036</c:v>
                </c:pt>
                <c:pt idx="596">
                  <c:v>1.217323969836887</c:v>
                </c:pt>
                <c:pt idx="597">
                  <c:v>1.2176886073701705</c:v>
                </c:pt>
                <c:pt idx="598">
                  <c:v>1.2180532449034538</c:v>
                </c:pt>
                <c:pt idx="599">
                  <c:v>1.2184178824367371</c:v>
                </c:pt>
                <c:pt idx="600">
                  <c:v>1.2187825199700204</c:v>
                </c:pt>
                <c:pt idx="601">
                  <c:v>1.2191471575033039</c:v>
                </c:pt>
                <c:pt idx="602">
                  <c:v>1.2195117950365872</c:v>
                </c:pt>
                <c:pt idx="603">
                  <c:v>1.2198764325698706</c:v>
                </c:pt>
                <c:pt idx="604">
                  <c:v>1.2202410701031541</c:v>
                </c:pt>
                <c:pt idx="605">
                  <c:v>1.2206057076364374</c:v>
                </c:pt>
                <c:pt idx="606">
                  <c:v>1.2209703451697207</c:v>
                </c:pt>
                <c:pt idx="607">
                  <c:v>1.221334982703004</c:v>
                </c:pt>
                <c:pt idx="608">
                  <c:v>1.2216996202362875</c:v>
                </c:pt>
                <c:pt idx="609">
                  <c:v>1.2220642577695708</c:v>
                </c:pt>
                <c:pt idx="610">
                  <c:v>1.2224288953028541</c:v>
                </c:pt>
                <c:pt idx="611">
                  <c:v>1.2227935328361377</c:v>
                </c:pt>
                <c:pt idx="612">
                  <c:v>1.223158170369421</c:v>
                </c:pt>
                <c:pt idx="613">
                  <c:v>1.2235228079027043</c:v>
                </c:pt>
                <c:pt idx="614">
                  <c:v>1.2238874454359876</c:v>
                </c:pt>
                <c:pt idx="615">
                  <c:v>1.2242520829692711</c:v>
                </c:pt>
                <c:pt idx="616">
                  <c:v>1.2246167205025544</c:v>
                </c:pt>
                <c:pt idx="617">
                  <c:v>1.2249813580358377</c:v>
                </c:pt>
                <c:pt idx="618">
                  <c:v>1.2253459955691213</c:v>
                </c:pt>
                <c:pt idx="619">
                  <c:v>1.2257106331024046</c:v>
                </c:pt>
                <c:pt idx="620">
                  <c:v>1.2260752706356879</c:v>
                </c:pt>
                <c:pt idx="621">
                  <c:v>1.2264399081689712</c:v>
                </c:pt>
                <c:pt idx="622">
                  <c:v>1.2268045457022547</c:v>
                </c:pt>
                <c:pt idx="623">
                  <c:v>1.227169183235538</c:v>
                </c:pt>
                <c:pt idx="624">
                  <c:v>1.2275338207688213</c:v>
                </c:pt>
                <c:pt idx="625">
                  <c:v>1.2278984583021049</c:v>
                </c:pt>
                <c:pt idx="626">
                  <c:v>1.2282630958353882</c:v>
                </c:pt>
                <c:pt idx="627">
                  <c:v>1.2286277333686715</c:v>
                </c:pt>
                <c:pt idx="628">
                  <c:v>1.2289923709019548</c:v>
                </c:pt>
                <c:pt idx="629">
                  <c:v>1.2293570084352383</c:v>
                </c:pt>
                <c:pt idx="630">
                  <c:v>1.2297216459685216</c:v>
                </c:pt>
                <c:pt idx="631">
                  <c:v>1.2300862835018049</c:v>
                </c:pt>
                <c:pt idx="632">
                  <c:v>1.2304509210350882</c:v>
                </c:pt>
                <c:pt idx="633">
                  <c:v>1.2308155585683718</c:v>
                </c:pt>
                <c:pt idx="634">
                  <c:v>1.2311801961016551</c:v>
                </c:pt>
                <c:pt idx="635">
                  <c:v>1.2315448336349384</c:v>
                </c:pt>
                <c:pt idx="636">
                  <c:v>1.2319094711682217</c:v>
                </c:pt>
                <c:pt idx="637">
                  <c:v>1.2322741087015052</c:v>
                </c:pt>
                <c:pt idx="638">
                  <c:v>1.2326387462347885</c:v>
                </c:pt>
                <c:pt idx="639">
                  <c:v>1.2330033837680718</c:v>
                </c:pt>
                <c:pt idx="640">
                  <c:v>1.2333680213013554</c:v>
                </c:pt>
                <c:pt idx="641">
                  <c:v>1.2337326588346387</c:v>
                </c:pt>
                <c:pt idx="642">
                  <c:v>1.234097296367922</c:v>
                </c:pt>
                <c:pt idx="643">
                  <c:v>1.2344619339012053</c:v>
                </c:pt>
                <c:pt idx="644">
                  <c:v>1.2348265714344886</c:v>
                </c:pt>
                <c:pt idx="645">
                  <c:v>1.2351912089677719</c:v>
                </c:pt>
                <c:pt idx="646">
                  <c:v>1.2355558465010554</c:v>
                </c:pt>
                <c:pt idx="647">
                  <c:v>1.2359204840343387</c:v>
                </c:pt>
                <c:pt idx="648">
                  <c:v>1.236285121567622</c:v>
                </c:pt>
                <c:pt idx="649">
                  <c:v>1.2366497591009054</c:v>
                </c:pt>
                <c:pt idx="650">
                  <c:v>1.2370143966341887</c:v>
                </c:pt>
                <c:pt idx="651">
                  <c:v>1.237379034167472</c:v>
                </c:pt>
                <c:pt idx="652">
                  <c:v>1.2377436717007555</c:v>
                </c:pt>
                <c:pt idx="653">
                  <c:v>1.2381083092340388</c:v>
                </c:pt>
                <c:pt idx="654">
                  <c:v>1.2384729467673221</c:v>
                </c:pt>
                <c:pt idx="655">
                  <c:v>1.2388375843006054</c:v>
                </c:pt>
                <c:pt idx="656">
                  <c:v>1.2392022218338887</c:v>
                </c:pt>
                <c:pt idx="657">
                  <c:v>1.239566859367172</c:v>
                </c:pt>
                <c:pt idx="658">
                  <c:v>1.2399314969004553</c:v>
                </c:pt>
                <c:pt idx="659">
                  <c:v>1.2402961344337389</c:v>
                </c:pt>
                <c:pt idx="660">
                  <c:v>1.2406607719670222</c:v>
                </c:pt>
                <c:pt idx="661">
                  <c:v>1.2410254095003055</c:v>
                </c:pt>
                <c:pt idx="662">
                  <c:v>1.2413900470335888</c:v>
                </c:pt>
                <c:pt idx="663">
                  <c:v>1.2417546845668721</c:v>
                </c:pt>
                <c:pt idx="664">
                  <c:v>1.2421193221001556</c:v>
                </c:pt>
                <c:pt idx="665">
                  <c:v>1.2424839596334389</c:v>
                </c:pt>
                <c:pt idx="666">
                  <c:v>1.2428485971667222</c:v>
                </c:pt>
                <c:pt idx="667">
                  <c:v>1.2432132347000056</c:v>
                </c:pt>
                <c:pt idx="668">
                  <c:v>1.2435778722332889</c:v>
                </c:pt>
                <c:pt idx="669">
                  <c:v>1.2439425097665722</c:v>
                </c:pt>
                <c:pt idx="670">
                  <c:v>1.2443071472998555</c:v>
                </c:pt>
                <c:pt idx="671">
                  <c:v>1.244671784833139</c:v>
                </c:pt>
                <c:pt idx="672">
                  <c:v>1.2450364223664223</c:v>
                </c:pt>
                <c:pt idx="673">
                  <c:v>1.2454010598997056</c:v>
                </c:pt>
                <c:pt idx="674">
                  <c:v>1.2457656974329889</c:v>
                </c:pt>
                <c:pt idx="675">
                  <c:v>1.2461303349662722</c:v>
                </c:pt>
                <c:pt idx="676">
                  <c:v>1.2464949724995558</c:v>
                </c:pt>
                <c:pt idx="677">
                  <c:v>1.2468596100328391</c:v>
                </c:pt>
                <c:pt idx="678">
                  <c:v>1.2472242475661224</c:v>
                </c:pt>
                <c:pt idx="679">
                  <c:v>1.2475888850994057</c:v>
                </c:pt>
                <c:pt idx="680">
                  <c:v>1.247953522632689</c:v>
                </c:pt>
                <c:pt idx="681">
                  <c:v>1.2483181601659723</c:v>
                </c:pt>
                <c:pt idx="682">
                  <c:v>1.2486827976992556</c:v>
                </c:pt>
                <c:pt idx="683">
                  <c:v>1.2490474352325391</c:v>
                </c:pt>
                <c:pt idx="684">
                  <c:v>1.2494120727658224</c:v>
                </c:pt>
                <c:pt idx="685">
                  <c:v>1.2497767102991058</c:v>
                </c:pt>
                <c:pt idx="686">
                  <c:v>1.2501413478323891</c:v>
                </c:pt>
                <c:pt idx="687">
                  <c:v>1.2505059853656724</c:v>
                </c:pt>
                <c:pt idx="688">
                  <c:v>1.2508706228989559</c:v>
                </c:pt>
                <c:pt idx="689">
                  <c:v>1.2512352604322392</c:v>
                </c:pt>
                <c:pt idx="690">
                  <c:v>1.2515998979655225</c:v>
                </c:pt>
                <c:pt idx="691">
                  <c:v>1.2519645354988058</c:v>
                </c:pt>
                <c:pt idx="692">
                  <c:v>1.2523291730320891</c:v>
                </c:pt>
                <c:pt idx="693">
                  <c:v>1.2526938105653724</c:v>
                </c:pt>
                <c:pt idx="694">
                  <c:v>1.2530584480986557</c:v>
                </c:pt>
                <c:pt idx="695">
                  <c:v>1.253423085631939</c:v>
                </c:pt>
                <c:pt idx="696">
                  <c:v>1.2537877231652226</c:v>
                </c:pt>
                <c:pt idx="697">
                  <c:v>1.2541523606985059</c:v>
                </c:pt>
                <c:pt idx="698">
                  <c:v>1.2545169982317892</c:v>
                </c:pt>
                <c:pt idx="699">
                  <c:v>1.2548816357650725</c:v>
                </c:pt>
                <c:pt idx="700">
                  <c:v>1.2552462732983558</c:v>
                </c:pt>
                <c:pt idx="701">
                  <c:v>1.2556109108316393</c:v>
                </c:pt>
                <c:pt idx="702">
                  <c:v>1.2559755483649226</c:v>
                </c:pt>
                <c:pt idx="703">
                  <c:v>1.256340185898206</c:v>
                </c:pt>
                <c:pt idx="704">
                  <c:v>1.2567048234314893</c:v>
                </c:pt>
                <c:pt idx="705">
                  <c:v>1.2570694609647726</c:v>
                </c:pt>
                <c:pt idx="706">
                  <c:v>1.2574340984980559</c:v>
                </c:pt>
                <c:pt idx="707">
                  <c:v>1.2577987360313392</c:v>
                </c:pt>
                <c:pt idx="708">
                  <c:v>1.2581633735646225</c:v>
                </c:pt>
                <c:pt idx="709">
                  <c:v>1.258528011097906</c:v>
                </c:pt>
                <c:pt idx="710">
                  <c:v>1.2588926486311893</c:v>
                </c:pt>
                <c:pt idx="711">
                  <c:v>1.2592572861644726</c:v>
                </c:pt>
                <c:pt idx="712">
                  <c:v>1.2596219236977559</c:v>
                </c:pt>
                <c:pt idx="713">
                  <c:v>1.2599865612310395</c:v>
                </c:pt>
                <c:pt idx="714">
                  <c:v>1.2603511987643228</c:v>
                </c:pt>
                <c:pt idx="715">
                  <c:v>1.2607158362976061</c:v>
                </c:pt>
                <c:pt idx="716">
                  <c:v>1.2610804738308894</c:v>
                </c:pt>
                <c:pt idx="717">
                  <c:v>1.2614451113641727</c:v>
                </c:pt>
                <c:pt idx="718">
                  <c:v>1.261809748897456</c:v>
                </c:pt>
                <c:pt idx="719">
                  <c:v>1.2621743864307393</c:v>
                </c:pt>
                <c:pt idx="720">
                  <c:v>1.2625390239640226</c:v>
                </c:pt>
                <c:pt idx="721">
                  <c:v>1.2629036614973062</c:v>
                </c:pt>
                <c:pt idx="722">
                  <c:v>1.2632682990305895</c:v>
                </c:pt>
                <c:pt idx="723">
                  <c:v>1.2636329365638728</c:v>
                </c:pt>
                <c:pt idx="724">
                  <c:v>1.2639975740971561</c:v>
                </c:pt>
                <c:pt idx="725">
                  <c:v>1.2643622116304394</c:v>
                </c:pt>
                <c:pt idx="726">
                  <c:v>1.2647268491637229</c:v>
                </c:pt>
                <c:pt idx="727">
                  <c:v>1.2650914866970062</c:v>
                </c:pt>
                <c:pt idx="728">
                  <c:v>1.2654561242302895</c:v>
                </c:pt>
                <c:pt idx="729">
                  <c:v>1.2658207617635728</c:v>
                </c:pt>
                <c:pt idx="730">
                  <c:v>1.2661853992968561</c:v>
                </c:pt>
                <c:pt idx="731">
                  <c:v>1.2665500368301394</c:v>
                </c:pt>
                <c:pt idx="732">
                  <c:v>1.2669146743634228</c:v>
                </c:pt>
                <c:pt idx="733">
                  <c:v>1.2672793118967063</c:v>
                </c:pt>
                <c:pt idx="734">
                  <c:v>1.2676439494299896</c:v>
                </c:pt>
                <c:pt idx="735">
                  <c:v>1.2680085869632729</c:v>
                </c:pt>
                <c:pt idx="736">
                  <c:v>1.2683732244965562</c:v>
                </c:pt>
                <c:pt idx="737">
                  <c:v>1.2687378620298395</c:v>
                </c:pt>
                <c:pt idx="738">
                  <c:v>1.269102499563123</c:v>
                </c:pt>
                <c:pt idx="739">
                  <c:v>1.2694671370964064</c:v>
                </c:pt>
                <c:pt idx="740">
                  <c:v>1.2698317746296897</c:v>
                </c:pt>
                <c:pt idx="741">
                  <c:v>1.270196412162973</c:v>
                </c:pt>
                <c:pt idx="742">
                  <c:v>1.2705610496962563</c:v>
                </c:pt>
                <c:pt idx="743">
                  <c:v>1.2709256872295396</c:v>
                </c:pt>
                <c:pt idx="744">
                  <c:v>1.2712903247628229</c:v>
                </c:pt>
                <c:pt idx="745">
                  <c:v>1.2716549622961062</c:v>
                </c:pt>
                <c:pt idx="746">
                  <c:v>1.2720195998293897</c:v>
                </c:pt>
                <c:pt idx="747">
                  <c:v>1.272384237362673</c:v>
                </c:pt>
                <c:pt idx="748">
                  <c:v>1.2727488748959563</c:v>
                </c:pt>
                <c:pt idx="749">
                  <c:v>1.2731135124292396</c:v>
                </c:pt>
                <c:pt idx="750">
                  <c:v>1.2734781499625232</c:v>
                </c:pt>
                <c:pt idx="751">
                  <c:v>1.2738427874958065</c:v>
                </c:pt>
                <c:pt idx="752">
                  <c:v>1.2742074250290898</c:v>
                </c:pt>
                <c:pt idx="753">
                  <c:v>1.2745720625623731</c:v>
                </c:pt>
                <c:pt idx="754">
                  <c:v>1.2749367000956564</c:v>
                </c:pt>
                <c:pt idx="755">
                  <c:v>1.2753013376289397</c:v>
                </c:pt>
                <c:pt idx="756">
                  <c:v>1.275665975162223</c:v>
                </c:pt>
                <c:pt idx="757">
                  <c:v>1.2760306126955063</c:v>
                </c:pt>
                <c:pt idx="758">
                  <c:v>1.2763952502287899</c:v>
                </c:pt>
                <c:pt idx="759">
                  <c:v>1.2767598877620732</c:v>
                </c:pt>
                <c:pt idx="760">
                  <c:v>1.2771245252953565</c:v>
                </c:pt>
                <c:pt idx="761">
                  <c:v>1.2774891628286398</c:v>
                </c:pt>
                <c:pt idx="762">
                  <c:v>1.2778538003619231</c:v>
                </c:pt>
                <c:pt idx="763">
                  <c:v>1.2782184378952066</c:v>
                </c:pt>
                <c:pt idx="764">
                  <c:v>1.2785830754284899</c:v>
                </c:pt>
                <c:pt idx="765">
                  <c:v>1.2789477129617732</c:v>
                </c:pt>
                <c:pt idx="766">
                  <c:v>1.2793123504950565</c:v>
                </c:pt>
                <c:pt idx="767">
                  <c:v>1.2796769880283398</c:v>
                </c:pt>
                <c:pt idx="768">
                  <c:v>1.2800416255616232</c:v>
                </c:pt>
                <c:pt idx="769">
                  <c:v>1.2804062630949065</c:v>
                </c:pt>
                <c:pt idx="770">
                  <c:v>1.28077090062819</c:v>
                </c:pt>
                <c:pt idx="771">
                  <c:v>1.2811355381614733</c:v>
                </c:pt>
                <c:pt idx="772">
                  <c:v>1.2815001756947566</c:v>
                </c:pt>
                <c:pt idx="773">
                  <c:v>1.2818648132280399</c:v>
                </c:pt>
                <c:pt idx="774">
                  <c:v>1.2822294507613232</c:v>
                </c:pt>
                <c:pt idx="775">
                  <c:v>1.2825940882946067</c:v>
                </c:pt>
                <c:pt idx="776">
                  <c:v>1.2829587258278901</c:v>
                </c:pt>
                <c:pt idx="777">
                  <c:v>1.2833233633611734</c:v>
                </c:pt>
                <c:pt idx="778">
                  <c:v>1.2836880008944567</c:v>
                </c:pt>
                <c:pt idx="779">
                  <c:v>1.28405263842774</c:v>
                </c:pt>
                <c:pt idx="780">
                  <c:v>1.2844172759610233</c:v>
                </c:pt>
                <c:pt idx="781">
                  <c:v>1.2847819134943066</c:v>
                </c:pt>
                <c:pt idx="782">
                  <c:v>1.2851465510275899</c:v>
                </c:pt>
                <c:pt idx="783">
                  <c:v>1.2855111885608734</c:v>
                </c:pt>
                <c:pt idx="784">
                  <c:v>1.2858758260941567</c:v>
                </c:pt>
                <c:pt idx="785">
                  <c:v>1.28624046362744</c:v>
                </c:pt>
                <c:pt idx="786">
                  <c:v>1.2866051011607234</c:v>
                </c:pt>
                <c:pt idx="787">
                  <c:v>1.2869697386940067</c:v>
                </c:pt>
                <c:pt idx="788">
                  <c:v>1.2873343762272902</c:v>
                </c:pt>
                <c:pt idx="789">
                  <c:v>1.2876990137605735</c:v>
                </c:pt>
                <c:pt idx="790">
                  <c:v>1.2880636512938568</c:v>
                </c:pt>
                <c:pt idx="791">
                  <c:v>1.2884282888271401</c:v>
                </c:pt>
                <c:pt idx="792">
                  <c:v>1.2887929263604234</c:v>
                </c:pt>
                <c:pt idx="793">
                  <c:v>1.2891575638937067</c:v>
                </c:pt>
                <c:pt idx="794">
                  <c:v>1.28952220142699</c:v>
                </c:pt>
                <c:pt idx="795">
                  <c:v>1.2898868389602736</c:v>
                </c:pt>
                <c:pt idx="796">
                  <c:v>1.2902514764935569</c:v>
                </c:pt>
                <c:pt idx="797">
                  <c:v>1.2906161140268402</c:v>
                </c:pt>
                <c:pt idx="798">
                  <c:v>1.2909807515601235</c:v>
                </c:pt>
                <c:pt idx="799">
                  <c:v>1.2913453890934068</c:v>
                </c:pt>
                <c:pt idx="800">
                  <c:v>1.2917100266266903</c:v>
                </c:pt>
                <c:pt idx="801">
                  <c:v>1.2920746641599736</c:v>
                </c:pt>
                <c:pt idx="802">
                  <c:v>1.2924393016932569</c:v>
                </c:pt>
                <c:pt idx="803">
                  <c:v>1.2928039392265402</c:v>
                </c:pt>
                <c:pt idx="804">
                  <c:v>1.2931685767598236</c:v>
                </c:pt>
                <c:pt idx="805">
                  <c:v>1.2935332142931069</c:v>
                </c:pt>
                <c:pt idx="806">
                  <c:v>1.2938978518263902</c:v>
                </c:pt>
                <c:pt idx="807">
                  <c:v>1.2942624893596735</c:v>
                </c:pt>
                <c:pt idx="808">
                  <c:v>1.294627126892957</c:v>
                </c:pt>
                <c:pt idx="809">
                  <c:v>1.2949917644262403</c:v>
                </c:pt>
                <c:pt idx="810">
                  <c:v>1.2953564019595236</c:v>
                </c:pt>
                <c:pt idx="811">
                  <c:v>1.2957210394928069</c:v>
                </c:pt>
                <c:pt idx="812">
                  <c:v>1.2960856770260905</c:v>
                </c:pt>
                <c:pt idx="813">
                  <c:v>1.2964503145593738</c:v>
                </c:pt>
                <c:pt idx="814">
                  <c:v>1.2968149520926571</c:v>
                </c:pt>
                <c:pt idx="815">
                  <c:v>1.2971795896259404</c:v>
                </c:pt>
                <c:pt idx="816">
                  <c:v>1.2975442271592237</c:v>
                </c:pt>
                <c:pt idx="817">
                  <c:v>1.297908864692507</c:v>
                </c:pt>
                <c:pt idx="818">
                  <c:v>1.2982735022257903</c:v>
                </c:pt>
                <c:pt idx="819">
                  <c:v>1.2986381397590736</c:v>
                </c:pt>
                <c:pt idx="820">
                  <c:v>1.2990027772923571</c:v>
                </c:pt>
                <c:pt idx="821">
                  <c:v>1.2993674148256404</c:v>
                </c:pt>
                <c:pt idx="822">
                  <c:v>1.2997320523589238</c:v>
                </c:pt>
                <c:pt idx="823">
                  <c:v>1.3000966898922071</c:v>
                </c:pt>
                <c:pt idx="824">
                  <c:v>1.3004613274254904</c:v>
                </c:pt>
                <c:pt idx="825">
                  <c:v>1.3008259649587739</c:v>
                </c:pt>
                <c:pt idx="826">
                  <c:v>1.3011906024920572</c:v>
                </c:pt>
                <c:pt idx="827">
                  <c:v>1.3015552400253405</c:v>
                </c:pt>
                <c:pt idx="828">
                  <c:v>1.3019198775586238</c:v>
                </c:pt>
                <c:pt idx="829">
                  <c:v>1.3022845150919071</c:v>
                </c:pt>
                <c:pt idx="830">
                  <c:v>1.3026491526251904</c:v>
                </c:pt>
                <c:pt idx="831">
                  <c:v>1.3030137901584737</c:v>
                </c:pt>
                <c:pt idx="832">
                  <c:v>1.3033784276917573</c:v>
                </c:pt>
                <c:pt idx="833">
                  <c:v>1.3037430652250406</c:v>
                </c:pt>
                <c:pt idx="834">
                  <c:v>1.3041077027583239</c:v>
                </c:pt>
                <c:pt idx="835">
                  <c:v>1.3044723402916072</c:v>
                </c:pt>
                <c:pt idx="836">
                  <c:v>1.3048369778248905</c:v>
                </c:pt>
                <c:pt idx="837">
                  <c:v>1.305201615358174</c:v>
                </c:pt>
                <c:pt idx="838">
                  <c:v>1.3055662528914573</c:v>
                </c:pt>
                <c:pt idx="839">
                  <c:v>1.3059308904247406</c:v>
                </c:pt>
                <c:pt idx="840">
                  <c:v>1.3062955279580239</c:v>
                </c:pt>
                <c:pt idx="841">
                  <c:v>1.3066601654913073</c:v>
                </c:pt>
                <c:pt idx="842">
                  <c:v>1.3070248030245906</c:v>
                </c:pt>
                <c:pt idx="843">
                  <c:v>1.3073894405578739</c:v>
                </c:pt>
                <c:pt idx="844">
                  <c:v>1.3077540780911572</c:v>
                </c:pt>
                <c:pt idx="845">
                  <c:v>1.3081187156244407</c:v>
                </c:pt>
                <c:pt idx="846">
                  <c:v>1.308483353157724</c:v>
                </c:pt>
                <c:pt idx="847">
                  <c:v>1.3088479906910073</c:v>
                </c:pt>
                <c:pt idx="848">
                  <c:v>1.3092126282242906</c:v>
                </c:pt>
                <c:pt idx="849">
                  <c:v>1.3095772657575742</c:v>
                </c:pt>
                <c:pt idx="850">
                  <c:v>1.3099419032908575</c:v>
                </c:pt>
                <c:pt idx="851">
                  <c:v>1.3103065408241408</c:v>
                </c:pt>
                <c:pt idx="852">
                  <c:v>1.3106711783574241</c:v>
                </c:pt>
                <c:pt idx="853">
                  <c:v>1.3110358158907074</c:v>
                </c:pt>
                <c:pt idx="854">
                  <c:v>1.3114004534239907</c:v>
                </c:pt>
                <c:pt idx="855">
                  <c:v>1.311765090957274</c:v>
                </c:pt>
                <c:pt idx="856">
                  <c:v>1.3121297284905573</c:v>
                </c:pt>
                <c:pt idx="857">
                  <c:v>1.3124943660238408</c:v>
                </c:pt>
                <c:pt idx="858">
                  <c:v>1.3128590035571241</c:v>
                </c:pt>
                <c:pt idx="859">
                  <c:v>1.3132236410904075</c:v>
                </c:pt>
                <c:pt idx="860">
                  <c:v>1.3135882786236908</c:v>
                </c:pt>
                <c:pt idx="861">
                  <c:v>1.3139529161569741</c:v>
                </c:pt>
                <c:pt idx="862">
                  <c:v>1.3143175536902576</c:v>
                </c:pt>
                <c:pt idx="863">
                  <c:v>1.3146821912235409</c:v>
                </c:pt>
                <c:pt idx="864">
                  <c:v>1.3150468287568242</c:v>
                </c:pt>
                <c:pt idx="865">
                  <c:v>1.3154114662901075</c:v>
                </c:pt>
                <c:pt idx="866">
                  <c:v>1.3157761038233908</c:v>
                </c:pt>
                <c:pt idx="867">
                  <c:v>1.3161407413566741</c:v>
                </c:pt>
                <c:pt idx="868">
                  <c:v>1.3165053788899574</c:v>
                </c:pt>
                <c:pt idx="869">
                  <c:v>1.3168700164232408</c:v>
                </c:pt>
                <c:pt idx="870">
                  <c:v>1.3172346539565243</c:v>
                </c:pt>
                <c:pt idx="871">
                  <c:v>1.3175992914898076</c:v>
                </c:pt>
                <c:pt idx="872">
                  <c:v>1.3179639290230909</c:v>
                </c:pt>
                <c:pt idx="873">
                  <c:v>1.3183285665563742</c:v>
                </c:pt>
                <c:pt idx="874">
                  <c:v>1.3186932040896577</c:v>
                </c:pt>
                <c:pt idx="875">
                  <c:v>1.319057841622941</c:v>
                </c:pt>
                <c:pt idx="876">
                  <c:v>1.3194224791562243</c:v>
                </c:pt>
                <c:pt idx="877">
                  <c:v>1.3197871166895077</c:v>
                </c:pt>
                <c:pt idx="878">
                  <c:v>1.320151754222791</c:v>
                </c:pt>
                <c:pt idx="879">
                  <c:v>1.3205163917560743</c:v>
                </c:pt>
                <c:pt idx="880">
                  <c:v>1.3208810292893576</c:v>
                </c:pt>
                <c:pt idx="881">
                  <c:v>1.3212456668226409</c:v>
                </c:pt>
                <c:pt idx="882">
                  <c:v>1.3216103043559244</c:v>
                </c:pt>
                <c:pt idx="883">
                  <c:v>1.3219749418892077</c:v>
                </c:pt>
                <c:pt idx="884">
                  <c:v>1.322339579422491</c:v>
                </c:pt>
                <c:pt idx="885">
                  <c:v>1.3227042169557743</c:v>
                </c:pt>
                <c:pt idx="886">
                  <c:v>1.3230688544890576</c:v>
                </c:pt>
                <c:pt idx="887">
                  <c:v>1.3234334920223412</c:v>
                </c:pt>
                <c:pt idx="888">
                  <c:v>1.3237981295556245</c:v>
                </c:pt>
                <c:pt idx="889">
                  <c:v>1.3241627670889078</c:v>
                </c:pt>
                <c:pt idx="890">
                  <c:v>1.3245274046221911</c:v>
                </c:pt>
                <c:pt idx="891">
                  <c:v>1.3248920421554744</c:v>
                </c:pt>
                <c:pt idx="892">
                  <c:v>1.3252566796887577</c:v>
                </c:pt>
                <c:pt idx="893">
                  <c:v>1.325621317222041</c:v>
                </c:pt>
                <c:pt idx="894">
                  <c:v>1.3259859547553245</c:v>
                </c:pt>
                <c:pt idx="895">
                  <c:v>1.3263505922886079</c:v>
                </c:pt>
                <c:pt idx="896">
                  <c:v>1.3267152298218912</c:v>
                </c:pt>
                <c:pt idx="897">
                  <c:v>1.3270798673551745</c:v>
                </c:pt>
                <c:pt idx="898">
                  <c:v>1.3274445048884578</c:v>
                </c:pt>
                <c:pt idx="899">
                  <c:v>1.3278091424217413</c:v>
                </c:pt>
                <c:pt idx="900">
                  <c:v>1.3281737799550246</c:v>
                </c:pt>
                <c:pt idx="901">
                  <c:v>1.3285384174883079</c:v>
                </c:pt>
                <c:pt idx="902">
                  <c:v>1.3289030550215912</c:v>
                </c:pt>
                <c:pt idx="903">
                  <c:v>1.3292676925548745</c:v>
                </c:pt>
                <c:pt idx="904">
                  <c:v>1.3296323300881578</c:v>
                </c:pt>
                <c:pt idx="905">
                  <c:v>1.3299969676214412</c:v>
                </c:pt>
                <c:pt idx="906">
                  <c:v>1.3303616051547245</c:v>
                </c:pt>
                <c:pt idx="907">
                  <c:v>1.330726242688008</c:v>
                </c:pt>
                <c:pt idx="908">
                  <c:v>1.3310908802212913</c:v>
                </c:pt>
                <c:pt idx="909">
                  <c:v>1.3314555177545746</c:v>
                </c:pt>
                <c:pt idx="910">
                  <c:v>1.3318201552878579</c:v>
                </c:pt>
                <c:pt idx="911">
                  <c:v>1.3321847928211414</c:v>
                </c:pt>
                <c:pt idx="912">
                  <c:v>1.3325494303544247</c:v>
                </c:pt>
                <c:pt idx="913">
                  <c:v>1.3329140678877081</c:v>
                </c:pt>
                <c:pt idx="914">
                  <c:v>1.3332787054209914</c:v>
                </c:pt>
                <c:pt idx="915">
                  <c:v>1.3336433429542747</c:v>
                </c:pt>
                <c:pt idx="916">
                  <c:v>1.334007980487558</c:v>
                </c:pt>
                <c:pt idx="917">
                  <c:v>1.3343726180208413</c:v>
                </c:pt>
                <c:pt idx="918">
                  <c:v>1.3347372555541246</c:v>
                </c:pt>
                <c:pt idx="919">
                  <c:v>1.3351018930874081</c:v>
                </c:pt>
                <c:pt idx="920">
                  <c:v>1.3354665306206914</c:v>
                </c:pt>
                <c:pt idx="921">
                  <c:v>1.3358311681539747</c:v>
                </c:pt>
                <c:pt idx="922">
                  <c:v>1.336195805687258</c:v>
                </c:pt>
                <c:pt idx="923">
                  <c:v>1.3365604432205413</c:v>
                </c:pt>
                <c:pt idx="924">
                  <c:v>1.3369250807538249</c:v>
                </c:pt>
                <c:pt idx="925">
                  <c:v>1.3372897182871082</c:v>
                </c:pt>
                <c:pt idx="926">
                  <c:v>1.3376543558203915</c:v>
                </c:pt>
                <c:pt idx="927">
                  <c:v>1.3380189933536748</c:v>
                </c:pt>
                <c:pt idx="928">
                  <c:v>1.3383836308869581</c:v>
                </c:pt>
                <c:pt idx="929">
                  <c:v>1.3387482684202414</c:v>
                </c:pt>
                <c:pt idx="930">
                  <c:v>1.3391129059535247</c:v>
                </c:pt>
                <c:pt idx="931">
                  <c:v>1.3394775434868083</c:v>
                </c:pt>
                <c:pt idx="932">
                  <c:v>1.3398421810200916</c:v>
                </c:pt>
                <c:pt idx="933">
                  <c:v>1.3402068185533749</c:v>
                </c:pt>
                <c:pt idx="934">
                  <c:v>1.3405714560866582</c:v>
                </c:pt>
                <c:pt idx="935">
                  <c:v>1.3409360936199415</c:v>
                </c:pt>
                <c:pt idx="936">
                  <c:v>1.341300731153225</c:v>
                </c:pt>
                <c:pt idx="937">
                  <c:v>1.3416653686865083</c:v>
                </c:pt>
                <c:pt idx="938">
                  <c:v>1.3420300062197916</c:v>
                </c:pt>
                <c:pt idx="939">
                  <c:v>1.3423946437530749</c:v>
                </c:pt>
                <c:pt idx="940">
                  <c:v>1.3427592812863582</c:v>
                </c:pt>
                <c:pt idx="941">
                  <c:v>1.3431239188196415</c:v>
                </c:pt>
                <c:pt idx="942">
                  <c:v>1.3434885563529249</c:v>
                </c:pt>
                <c:pt idx="943">
                  <c:v>1.3438531938862082</c:v>
                </c:pt>
                <c:pt idx="944">
                  <c:v>1.3442178314194917</c:v>
                </c:pt>
                <c:pt idx="945">
                  <c:v>1.344582468952775</c:v>
                </c:pt>
                <c:pt idx="946">
                  <c:v>1.3449471064860583</c:v>
                </c:pt>
                <c:pt idx="947">
                  <c:v>1.3453117440193416</c:v>
                </c:pt>
                <c:pt idx="948">
                  <c:v>1.3456763815526251</c:v>
                </c:pt>
                <c:pt idx="949">
                  <c:v>1.3460410190859085</c:v>
                </c:pt>
                <c:pt idx="950">
                  <c:v>1.3464056566191918</c:v>
                </c:pt>
                <c:pt idx="951">
                  <c:v>1.3467702941524751</c:v>
                </c:pt>
                <c:pt idx="952">
                  <c:v>1.3471349316857584</c:v>
                </c:pt>
                <c:pt idx="953">
                  <c:v>1.3474995692190417</c:v>
                </c:pt>
                <c:pt idx="954">
                  <c:v>1.347864206752325</c:v>
                </c:pt>
                <c:pt idx="955">
                  <c:v>1.3482288442856083</c:v>
                </c:pt>
                <c:pt idx="956">
                  <c:v>1.3485934818188918</c:v>
                </c:pt>
                <c:pt idx="957">
                  <c:v>1.3489581193521751</c:v>
                </c:pt>
                <c:pt idx="958">
                  <c:v>1.3493227568854584</c:v>
                </c:pt>
                <c:pt idx="959">
                  <c:v>1.3496873944187417</c:v>
                </c:pt>
                <c:pt idx="960">
                  <c:v>1.3500520319520251</c:v>
                </c:pt>
                <c:pt idx="961">
                  <c:v>1.3504166694853086</c:v>
                </c:pt>
                <c:pt idx="962">
                  <c:v>1.3507813070185919</c:v>
                </c:pt>
                <c:pt idx="963">
                  <c:v>1.3511459445518752</c:v>
                </c:pt>
                <c:pt idx="964">
                  <c:v>1.3515105820851585</c:v>
                </c:pt>
                <c:pt idx="965">
                  <c:v>1.3518752196184418</c:v>
                </c:pt>
                <c:pt idx="966">
                  <c:v>1.3522398571517251</c:v>
                </c:pt>
                <c:pt idx="967">
                  <c:v>1.3526044946850084</c:v>
                </c:pt>
                <c:pt idx="968">
                  <c:v>1.3529691322182917</c:v>
                </c:pt>
                <c:pt idx="969">
                  <c:v>1.3533337697515753</c:v>
                </c:pt>
                <c:pt idx="970">
                  <c:v>1.3536984072848586</c:v>
                </c:pt>
                <c:pt idx="971">
                  <c:v>1.3540630448181419</c:v>
                </c:pt>
                <c:pt idx="972">
                  <c:v>1.3544276823514252</c:v>
                </c:pt>
                <c:pt idx="973">
                  <c:v>1.3547923198847087</c:v>
                </c:pt>
                <c:pt idx="974">
                  <c:v>1.355156957417992</c:v>
                </c:pt>
                <c:pt idx="975">
                  <c:v>1.3555215949512753</c:v>
                </c:pt>
                <c:pt idx="976">
                  <c:v>1.3558862324845586</c:v>
                </c:pt>
                <c:pt idx="977">
                  <c:v>1.3562508700178419</c:v>
                </c:pt>
                <c:pt idx="978">
                  <c:v>1.3566155075511253</c:v>
                </c:pt>
                <c:pt idx="979">
                  <c:v>1.3569801450844086</c:v>
                </c:pt>
                <c:pt idx="980">
                  <c:v>1.3573447826176919</c:v>
                </c:pt>
                <c:pt idx="981">
                  <c:v>1.3577094201509754</c:v>
                </c:pt>
                <c:pt idx="982">
                  <c:v>1.3580740576842587</c:v>
                </c:pt>
                <c:pt idx="983">
                  <c:v>1.358438695217542</c:v>
                </c:pt>
                <c:pt idx="984">
                  <c:v>1.3588033327508253</c:v>
                </c:pt>
                <c:pt idx="985">
                  <c:v>1.3591679702841086</c:v>
                </c:pt>
                <c:pt idx="986">
                  <c:v>1.3595326078173922</c:v>
                </c:pt>
                <c:pt idx="987">
                  <c:v>1.3598972453506755</c:v>
                </c:pt>
                <c:pt idx="988">
                  <c:v>1.3602618828839588</c:v>
                </c:pt>
                <c:pt idx="989">
                  <c:v>1.3606265204172421</c:v>
                </c:pt>
                <c:pt idx="990">
                  <c:v>1.3609911579505254</c:v>
                </c:pt>
                <c:pt idx="991">
                  <c:v>1.3613557954838087</c:v>
                </c:pt>
                <c:pt idx="992">
                  <c:v>1.361720433017092</c:v>
                </c:pt>
                <c:pt idx="993">
                  <c:v>1.3620850705503755</c:v>
                </c:pt>
                <c:pt idx="994">
                  <c:v>1.3624497080836588</c:v>
                </c:pt>
                <c:pt idx="995">
                  <c:v>1.3628143456169421</c:v>
                </c:pt>
                <c:pt idx="996">
                  <c:v>1.3631789831502255</c:v>
                </c:pt>
                <c:pt idx="997">
                  <c:v>1.3635436206835088</c:v>
                </c:pt>
                <c:pt idx="998">
                  <c:v>1.3639082582167923</c:v>
                </c:pt>
                <c:pt idx="999">
                  <c:v>1.3642728957500756</c:v>
                </c:pt>
                <c:pt idx="1000">
                  <c:v>1.3646375332833589</c:v>
                </c:pt>
                <c:pt idx="1001">
                  <c:v>1.3650021708166422</c:v>
                </c:pt>
                <c:pt idx="1002">
                  <c:v>1.3653668083499255</c:v>
                </c:pt>
                <c:pt idx="1003">
                  <c:v>1.3657314458832088</c:v>
                </c:pt>
                <c:pt idx="1004">
                  <c:v>1.3660960834164921</c:v>
                </c:pt>
                <c:pt idx="1005">
                  <c:v>1.3664607209497754</c:v>
                </c:pt>
                <c:pt idx="1006">
                  <c:v>1.366825358483059</c:v>
                </c:pt>
                <c:pt idx="1007">
                  <c:v>1.3671899960163423</c:v>
                </c:pt>
                <c:pt idx="1008">
                  <c:v>1.3675546335496256</c:v>
                </c:pt>
                <c:pt idx="1009">
                  <c:v>1.3679192710829089</c:v>
                </c:pt>
                <c:pt idx="1010">
                  <c:v>1.3682839086161924</c:v>
                </c:pt>
                <c:pt idx="1011">
                  <c:v>1.3686485461494757</c:v>
                </c:pt>
                <c:pt idx="1012">
                  <c:v>1.369013183682759</c:v>
                </c:pt>
                <c:pt idx="1013">
                  <c:v>1.3693778212160423</c:v>
                </c:pt>
                <c:pt idx="1014">
                  <c:v>1.3697424587493257</c:v>
                </c:pt>
                <c:pt idx="1015">
                  <c:v>1.370107096282609</c:v>
                </c:pt>
                <c:pt idx="1016">
                  <c:v>1.3704717338158923</c:v>
                </c:pt>
                <c:pt idx="1017">
                  <c:v>1.3708363713491756</c:v>
                </c:pt>
                <c:pt idx="1018">
                  <c:v>1.3712010088824591</c:v>
                </c:pt>
                <c:pt idx="1019">
                  <c:v>1.3715656464157424</c:v>
                </c:pt>
                <c:pt idx="1020">
                  <c:v>1.3719302839490257</c:v>
                </c:pt>
                <c:pt idx="1021">
                  <c:v>1.372294921482309</c:v>
                </c:pt>
                <c:pt idx="1022">
                  <c:v>1.3726595590155923</c:v>
                </c:pt>
                <c:pt idx="1023">
                  <c:v>1.3730241965488759</c:v>
                </c:pt>
                <c:pt idx="1024">
                  <c:v>1.3733888340821592</c:v>
                </c:pt>
                <c:pt idx="1025">
                  <c:v>1.3737534716154425</c:v>
                </c:pt>
                <c:pt idx="1026">
                  <c:v>1.3741181091487258</c:v>
                </c:pt>
                <c:pt idx="1027">
                  <c:v>1.3744827466820091</c:v>
                </c:pt>
                <c:pt idx="1028">
                  <c:v>1.3748473842152924</c:v>
                </c:pt>
                <c:pt idx="1029">
                  <c:v>1.3752120217485757</c:v>
                </c:pt>
                <c:pt idx="1030">
                  <c:v>1.3755766592818592</c:v>
                </c:pt>
                <c:pt idx="1031">
                  <c:v>1.3759412968151425</c:v>
                </c:pt>
                <c:pt idx="1032">
                  <c:v>1.3763059343484259</c:v>
                </c:pt>
                <c:pt idx="1033">
                  <c:v>1.3766705718817092</c:v>
                </c:pt>
                <c:pt idx="1034">
                  <c:v>1.3770352094149925</c:v>
                </c:pt>
                <c:pt idx="1035">
                  <c:v>1.377399846948276</c:v>
                </c:pt>
                <c:pt idx="1036">
                  <c:v>1.3777644844815593</c:v>
                </c:pt>
                <c:pt idx="1037">
                  <c:v>1.3781291220148426</c:v>
                </c:pt>
                <c:pt idx="1038">
                  <c:v>1.3784937595481259</c:v>
                </c:pt>
                <c:pt idx="1039">
                  <c:v>1.3788583970814092</c:v>
                </c:pt>
                <c:pt idx="1040">
                  <c:v>1.3792230346146925</c:v>
                </c:pt>
                <c:pt idx="1041">
                  <c:v>1.3795876721479758</c:v>
                </c:pt>
                <c:pt idx="1042">
                  <c:v>1.3799523096812591</c:v>
                </c:pt>
                <c:pt idx="1043">
                  <c:v>1.3803169472145427</c:v>
                </c:pt>
                <c:pt idx="1044">
                  <c:v>1.380681584747826</c:v>
                </c:pt>
                <c:pt idx="1045">
                  <c:v>1.3810462222811093</c:v>
                </c:pt>
                <c:pt idx="1046">
                  <c:v>1.3814108598143926</c:v>
                </c:pt>
                <c:pt idx="1047">
                  <c:v>1.3817754973476759</c:v>
                </c:pt>
                <c:pt idx="1048">
                  <c:v>1.3821401348809594</c:v>
                </c:pt>
                <c:pt idx="1049">
                  <c:v>1.3825047724142427</c:v>
                </c:pt>
                <c:pt idx="1050">
                  <c:v>1.3828694099475261</c:v>
                </c:pt>
                <c:pt idx="1051">
                  <c:v>1.3832340474808094</c:v>
                </c:pt>
                <c:pt idx="1052">
                  <c:v>1.3835986850140927</c:v>
                </c:pt>
                <c:pt idx="1053">
                  <c:v>1.383963322547376</c:v>
                </c:pt>
                <c:pt idx="1054">
                  <c:v>1.3843279600806593</c:v>
                </c:pt>
                <c:pt idx="1055">
                  <c:v>1.3846925976139428</c:v>
                </c:pt>
                <c:pt idx="1056">
                  <c:v>1.3850572351472261</c:v>
                </c:pt>
                <c:pt idx="1057">
                  <c:v>1.3854218726805094</c:v>
                </c:pt>
                <c:pt idx="1058">
                  <c:v>1.3857865102137927</c:v>
                </c:pt>
                <c:pt idx="1059">
                  <c:v>1.386151147747076</c:v>
                </c:pt>
                <c:pt idx="1060">
                  <c:v>1.3865157852803596</c:v>
                </c:pt>
                <c:pt idx="1061">
                  <c:v>1.3868804228136429</c:v>
                </c:pt>
                <c:pt idx="1062">
                  <c:v>1.3872450603469262</c:v>
                </c:pt>
                <c:pt idx="1063">
                  <c:v>1.3876096978802095</c:v>
                </c:pt>
                <c:pt idx="1064">
                  <c:v>1.3879743354134928</c:v>
                </c:pt>
                <c:pt idx="1065">
                  <c:v>1.3883389729467761</c:v>
                </c:pt>
                <c:pt idx="1066">
                  <c:v>1.3887036104800594</c:v>
                </c:pt>
                <c:pt idx="1067">
                  <c:v>1.3890682480133427</c:v>
                </c:pt>
                <c:pt idx="1068">
                  <c:v>1.3894328855466263</c:v>
                </c:pt>
                <c:pt idx="1069">
                  <c:v>1.3897975230799096</c:v>
                </c:pt>
                <c:pt idx="1070">
                  <c:v>1.3901621606131929</c:v>
                </c:pt>
                <c:pt idx="1071">
                  <c:v>1.3905267981464762</c:v>
                </c:pt>
                <c:pt idx="1072">
                  <c:v>1.3908914356797597</c:v>
                </c:pt>
                <c:pt idx="1073">
                  <c:v>1.391256073213043</c:v>
                </c:pt>
                <c:pt idx="1074">
                  <c:v>1.3916207107463263</c:v>
                </c:pt>
                <c:pt idx="1075">
                  <c:v>1.3919853482796096</c:v>
                </c:pt>
                <c:pt idx="1076">
                  <c:v>1.3923499858128929</c:v>
                </c:pt>
                <c:pt idx="1077">
                  <c:v>1.3927146233461762</c:v>
                </c:pt>
                <c:pt idx="1078">
                  <c:v>1.3930792608794595</c:v>
                </c:pt>
                <c:pt idx="1079">
                  <c:v>1.3934438984127429</c:v>
                </c:pt>
                <c:pt idx="1080">
                  <c:v>1.3938085359460264</c:v>
                </c:pt>
                <c:pt idx="1081">
                  <c:v>1.3941731734793097</c:v>
                </c:pt>
                <c:pt idx="1082">
                  <c:v>1.394537811012593</c:v>
                </c:pt>
                <c:pt idx="1083">
                  <c:v>1.3949024485458763</c:v>
                </c:pt>
                <c:pt idx="1084">
                  <c:v>1.3952670860791596</c:v>
                </c:pt>
                <c:pt idx="1085">
                  <c:v>1.3956317236124431</c:v>
                </c:pt>
                <c:pt idx="1086">
                  <c:v>1.3959963611457264</c:v>
                </c:pt>
                <c:pt idx="1087">
                  <c:v>1.3963609986790098</c:v>
                </c:pt>
                <c:pt idx="1088">
                  <c:v>1.3967256362122931</c:v>
                </c:pt>
                <c:pt idx="1089">
                  <c:v>1.3970902737455764</c:v>
                </c:pt>
                <c:pt idx="1090">
                  <c:v>1.3974549112788597</c:v>
                </c:pt>
                <c:pt idx="1091">
                  <c:v>1.397819548812143</c:v>
                </c:pt>
                <c:pt idx="1092">
                  <c:v>1.3981841863454265</c:v>
                </c:pt>
                <c:pt idx="1093">
                  <c:v>1.3985488238787098</c:v>
                </c:pt>
                <c:pt idx="1094">
                  <c:v>1.3989134614119931</c:v>
                </c:pt>
                <c:pt idx="1095">
                  <c:v>1.3992780989452764</c:v>
                </c:pt>
                <c:pt idx="1096">
                  <c:v>1.3996427364785597</c:v>
                </c:pt>
                <c:pt idx="1097">
                  <c:v>1.4000073740118433</c:v>
                </c:pt>
                <c:pt idx="1098">
                  <c:v>1.4003720115451266</c:v>
                </c:pt>
                <c:pt idx="1099">
                  <c:v>1.4007366490784099</c:v>
                </c:pt>
                <c:pt idx="1100">
                  <c:v>1.4011012866116932</c:v>
                </c:pt>
                <c:pt idx="1101">
                  <c:v>1.4014659241449765</c:v>
                </c:pt>
                <c:pt idx="1102">
                  <c:v>1.4018305616782598</c:v>
                </c:pt>
                <c:pt idx="1103">
                  <c:v>1.4021951992115431</c:v>
                </c:pt>
                <c:pt idx="1104">
                  <c:v>1.4025598367448264</c:v>
                </c:pt>
                <c:pt idx="1105">
                  <c:v>1.40292447427811</c:v>
                </c:pt>
                <c:pt idx="1106">
                  <c:v>1.4032891118113933</c:v>
                </c:pt>
                <c:pt idx="1107">
                  <c:v>1.4036537493446766</c:v>
                </c:pt>
                <c:pt idx="1108">
                  <c:v>1.4040183868779599</c:v>
                </c:pt>
                <c:pt idx="1109">
                  <c:v>1.4043830244112434</c:v>
                </c:pt>
                <c:pt idx="1110">
                  <c:v>1.4047476619445267</c:v>
                </c:pt>
                <c:pt idx="1111">
                  <c:v>1.40511229947781</c:v>
                </c:pt>
                <c:pt idx="1112">
                  <c:v>1.4054769370110933</c:v>
                </c:pt>
                <c:pt idx="1113">
                  <c:v>1.4058415745443766</c:v>
                </c:pt>
                <c:pt idx="1114">
                  <c:v>1.4062062120776599</c:v>
                </c:pt>
                <c:pt idx="1115">
                  <c:v>1.4065708496109433</c:v>
                </c:pt>
                <c:pt idx="1116">
                  <c:v>1.4069354871442266</c:v>
                </c:pt>
                <c:pt idx="1117">
                  <c:v>1.4073001246775101</c:v>
                </c:pt>
                <c:pt idx="1118">
                  <c:v>1.4076647622107934</c:v>
                </c:pt>
                <c:pt idx="1119">
                  <c:v>1.4080293997440767</c:v>
                </c:pt>
                <c:pt idx="1120">
                  <c:v>1.40839403727736</c:v>
                </c:pt>
                <c:pt idx="1121">
                  <c:v>1.4087586748106433</c:v>
                </c:pt>
                <c:pt idx="1122">
                  <c:v>1.4091233123439268</c:v>
                </c:pt>
                <c:pt idx="1123">
                  <c:v>1.4094879498772102</c:v>
                </c:pt>
                <c:pt idx="1124">
                  <c:v>1.4098525874104935</c:v>
                </c:pt>
                <c:pt idx="1125">
                  <c:v>1.4102172249437768</c:v>
                </c:pt>
                <c:pt idx="1126">
                  <c:v>1.4105818624770601</c:v>
                </c:pt>
                <c:pt idx="1127">
                  <c:v>1.4109465000103434</c:v>
                </c:pt>
                <c:pt idx="1128">
                  <c:v>1.4113111375436267</c:v>
                </c:pt>
                <c:pt idx="1129">
                  <c:v>1.41167577507691</c:v>
                </c:pt>
                <c:pt idx="1130">
                  <c:v>1.4120404126101935</c:v>
                </c:pt>
                <c:pt idx="1131">
                  <c:v>1.4124050501434768</c:v>
                </c:pt>
                <c:pt idx="1132">
                  <c:v>1.4127696876767601</c:v>
                </c:pt>
                <c:pt idx="1133">
                  <c:v>1.4131343252100435</c:v>
                </c:pt>
                <c:pt idx="1134">
                  <c:v>1.413498962743327</c:v>
                </c:pt>
                <c:pt idx="1135">
                  <c:v>1.4138636002766103</c:v>
                </c:pt>
                <c:pt idx="1136">
                  <c:v>1.4142282378098936</c:v>
                </c:pt>
                <c:pt idx="1137">
                  <c:v>1.4145928753431769</c:v>
                </c:pt>
                <c:pt idx="1138">
                  <c:v>1.4149575128764602</c:v>
                </c:pt>
                <c:pt idx="1139">
                  <c:v>1.4153221504097435</c:v>
                </c:pt>
                <c:pt idx="1140">
                  <c:v>1.4156867879430268</c:v>
                </c:pt>
                <c:pt idx="1141">
                  <c:v>1.4160514254763101</c:v>
                </c:pt>
                <c:pt idx="1142">
                  <c:v>1.4164160630095937</c:v>
                </c:pt>
                <c:pt idx="1143">
                  <c:v>1.416780700542877</c:v>
                </c:pt>
                <c:pt idx="1144">
                  <c:v>1.4171453380761603</c:v>
                </c:pt>
                <c:pt idx="1145">
                  <c:v>1.4175099756094436</c:v>
                </c:pt>
                <c:pt idx="1146">
                  <c:v>1.4178746131427269</c:v>
                </c:pt>
                <c:pt idx="1147">
                  <c:v>1.4182392506760104</c:v>
                </c:pt>
                <c:pt idx="1148">
                  <c:v>1.4186038882092937</c:v>
                </c:pt>
                <c:pt idx="1149">
                  <c:v>1.418968525742577</c:v>
                </c:pt>
                <c:pt idx="1150">
                  <c:v>1.4193331632758603</c:v>
                </c:pt>
                <c:pt idx="1151">
                  <c:v>1.4196978008091437</c:v>
                </c:pt>
                <c:pt idx="1152">
                  <c:v>1.420062438342427</c:v>
                </c:pt>
                <c:pt idx="1153">
                  <c:v>1.4204270758757103</c:v>
                </c:pt>
                <c:pt idx="1154">
                  <c:v>1.4207917134089938</c:v>
                </c:pt>
                <c:pt idx="1155">
                  <c:v>1.4211563509422771</c:v>
                </c:pt>
                <c:pt idx="1156">
                  <c:v>1.4215209884755604</c:v>
                </c:pt>
                <c:pt idx="1157">
                  <c:v>1.4218856260088437</c:v>
                </c:pt>
                <c:pt idx="1158">
                  <c:v>1.422250263542127</c:v>
                </c:pt>
                <c:pt idx="1159">
                  <c:v>1.4226149010754106</c:v>
                </c:pt>
                <c:pt idx="1160">
                  <c:v>1.4229795386086939</c:v>
                </c:pt>
                <c:pt idx="1161">
                  <c:v>1.4233441761419772</c:v>
                </c:pt>
                <c:pt idx="1162">
                  <c:v>1.4237088136752605</c:v>
                </c:pt>
                <c:pt idx="1163">
                  <c:v>1.4240734512085438</c:v>
                </c:pt>
                <c:pt idx="1164">
                  <c:v>1.4244380887418271</c:v>
                </c:pt>
                <c:pt idx="1165">
                  <c:v>1.4248027262751104</c:v>
                </c:pt>
                <c:pt idx="1166">
                  <c:v>1.4251673638083937</c:v>
                </c:pt>
                <c:pt idx="1167">
                  <c:v>1.4255320013416772</c:v>
                </c:pt>
                <c:pt idx="1168">
                  <c:v>1.4258966388749605</c:v>
                </c:pt>
                <c:pt idx="1169">
                  <c:v>1.4262612764082438</c:v>
                </c:pt>
                <c:pt idx="1170">
                  <c:v>1.4266259139415272</c:v>
                </c:pt>
                <c:pt idx="1171">
                  <c:v>1.4269905514748107</c:v>
                </c:pt>
                <c:pt idx="1172">
                  <c:v>1.427355189008094</c:v>
                </c:pt>
                <c:pt idx="1173">
                  <c:v>1.4277198265413773</c:v>
                </c:pt>
                <c:pt idx="1174">
                  <c:v>1.4280844640746606</c:v>
                </c:pt>
                <c:pt idx="1175">
                  <c:v>1.4284491016079439</c:v>
                </c:pt>
                <c:pt idx="1176">
                  <c:v>1.4288137391412272</c:v>
                </c:pt>
                <c:pt idx="1177">
                  <c:v>1.4291783766745105</c:v>
                </c:pt>
                <c:pt idx="1178">
                  <c:v>1.4295430142077938</c:v>
                </c:pt>
                <c:pt idx="1179">
                  <c:v>1.4299076517410774</c:v>
                </c:pt>
                <c:pt idx="1180">
                  <c:v>1.4302722892743607</c:v>
                </c:pt>
                <c:pt idx="1181">
                  <c:v>1.430636926807644</c:v>
                </c:pt>
                <c:pt idx="1182">
                  <c:v>1.4310015643409273</c:v>
                </c:pt>
                <c:pt idx="1183">
                  <c:v>1.4313662018742106</c:v>
                </c:pt>
                <c:pt idx="1184">
                  <c:v>1.4317308394074941</c:v>
                </c:pt>
                <c:pt idx="1185">
                  <c:v>1.4320954769407774</c:v>
                </c:pt>
                <c:pt idx="1186">
                  <c:v>1.4324601144740607</c:v>
                </c:pt>
                <c:pt idx="1187">
                  <c:v>1.432824752007344</c:v>
                </c:pt>
                <c:pt idx="1188">
                  <c:v>1.4331893895406274</c:v>
                </c:pt>
                <c:pt idx="1189">
                  <c:v>1.4335540270739107</c:v>
                </c:pt>
                <c:pt idx="1190">
                  <c:v>1.433918664607194</c:v>
                </c:pt>
                <c:pt idx="1191">
                  <c:v>1.4342833021404775</c:v>
                </c:pt>
                <c:pt idx="1192">
                  <c:v>1.4346479396737608</c:v>
                </c:pt>
                <c:pt idx="1193">
                  <c:v>1.4350125772070441</c:v>
                </c:pt>
                <c:pt idx="1194">
                  <c:v>1.4353772147403274</c:v>
                </c:pt>
                <c:pt idx="1195">
                  <c:v>1.4357418522736107</c:v>
                </c:pt>
                <c:pt idx="1196">
                  <c:v>1.4361064898068943</c:v>
                </c:pt>
                <c:pt idx="1197">
                  <c:v>1.4364711273401776</c:v>
                </c:pt>
                <c:pt idx="1198">
                  <c:v>1.4368357648734609</c:v>
                </c:pt>
                <c:pt idx="1199">
                  <c:v>1.4372004024067442</c:v>
                </c:pt>
                <c:pt idx="1200">
                  <c:v>1.4375650399400275</c:v>
                </c:pt>
                <c:pt idx="1201">
                  <c:v>1.4379296774733108</c:v>
                </c:pt>
                <c:pt idx="1202">
                  <c:v>1.4382943150065941</c:v>
                </c:pt>
                <c:pt idx="1203">
                  <c:v>1.4386589525398774</c:v>
                </c:pt>
                <c:pt idx="1204">
                  <c:v>1.4390235900731609</c:v>
                </c:pt>
                <c:pt idx="1205">
                  <c:v>1.4393882276064442</c:v>
                </c:pt>
                <c:pt idx="1206">
                  <c:v>1.4397528651397276</c:v>
                </c:pt>
                <c:pt idx="1207">
                  <c:v>1.4401175026730109</c:v>
                </c:pt>
                <c:pt idx="1208">
                  <c:v>1.4404821402062944</c:v>
                </c:pt>
                <c:pt idx="1209">
                  <c:v>1.4408467777395777</c:v>
                </c:pt>
                <c:pt idx="1210">
                  <c:v>1.441211415272861</c:v>
                </c:pt>
                <c:pt idx="1211">
                  <c:v>1.4415760528061443</c:v>
                </c:pt>
                <c:pt idx="1212">
                  <c:v>1.4419406903394276</c:v>
                </c:pt>
                <c:pt idx="1213">
                  <c:v>1.4423053278727109</c:v>
                </c:pt>
                <c:pt idx="1214">
                  <c:v>1.4426699654059942</c:v>
                </c:pt>
                <c:pt idx="1215">
                  <c:v>1.4430346029392775</c:v>
                </c:pt>
                <c:pt idx="1216">
                  <c:v>1.4433992404725611</c:v>
                </c:pt>
                <c:pt idx="1217">
                  <c:v>1.4437638780058444</c:v>
                </c:pt>
                <c:pt idx="1218">
                  <c:v>1.4441285155391277</c:v>
                </c:pt>
                <c:pt idx="1219">
                  <c:v>1.444493153072411</c:v>
                </c:pt>
                <c:pt idx="1220">
                  <c:v>1.4448577906056943</c:v>
                </c:pt>
                <c:pt idx="1221">
                  <c:v>1.4452224281389778</c:v>
                </c:pt>
                <c:pt idx="1222">
                  <c:v>1.4455870656722611</c:v>
                </c:pt>
                <c:pt idx="1223">
                  <c:v>1.4459517032055444</c:v>
                </c:pt>
                <c:pt idx="1224">
                  <c:v>1.4463163407388278</c:v>
                </c:pt>
                <c:pt idx="1225">
                  <c:v>1.4466809782721111</c:v>
                </c:pt>
                <c:pt idx="1226">
                  <c:v>1.4470456158053944</c:v>
                </c:pt>
                <c:pt idx="1227">
                  <c:v>1.4474102533386777</c:v>
                </c:pt>
                <c:pt idx="1228">
                  <c:v>1.447774890871961</c:v>
                </c:pt>
                <c:pt idx="1229">
                  <c:v>1.4481395284052445</c:v>
                </c:pt>
                <c:pt idx="1230">
                  <c:v>1.4485041659385278</c:v>
                </c:pt>
                <c:pt idx="1231">
                  <c:v>1.4488688034718111</c:v>
                </c:pt>
                <c:pt idx="1232">
                  <c:v>1.4492334410050944</c:v>
                </c:pt>
                <c:pt idx="1233">
                  <c:v>1.449598078538378</c:v>
                </c:pt>
                <c:pt idx="1234">
                  <c:v>1.4499627160716613</c:v>
                </c:pt>
                <c:pt idx="1235">
                  <c:v>1.4503273536049446</c:v>
                </c:pt>
                <c:pt idx="1236">
                  <c:v>1.4506919911382279</c:v>
                </c:pt>
                <c:pt idx="1237">
                  <c:v>1.4510566286715112</c:v>
                </c:pt>
                <c:pt idx="1238">
                  <c:v>1.4514212662047945</c:v>
                </c:pt>
                <c:pt idx="1239">
                  <c:v>1.4517859037380778</c:v>
                </c:pt>
                <c:pt idx="1240">
                  <c:v>1.4521505412713611</c:v>
                </c:pt>
                <c:pt idx="1241">
                  <c:v>1.4525151788046446</c:v>
                </c:pt>
                <c:pt idx="1242">
                  <c:v>1.452879816337928</c:v>
                </c:pt>
                <c:pt idx="1243">
                  <c:v>1.4532444538712113</c:v>
                </c:pt>
                <c:pt idx="1244">
                  <c:v>1.4536090914044946</c:v>
                </c:pt>
                <c:pt idx="1245">
                  <c:v>1.4539737289377779</c:v>
                </c:pt>
                <c:pt idx="1246">
                  <c:v>1.4543383664710614</c:v>
                </c:pt>
                <c:pt idx="1247">
                  <c:v>1.4547030040043447</c:v>
                </c:pt>
                <c:pt idx="1248">
                  <c:v>1.455067641537628</c:v>
                </c:pt>
                <c:pt idx="1249">
                  <c:v>1.4554322790709113</c:v>
                </c:pt>
                <c:pt idx="1250">
                  <c:v>1.4557969166041946</c:v>
                </c:pt>
                <c:pt idx="1251">
                  <c:v>1.4561615541374779</c:v>
                </c:pt>
                <c:pt idx="1252">
                  <c:v>1.4565261916707612</c:v>
                </c:pt>
                <c:pt idx="1253">
                  <c:v>1.4568908292040448</c:v>
                </c:pt>
                <c:pt idx="1254">
                  <c:v>1.4572554667373281</c:v>
                </c:pt>
                <c:pt idx="1255">
                  <c:v>1.4576201042706114</c:v>
                </c:pt>
                <c:pt idx="1256">
                  <c:v>1.4579847418038947</c:v>
                </c:pt>
                <c:pt idx="1257">
                  <c:v>1.458349379337178</c:v>
                </c:pt>
                <c:pt idx="1258">
                  <c:v>1.4587140168704615</c:v>
                </c:pt>
                <c:pt idx="1259">
                  <c:v>1.4590786544037448</c:v>
                </c:pt>
                <c:pt idx="1260">
                  <c:v>1.4594432919370282</c:v>
                </c:pt>
                <c:pt idx="1261">
                  <c:v>1.4598079294703115</c:v>
                </c:pt>
                <c:pt idx="1262">
                  <c:v>1.4601725670035948</c:v>
                </c:pt>
                <c:pt idx="1263">
                  <c:v>1.4605372045368781</c:v>
                </c:pt>
                <c:pt idx="1264">
                  <c:v>1.4609018420701614</c:v>
                </c:pt>
                <c:pt idx="1265">
                  <c:v>1.4612664796034447</c:v>
                </c:pt>
                <c:pt idx="1266">
                  <c:v>1.4616311171367282</c:v>
                </c:pt>
                <c:pt idx="1267">
                  <c:v>1.4619957546700115</c:v>
                </c:pt>
                <c:pt idx="1268">
                  <c:v>1.4623603922032948</c:v>
                </c:pt>
                <c:pt idx="1269">
                  <c:v>1.4627250297365781</c:v>
                </c:pt>
                <c:pt idx="1270">
                  <c:v>1.4630896672698617</c:v>
                </c:pt>
                <c:pt idx="1271">
                  <c:v>1.463454304803145</c:v>
                </c:pt>
                <c:pt idx="1272">
                  <c:v>1.4638189423364283</c:v>
                </c:pt>
                <c:pt idx="1273">
                  <c:v>1.4641835798697116</c:v>
                </c:pt>
                <c:pt idx="1274">
                  <c:v>1.4645482174029949</c:v>
                </c:pt>
                <c:pt idx="1275">
                  <c:v>1.4649128549362782</c:v>
                </c:pt>
                <c:pt idx="1276">
                  <c:v>1.4652774924695615</c:v>
                </c:pt>
                <c:pt idx="1277">
                  <c:v>1.4656421300028448</c:v>
                </c:pt>
                <c:pt idx="1278">
                  <c:v>1.4660067675361284</c:v>
                </c:pt>
                <c:pt idx="1279">
                  <c:v>1.4663714050694117</c:v>
                </c:pt>
                <c:pt idx="1280">
                  <c:v>1.466736042602695</c:v>
                </c:pt>
                <c:pt idx="1281">
                  <c:v>1.4671006801359785</c:v>
                </c:pt>
                <c:pt idx="1282">
                  <c:v>1.4674653176692618</c:v>
                </c:pt>
                <c:pt idx="1283">
                  <c:v>1.4678299552025451</c:v>
                </c:pt>
                <c:pt idx="1284">
                  <c:v>1.4681945927358284</c:v>
                </c:pt>
                <c:pt idx="1285">
                  <c:v>1.4685592302691117</c:v>
                </c:pt>
                <c:pt idx="1286">
                  <c:v>1.468923867802395</c:v>
                </c:pt>
                <c:pt idx="1287">
                  <c:v>1.4692885053356783</c:v>
                </c:pt>
                <c:pt idx="1288">
                  <c:v>1.4696531428689616</c:v>
                </c:pt>
                <c:pt idx="1289">
                  <c:v>1.4700177804022452</c:v>
                </c:pt>
                <c:pt idx="1290">
                  <c:v>1.4703824179355285</c:v>
                </c:pt>
                <c:pt idx="1291">
                  <c:v>1.4707470554688118</c:v>
                </c:pt>
                <c:pt idx="1292">
                  <c:v>1.4711116930020951</c:v>
                </c:pt>
                <c:pt idx="1293">
                  <c:v>1.4714763305353784</c:v>
                </c:pt>
                <c:pt idx="1294">
                  <c:v>1.4718409680686619</c:v>
                </c:pt>
                <c:pt idx="1295">
                  <c:v>1.4722056056019452</c:v>
                </c:pt>
                <c:pt idx="1296">
                  <c:v>1.4725702431352286</c:v>
                </c:pt>
                <c:pt idx="1297">
                  <c:v>1.4729348806685119</c:v>
                </c:pt>
                <c:pt idx="1298">
                  <c:v>1.4732995182017952</c:v>
                </c:pt>
                <c:pt idx="1299">
                  <c:v>1.4736641557350785</c:v>
                </c:pt>
                <c:pt idx="1300">
                  <c:v>1.4740287932683618</c:v>
                </c:pt>
                <c:pt idx="1301">
                  <c:v>1.4743934308016453</c:v>
                </c:pt>
                <c:pt idx="1302">
                  <c:v>1.4747580683349286</c:v>
                </c:pt>
                <c:pt idx="1303">
                  <c:v>1.4751227058682119</c:v>
                </c:pt>
                <c:pt idx="1304">
                  <c:v>1.4754873434014952</c:v>
                </c:pt>
                <c:pt idx="1305">
                  <c:v>1.4758519809347785</c:v>
                </c:pt>
                <c:pt idx="1306">
                  <c:v>1.4762166184680621</c:v>
                </c:pt>
                <c:pt idx="1307">
                  <c:v>1.4765812560013454</c:v>
                </c:pt>
                <c:pt idx="1308">
                  <c:v>1.4769458935346287</c:v>
                </c:pt>
                <c:pt idx="1309">
                  <c:v>1.477310531067912</c:v>
                </c:pt>
                <c:pt idx="1310">
                  <c:v>1.4776751686011953</c:v>
                </c:pt>
                <c:pt idx="1311">
                  <c:v>1.4780398061344786</c:v>
                </c:pt>
                <c:pt idx="1312">
                  <c:v>1.4784044436677619</c:v>
                </c:pt>
                <c:pt idx="1313">
                  <c:v>1.4787690812010452</c:v>
                </c:pt>
                <c:pt idx="1314">
                  <c:v>1.4791337187343288</c:v>
                </c:pt>
                <c:pt idx="1315">
                  <c:v>1.4794983562676121</c:v>
                </c:pt>
                <c:pt idx="1316">
                  <c:v>1.4798629938008954</c:v>
                </c:pt>
                <c:pt idx="1317">
                  <c:v>1.4802276313341787</c:v>
                </c:pt>
                <c:pt idx="1318">
                  <c:v>1.4805922688674622</c:v>
                </c:pt>
                <c:pt idx="1319">
                  <c:v>1.4809569064007455</c:v>
                </c:pt>
                <c:pt idx="1320">
                  <c:v>1.4813215439340288</c:v>
                </c:pt>
                <c:pt idx="1321">
                  <c:v>1.4816861814673121</c:v>
                </c:pt>
                <c:pt idx="1322">
                  <c:v>1.4820508190005954</c:v>
                </c:pt>
                <c:pt idx="1323">
                  <c:v>1.4824154565338787</c:v>
                </c:pt>
                <c:pt idx="1324">
                  <c:v>1.482780094067162</c:v>
                </c:pt>
                <c:pt idx="1325">
                  <c:v>1.4831447316004454</c:v>
                </c:pt>
                <c:pt idx="1326">
                  <c:v>1.4835093691337289</c:v>
                </c:pt>
                <c:pt idx="1327">
                  <c:v>1.4838740066670122</c:v>
                </c:pt>
                <c:pt idx="1328">
                  <c:v>1.4842386442002955</c:v>
                </c:pt>
                <c:pt idx="1329">
                  <c:v>1.4846032817335788</c:v>
                </c:pt>
                <c:pt idx="1330">
                  <c:v>1.4849679192668621</c:v>
                </c:pt>
                <c:pt idx="1331">
                  <c:v>1.4853325568001456</c:v>
                </c:pt>
                <c:pt idx="1332">
                  <c:v>1.4856971943334289</c:v>
                </c:pt>
                <c:pt idx="1333">
                  <c:v>1.4860618318667123</c:v>
                </c:pt>
                <c:pt idx="1334">
                  <c:v>1.4864264693999956</c:v>
                </c:pt>
                <c:pt idx="1335">
                  <c:v>1.4867911069332789</c:v>
                </c:pt>
                <c:pt idx="1336">
                  <c:v>1.4871557444665622</c:v>
                </c:pt>
                <c:pt idx="1337">
                  <c:v>1.4875203819998455</c:v>
                </c:pt>
                <c:pt idx="1338">
                  <c:v>1.4878850195331288</c:v>
                </c:pt>
                <c:pt idx="1339">
                  <c:v>1.4882496570664123</c:v>
                </c:pt>
                <c:pt idx="1340">
                  <c:v>1.4886142945996956</c:v>
                </c:pt>
                <c:pt idx="1341">
                  <c:v>1.4889789321329789</c:v>
                </c:pt>
                <c:pt idx="1342">
                  <c:v>1.4893435696662622</c:v>
                </c:pt>
                <c:pt idx="1343">
                  <c:v>1.4897082071995458</c:v>
                </c:pt>
                <c:pt idx="1344">
                  <c:v>1.4900728447328291</c:v>
                </c:pt>
                <c:pt idx="1345">
                  <c:v>1.4904374822661124</c:v>
                </c:pt>
                <c:pt idx="1346">
                  <c:v>1.4908021197993957</c:v>
                </c:pt>
                <c:pt idx="1347">
                  <c:v>1.491166757332679</c:v>
                </c:pt>
                <c:pt idx="1348">
                  <c:v>1.4915313948659623</c:v>
                </c:pt>
                <c:pt idx="1349">
                  <c:v>1.4918960323992456</c:v>
                </c:pt>
                <c:pt idx="1350">
                  <c:v>1.4922606699325289</c:v>
                </c:pt>
                <c:pt idx="1351">
                  <c:v>1.4926253074658125</c:v>
                </c:pt>
                <c:pt idx="1352">
                  <c:v>1.4929899449990958</c:v>
                </c:pt>
                <c:pt idx="1353">
                  <c:v>1.4933545825323791</c:v>
                </c:pt>
                <c:pt idx="1354">
                  <c:v>1.4937192200656624</c:v>
                </c:pt>
                <c:pt idx="1355">
                  <c:v>1.4940838575989457</c:v>
                </c:pt>
                <c:pt idx="1356">
                  <c:v>1.4944484951322292</c:v>
                </c:pt>
                <c:pt idx="1357">
                  <c:v>1.4948131326655125</c:v>
                </c:pt>
                <c:pt idx="1358">
                  <c:v>1.4951777701987958</c:v>
                </c:pt>
                <c:pt idx="1359">
                  <c:v>1.4955424077320791</c:v>
                </c:pt>
                <c:pt idx="1360">
                  <c:v>1.4959070452653624</c:v>
                </c:pt>
                <c:pt idx="1361">
                  <c:v>1.4962716827986458</c:v>
                </c:pt>
                <c:pt idx="1362">
                  <c:v>1.4966363203319291</c:v>
                </c:pt>
                <c:pt idx="1363">
                  <c:v>1.4970009578652126</c:v>
                </c:pt>
                <c:pt idx="1364">
                  <c:v>1.4973655953984959</c:v>
                </c:pt>
                <c:pt idx="1365">
                  <c:v>1.4977302329317792</c:v>
                </c:pt>
                <c:pt idx="1366">
                  <c:v>1.4980948704650625</c:v>
                </c:pt>
                <c:pt idx="1367">
                  <c:v>1.4984595079983458</c:v>
                </c:pt>
                <c:pt idx="1368">
                  <c:v>1.4988241455316293</c:v>
                </c:pt>
                <c:pt idx="1369">
                  <c:v>1.4991887830649127</c:v>
                </c:pt>
                <c:pt idx="1370">
                  <c:v>1.499553420598196</c:v>
                </c:pt>
                <c:pt idx="1371">
                  <c:v>1.4999180581314793</c:v>
                </c:pt>
                <c:pt idx="1372">
                  <c:v>1.5002826956647626</c:v>
                </c:pt>
                <c:pt idx="1373">
                  <c:v>1.5006473331980459</c:v>
                </c:pt>
                <c:pt idx="1374">
                  <c:v>1.5010119707313292</c:v>
                </c:pt>
                <c:pt idx="1375">
                  <c:v>1.5013766082646125</c:v>
                </c:pt>
                <c:pt idx="1376">
                  <c:v>1.501741245797896</c:v>
                </c:pt>
                <c:pt idx="1377">
                  <c:v>1.5021058833311793</c:v>
                </c:pt>
                <c:pt idx="1378">
                  <c:v>1.5024705208644626</c:v>
                </c:pt>
                <c:pt idx="1379">
                  <c:v>1.502835158397746</c:v>
                </c:pt>
                <c:pt idx="1380">
                  <c:v>1.5031997959310295</c:v>
                </c:pt>
                <c:pt idx="1381">
                  <c:v>1.5035644334643128</c:v>
                </c:pt>
                <c:pt idx="1382">
                  <c:v>1.5039290709975961</c:v>
                </c:pt>
                <c:pt idx="1383">
                  <c:v>1.5042937085308794</c:v>
                </c:pt>
                <c:pt idx="1384">
                  <c:v>1.5046583460641627</c:v>
                </c:pt>
                <c:pt idx="1385">
                  <c:v>1.505022983597446</c:v>
                </c:pt>
                <c:pt idx="1386">
                  <c:v>1.5053876211307293</c:v>
                </c:pt>
                <c:pt idx="1387">
                  <c:v>1.5057522586640126</c:v>
                </c:pt>
                <c:pt idx="1388">
                  <c:v>1.5061168961972959</c:v>
                </c:pt>
                <c:pt idx="1389">
                  <c:v>1.5064815337305795</c:v>
                </c:pt>
                <c:pt idx="1390">
                  <c:v>1.5068461712638628</c:v>
                </c:pt>
                <c:pt idx="1391">
                  <c:v>1.5072108087971461</c:v>
                </c:pt>
                <c:pt idx="1392">
                  <c:v>1.5075754463304296</c:v>
                </c:pt>
                <c:pt idx="1393">
                  <c:v>1.5079400838637129</c:v>
                </c:pt>
                <c:pt idx="1394">
                  <c:v>1.5083047213969962</c:v>
                </c:pt>
                <c:pt idx="1395">
                  <c:v>1.5086693589302795</c:v>
                </c:pt>
                <c:pt idx="1396">
                  <c:v>1.5090339964635628</c:v>
                </c:pt>
                <c:pt idx="1397">
                  <c:v>1.5093986339968462</c:v>
                </c:pt>
                <c:pt idx="1398">
                  <c:v>1.5097632715301295</c:v>
                </c:pt>
                <c:pt idx="1399">
                  <c:v>1.5101279090634128</c:v>
                </c:pt>
                <c:pt idx="1400">
                  <c:v>1.5104925465966961</c:v>
                </c:pt>
                <c:pt idx="1401">
                  <c:v>1.5108571841299796</c:v>
                </c:pt>
                <c:pt idx="1402">
                  <c:v>1.5112218216632629</c:v>
                </c:pt>
                <c:pt idx="1403">
                  <c:v>1.5115864591965462</c:v>
                </c:pt>
                <c:pt idx="1404">
                  <c:v>1.5119510967298297</c:v>
                </c:pt>
                <c:pt idx="1405">
                  <c:v>1.5123157342631131</c:v>
                </c:pt>
                <c:pt idx="1406">
                  <c:v>1.5126803717963964</c:v>
                </c:pt>
                <c:pt idx="1407">
                  <c:v>1.5130450093296797</c:v>
                </c:pt>
                <c:pt idx="1408">
                  <c:v>1.513409646862963</c:v>
                </c:pt>
                <c:pt idx="1409">
                  <c:v>1.5137742843962463</c:v>
                </c:pt>
                <c:pt idx="1410">
                  <c:v>1.5141389219295296</c:v>
                </c:pt>
                <c:pt idx="1411">
                  <c:v>1.5145035594628129</c:v>
                </c:pt>
                <c:pt idx="1412">
                  <c:v>1.5148681969960962</c:v>
                </c:pt>
                <c:pt idx="1413">
                  <c:v>1.5152328345293795</c:v>
                </c:pt>
                <c:pt idx="1414">
                  <c:v>1.515597472062663</c:v>
                </c:pt>
                <c:pt idx="1415">
                  <c:v>1.5159621095959463</c:v>
                </c:pt>
                <c:pt idx="1416">
                  <c:v>1.5163267471292297</c:v>
                </c:pt>
                <c:pt idx="1417">
                  <c:v>1.5166913846625132</c:v>
                </c:pt>
                <c:pt idx="1418">
                  <c:v>1.5170560221957965</c:v>
                </c:pt>
                <c:pt idx="1419">
                  <c:v>1.5174206597290798</c:v>
                </c:pt>
                <c:pt idx="1420">
                  <c:v>1.5177852972623631</c:v>
                </c:pt>
                <c:pt idx="1421">
                  <c:v>1.5181499347956464</c:v>
                </c:pt>
                <c:pt idx="1422">
                  <c:v>1.5185145723289297</c:v>
                </c:pt>
                <c:pt idx="1423">
                  <c:v>1.518879209862213</c:v>
                </c:pt>
                <c:pt idx="1424">
                  <c:v>1.5192438473954963</c:v>
                </c:pt>
                <c:pt idx="1425">
                  <c:v>1.5196084849287796</c:v>
                </c:pt>
                <c:pt idx="1426">
                  <c:v>1.5199731224620632</c:v>
                </c:pt>
                <c:pt idx="1427">
                  <c:v>1.5203377599953465</c:v>
                </c:pt>
                <c:pt idx="1428">
                  <c:v>1.5207023975286298</c:v>
                </c:pt>
                <c:pt idx="1429">
                  <c:v>1.5210670350619133</c:v>
                </c:pt>
                <c:pt idx="1430">
                  <c:v>1.5214316725951966</c:v>
                </c:pt>
                <c:pt idx="1431">
                  <c:v>1.5217963101284799</c:v>
                </c:pt>
                <c:pt idx="1432">
                  <c:v>1.5221609476617632</c:v>
                </c:pt>
                <c:pt idx="1433">
                  <c:v>1.5225255851950465</c:v>
                </c:pt>
                <c:pt idx="1434">
                  <c:v>1.5228902227283299</c:v>
                </c:pt>
                <c:pt idx="1435">
                  <c:v>1.5232548602616132</c:v>
                </c:pt>
                <c:pt idx="1436">
                  <c:v>1.5236194977948965</c:v>
                </c:pt>
                <c:pt idx="1437">
                  <c:v>1.5239841353281798</c:v>
                </c:pt>
                <c:pt idx="1438">
                  <c:v>1.5243487728614633</c:v>
                </c:pt>
                <c:pt idx="1439">
                  <c:v>1.5247134103947466</c:v>
                </c:pt>
                <c:pt idx="1440">
                  <c:v>1.5250780479280299</c:v>
                </c:pt>
                <c:pt idx="1441">
                  <c:v>1.5254426854613132</c:v>
                </c:pt>
                <c:pt idx="1442">
                  <c:v>1.5258073229945968</c:v>
                </c:pt>
                <c:pt idx="1443">
                  <c:v>1.5261719605278801</c:v>
                </c:pt>
                <c:pt idx="1444">
                  <c:v>1.5265365980611634</c:v>
                </c:pt>
                <c:pt idx="1445">
                  <c:v>1.5269012355944467</c:v>
                </c:pt>
                <c:pt idx="1446">
                  <c:v>1.52726587312773</c:v>
                </c:pt>
                <c:pt idx="1447">
                  <c:v>1.5276305106610133</c:v>
                </c:pt>
                <c:pt idx="1448">
                  <c:v>1.5279951481942966</c:v>
                </c:pt>
                <c:pt idx="1449">
                  <c:v>1.5283597857275799</c:v>
                </c:pt>
                <c:pt idx="1450">
                  <c:v>1.5287244232608632</c:v>
                </c:pt>
                <c:pt idx="1451">
                  <c:v>1.5290890607941467</c:v>
                </c:pt>
                <c:pt idx="1452">
                  <c:v>1.5294536983274301</c:v>
                </c:pt>
                <c:pt idx="1453">
                  <c:v>1.5298183358607134</c:v>
                </c:pt>
                <c:pt idx="1454">
                  <c:v>1.5301829733939969</c:v>
                </c:pt>
                <c:pt idx="1455">
                  <c:v>1.5305476109272802</c:v>
                </c:pt>
                <c:pt idx="1456">
                  <c:v>1.5309122484605635</c:v>
                </c:pt>
                <c:pt idx="1457">
                  <c:v>1.5312768859938468</c:v>
                </c:pt>
                <c:pt idx="1458">
                  <c:v>1.5316415235271301</c:v>
                </c:pt>
                <c:pt idx="1459">
                  <c:v>1.5320061610604134</c:v>
                </c:pt>
                <c:pt idx="1460">
                  <c:v>1.5323707985936967</c:v>
                </c:pt>
                <c:pt idx="1461">
                  <c:v>1.53273543612698</c:v>
                </c:pt>
                <c:pt idx="1462">
                  <c:v>1.5331000736602634</c:v>
                </c:pt>
                <c:pt idx="1463">
                  <c:v>1.5334647111935469</c:v>
                </c:pt>
                <c:pt idx="1464">
                  <c:v>1.5338293487268302</c:v>
                </c:pt>
                <c:pt idx="1465">
                  <c:v>1.5341939862601135</c:v>
                </c:pt>
                <c:pt idx="1466">
                  <c:v>1.534558623793397</c:v>
                </c:pt>
                <c:pt idx="1467">
                  <c:v>1.5349232613266803</c:v>
                </c:pt>
                <c:pt idx="1468">
                  <c:v>1.5352878988599636</c:v>
                </c:pt>
                <c:pt idx="1469">
                  <c:v>1.5356525363932469</c:v>
                </c:pt>
                <c:pt idx="1470">
                  <c:v>1.5360171739265303</c:v>
                </c:pt>
                <c:pt idx="1471">
                  <c:v>1.5363818114598136</c:v>
                </c:pt>
                <c:pt idx="1472">
                  <c:v>1.5367464489930969</c:v>
                </c:pt>
                <c:pt idx="1473">
                  <c:v>1.5371110865263802</c:v>
                </c:pt>
                <c:pt idx="1474">
                  <c:v>1.5374757240596635</c:v>
                </c:pt>
                <c:pt idx="1475">
                  <c:v>1.5378403615929468</c:v>
                </c:pt>
                <c:pt idx="1476">
                  <c:v>1.5382049991262303</c:v>
                </c:pt>
                <c:pt idx="1477">
                  <c:v>1.5385696366595136</c:v>
                </c:pt>
                <c:pt idx="1478">
                  <c:v>1.5389342741927969</c:v>
                </c:pt>
                <c:pt idx="1479">
                  <c:v>1.5392989117260805</c:v>
                </c:pt>
                <c:pt idx="1480">
                  <c:v>1.5396635492593638</c:v>
                </c:pt>
                <c:pt idx="1481">
                  <c:v>1.5400281867926471</c:v>
                </c:pt>
                <c:pt idx="1482">
                  <c:v>1.5403928243259304</c:v>
                </c:pt>
                <c:pt idx="1483">
                  <c:v>1.5407574618592137</c:v>
                </c:pt>
                <c:pt idx="1484">
                  <c:v>1.541122099392497</c:v>
                </c:pt>
                <c:pt idx="1485">
                  <c:v>1.5414867369257803</c:v>
                </c:pt>
                <c:pt idx="1486">
                  <c:v>1.5418513744590636</c:v>
                </c:pt>
                <c:pt idx="1487">
                  <c:v>1.5422160119923469</c:v>
                </c:pt>
                <c:pt idx="1488">
                  <c:v>1.5425806495256305</c:v>
                </c:pt>
                <c:pt idx="1489">
                  <c:v>1.5429452870589138</c:v>
                </c:pt>
                <c:pt idx="1490">
                  <c:v>1.5433099245921971</c:v>
                </c:pt>
                <c:pt idx="1491">
                  <c:v>1.5436745621254806</c:v>
                </c:pt>
                <c:pt idx="1492">
                  <c:v>1.5440391996587639</c:v>
                </c:pt>
                <c:pt idx="1493">
                  <c:v>1.5444038371920472</c:v>
                </c:pt>
                <c:pt idx="1494">
                  <c:v>1.5447684747253305</c:v>
                </c:pt>
                <c:pt idx="1495">
                  <c:v>1.5451331122586138</c:v>
                </c:pt>
                <c:pt idx="1496">
                  <c:v>1.5454977497918971</c:v>
                </c:pt>
                <c:pt idx="1497">
                  <c:v>1.5458623873251804</c:v>
                </c:pt>
                <c:pt idx="1498">
                  <c:v>1.5462270248584637</c:v>
                </c:pt>
                <c:pt idx="1499">
                  <c:v>1.5465916623917471</c:v>
                </c:pt>
                <c:pt idx="1500">
                  <c:v>1.5469562999250306</c:v>
                </c:pt>
                <c:pt idx="1501">
                  <c:v>1.5473209374583139</c:v>
                </c:pt>
                <c:pt idx="1502">
                  <c:v>1.5476855749915972</c:v>
                </c:pt>
                <c:pt idx="1503">
                  <c:v>1.5480502125248807</c:v>
                </c:pt>
                <c:pt idx="1504">
                  <c:v>1.548414850058164</c:v>
                </c:pt>
                <c:pt idx="1505">
                  <c:v>1.5487794875914473</c:v>
                </c:pt>
                <c:pt idx="1506">
                  <c:v>1.5491441251247307</c:v>
                </c:pt>
                <c:pt idx="1507">
                  <c:v>1.549508762658014</c:v>
                </c:pt>
                <c:pt idx="1508">
                  <c:v>1.5498734001912973</c:v>
                </c:pt>
                <c:pt idx="1509">
                  <c:v>1.5502380377245806</c:v>
                </c:pt>
                <c:pt idx="1510">
                  <c:v>1.5506026752578639</c:v>
                </c:pt>
                <c:pt idx="1511">
                  <c:v>1.5509673127911472</c:v>
                </c:pt>
                <c:pt idx="1512">
                  <c:v>1.5513319503244305</c:v>
                </c:pt>
                <c:pt idx="1513">
                  <c:v>1.551696587857714</c:v>
                </c:pt>
                <c:pt idx="1514">
                  <c:v>1.5520612253909973</c:v>
                </c:pt>
                <c:pt idx="1515">
                  <c:v>1.5524258629242806</c:v>
                </c:pt>
                <c:pt idx="1516">
                  <c:v>1.5527905004575642</c:v>
                </c:pt>
                <c:pt idx="1517">
                  <c:v>1.5531551379908475</c:v>
                </c:pt>
                <c:pt idx="1518">
                  <c:v>1.5535197755241308</c:v>
                </c:pt>
                <c:pt idx="1519">
                  <c:v>1.5538844130574141</c:v>
                </c:pt>
                <c:pt idx="1520">
                  <c:v>1.5542490505906974</c:v>
                </c:pt>
                <c:pt idx="1521">
                  <c:v>1.5546136881239807</c:v>
                </c:pt>
                <c:pt idx="1522">
                  <c:v>1.554978325657264</c:v>
                </c:pt>
                <c:pt idx="1523">
                  <c:v>1.5553429631905473</c:v>
                </c:pt>
                <c:pt idx="1524">
                  <c:v>1.5557076007238306</c:v>
                </c:pt>
                <c:pt idx="1525">
                  <c:v>1.5560722382571142</c:v>
                </c:pt>
                <c:pt idx="1526">
                  <c:v>1.5564368757903975</c:v>
                </c:pt>
                <c:pt idx="1527">
                  <c:v>1.5568015133236808</c:v>
                </c:pt>
                <c:pt idx="1528">
                  <c:v>1.5571661508569643</c:v>
                </c:pt>
                <c:pt idx="1529">
                  <c:v>1.5575307883902476</c:v>
                </c:pt>
                <c:pt idx="1530">
                  <c:v>1.5578954259235309</c:v>
                </c:pt>
                <c:pt idx="1531">
                  <c:v>1.5582600634568142</c:v>
                </c:pt>
                <c:pt idx="1532">
                  <c:v>1.5586247009900975</c:v>
                </c:pt>
                <c:pt idx="1533">
                  <c:v>1.5589893385233808</c:v>
                </c:pt>
                <c:pt idx="1534">
                  <c:v>1.5593539760566641</c:v>
                </c:pt>
                <c:pt idx="1535">
                  <c:v>1.5597186135899475</c:v>
                </c:pt>
                <c:pt idx="1536">
                  <c:v>1.5600832511232308</c:v>
                </c:pt>
                <c:pt idx="1537">
                  <c:v>1.5604478886565143</c:v>
                </c:pt>
                <c:pt idx="1538">
                  <c:v>1.5608125261897976</c:v>
                </c:pt>
                <c:pt idx="1539">
                  <c:v>1.5611771637230809</c:v>
                </c:pt>
                <c:pt idx="1540">
                  <c:v>1.5615418012563642</c:v>
                </c:pt>
                <c:pt idx="1541">
                  <c:v>1.5619064387896477</c:v>
                </c:pt>
                <c:pt idx="1542">
                  <c:v>1.5622710763229311</c:v>
                </c:pt>
                <c:pt idx="1543">
                  <c:v>1.5626357138562144</c:v>
                </c:pt>
                <c:pt idx="1544">
                  <c:v>1.5630003513894977</c:v>
                </c:pt>
                <c:pt idx="1545">
                  <c:v>1.563364988922781</c:v>
                </c:pt>
                <c:pt idx="1546">
                  <c:v>1.5637296264560643</c:v>
                </c:pt>
                <c:pt idx="1547">
                  <c:v>1.5640942639893476</c:v>
                </c:pt>
                <c:pt idx="1548">
                  <c:v>1.5644589015226309</c:v>
                </c:pt>
                <c:pt idx="1549">
                  <c:v>1.5648235390559142</c:v>
                </c:pt>
                <c:pt idx="1550">
                  <c:v>1.5651881765891977</c:v>
                </c:pt>
                <c:pt idx="1551">
                  <c:v>1.565552814122481</c:v>
                </c:pt>
                <c:pt idx="1552">
                  <c:v>1.5659174516557643</c:v>
                </c:pt>
                <c:pt idx="1553">
                  <c:v>1.5662820891890479</c:v>
                </c:pt>
                <c:pt idx="1554">
                  <c:v>1.5666467267223312</c:v>
                </c:pt>
                <c:pt idx="1555">
                  <c:v>1.5670113642556145</c:v>
                </c:pt>
                <c:pt idx="1556">
                  <c:v>1.5673760017888978</c:v>
                </c:pt>
                <c:pt idx="1557">
                  <c:v>1.5677406393221811</c:v>
                </c:pt>
                <c:pt idx="1558">
                  <c:v>1.5681052768554644</c:v>
                </c:pt>
                <c:pt idx="1559">
                  <c:v>1.5684699143887477</c:v>
                </c:pt>
                <c:pt idx="1560">
                  <c:v>1.568834551922031</c:v>
                </c:pt>
                <c:pt idx="1561">
                  <c:v>1.5691991894553143</c:v>
                </c:pt>
                <c:pt idx="1562">
                  <c:v>1.5695638269885979</c:v>
                </c:pt>
                <c:pt idx="1563">
                  <c:v>1.5699284645218812</c:v>
                </c:pt>
                <c:pt idx="1564">
                  <c:v>1.5702931020551645</c:v>
                </c:pt>
                <c:pt idx="1565">
                  <c:v>1.570657739588448</c:v>
                </c:pt>
                <c:pt idx="1566">
                  <c:v>1.5710223771217313</c:v>
                </c:pt>
                <c:pt idx="1567">
                  <c:v>1.5713870146550146</c:v>
                </c:pt>
                <c:pt idx="1568">
                  <c:v>1.5717516521882979</c:v>
                </c:pt>
                <c:pt idx="1569">
                  <c:v>1.5721162897215812</c:v>
                </c:pt>
                <c:pt idx="1570">
                  <c:v>1.5724809272548645</c:v>
                </c:pt>
                <c:pt idx="1571">
                  <c:v>1.5728455647881479</c:v>
                </c:pt>
                <c:pt idx="1572">
                  <c:v>1.5732102023214312</c:v>
                </c:pt>
                <c:pt idx="1573">
                  <c:v>1.5735748398547145</c:v>
                </c:pt>
                <c:pt idx="1574">
                  <c:v>1.5739394773879978</c:v>
                </c:pt>
                <c:pt idx="1575">
                  <c:v>1.5743041149212813</c:v>
                </c:pt>
                <c:pt idx="1576">
                  <c:v>1.5746687524545646</c:v>
                </c:pt>
                <c:pt idx="1577">
                  <c:v>1.5750333899878479</c:v>
                </c:pt>
                <c:pt idx="1578">
                  <c:v>1.5753980275211314</c:v>
                </c:pt>
                <c:pt idx="1579">
                  <c:v>1.5757626650544148</c:v>
                </c:pt>
                <c:pt idx="1580">
                  <c:v>1.5761273025876981</c:v>
                </c:pt>
                <c:pt idx="1581">
                  <c:v>1.5764919401209814</c:v>
                </c:pt>
                <c:pt idx="1582">
                  <c:v>1.5768565776542647</c:v>
                </c:pt>
                <c:pt idx="1583">
                  <c:v>1.577221215187548</c:v>
                </c:pt>
                <c:pt idx="1584">
                  <c:v>1.5775858527208313</c:v>
                </c:pt>
                <c:pt idx="1585">
                  <c:v>1.5779504902541146</c:v>
                </c:pt>
                <c:pt idx="1586">
                  <c:v>1.5783151277873979</c:v>
                </c:pt>
                <c:pt idx="1587">
                  <c:v>1.5786797653206814</c:v>
                </c:pt>
                <c:pt idx="1588">
                  <c:v>1.5790444028539647</c:v>
                </c:pt>
                <c:pt idx="1589">
                  <c:v>1.5794090403872481</c:v>
                </c:pt>
                <c:pt idx="1590">
                  <c:v>1.5797736779205316</c:v>
                </c:pt>
                <c:pt idx="1591">
                  <c:v>1.5801383154538149</c:v>
                </c:pt>
                <c:pt idx="1592">
                  <c:v>1.5805029529870982</c:v>
                </c:pt>
                <c:pt idx="1593">
                  <c:v>1.5808675905203815</c:v>
                </c:pt>
                <c:pt idx="1594">
                  <c:v>1.5812322280536648</c:v>
                </c:pt>
                <c:pt idx="1595">
                  <c:v>1.5815968655869481</c:v>
                </c:pt>
                <c:pt idx="1596">
                  <c:v>1.5819615031202314</c:v>
                </c:pt>
                <c:pt idx="1597">
                  <c:v>1.5823261406535147</c:v>
                </c:pt>
                <c:pt idx="1598">
                  <c:v>1.582690778186798</c:v>
                </c:pt>
                <c:pt idx="1599">
                  <c:v>1.5830554157200816</c:v>
                </c:pt>
                <c:pt idx="1600">
                  <c:v>1.5834200532533649</c:v>
                </c:pt>
                <c:pt idx="1601">
                  <c:v>1.5837846907866482</c:v>
                </c:pt>
                <c:pt idx="1602">
                  <c:v>1.5841493283199317</c:v>
                </c:pt>
                <c:pt idx="1603">
                  <c:v>1.584513965853215</c:v>
                </c:pt>
                <c:pt idx="1604">
                  <c:v>1.5848786033864983</c:v>
                </c:pt>
                <c:pt idx="1605">
                  <c:v>1.5852432409197816</c:v>
                </c:pt>
                <c:pt idx="1606">
                  <c:v>1.5856078784530649</c:v>
                </c:pt>
                <c:pt idx="1607">
                  <c:v>1.5859725159863483</c:v>
                </c:pt>
                <c:pt idx="1608">
                  <c:v>1.5863371535196316</c:v>
                </c:pt>
                <c:pt idx="1609">
                  <c:v>1.5867017910529149</c:v>
                </c:pt>
                <c:pt idx="1610">
                  <c:v>1.5870664285861982</c:v>
                </c:pt>
                <c:pt idx="1611">
                  <c:v>1.5874310661194815</c:v>
                </c:pt>
                <c:pt idx="1612">
                  <c:v>1.587795703652765</c:v>
                </c:pt>
                <c:pt idx="1613">
                  <c:v>1.5881603411860483</c:v>
                </c:pt>
                <c:pt idx="1614">
                  <c:v>1.5885249787193316</c:v>
                </c:pt>
                <c:pt idx="1615">
                  <c:v>1.5888896162526152</c:v>
                </c:pt>
                <c:pt idx="1616">
                  <c:v>1.5892542537858985</c:v>
                </c:pt>
                <c:pt idx="1617">
                  <c:v>1.5896188913191818</c:v>
                </c:pt>
                <c:pt idx="1618">
                  <c:v>1.5899835288524651</c:v>
                </c:pt>
                <c:pt idx="1619">
                  <c:v>1.5903481663857484</c:v>
                </c:pt>
                <c:pt idx="1620">
                  <c:v>1.5907128039190317</c:v>
                </c:pt>
                <c:pt idx="1621">
                  <c:v>1.591077441452315</c:v>
                </c:pt>
                <c:pt idx="1622">
                  <c:v>1.5914420789855983</c:v>
                </c:pt>
                <c:pt idx="1623">
                  <c:v>1.5918067165188816</c:v>
                </c:pt>
                <c:pt idx="1624">
                  <c:v>1.5921713540521651</c:v>
                </c:pt>
                <c:pt idx="1625">
                  <c:v>1.5925359915854485</c:v>
                </c:pt>
                <c:pt idx="1626">
                  <c:v>1.5929006291187318</c:v>
                </c:pt>
                <c:pt idx="1627">
                  <c:v>1.5932652666520153</c:v>
                </c:pt>
                <c:pt idx="1628">
                  <c:v>1.5936299041852986</c:v>
                </c:pt>
                <c:pt idx="1629">
                  <c:v>1.5939945417185819</c:v>
                </c:pt>
                <c:pt idx="1630">
                  <c:v>1.5943591792518652</c:v>
                </c:pt>
                <c:pt idx="1631">
                  <c:v>1.5947238167851485</c:v>
                </c:pt>
                <c:pt idx="1632">
                  <c:v>1.5950884543184318</c:v>
                </c:pt>
                <c:pt idx="1633">
                  <c:v>1.5954530918517151</c:v>
                </c:pt>
                <c:pt idx="1634">
                  <c:v>1.5958177293849984</c:v>
                </c:pt>
                <c:pt idx="1635">
                  <c:v>1.5961823669182817</c:v>
                </c:pt>
                <c:pt idx="1636">
                  <c:v>1.5965470044515651</c:v>
                </c:pt>
                <c:pt idx="1637">
                  <c:v>1.5969116419848486</c:v>
                </c:pt>
                <c:pt idx="1638">
                  <c:v>1.5972762795181319</c:v>
                </c:pt>
                <c:pt idx="1639">
                  <c:v>1.5976409170514152</c:v>
                </c:pt>
                <c:pt idx="1640">
                  <c:v>1.5980055545846987</c:v>
                </c:pt>
                <c:pt idx="1641">
                  <c:v>1.598370192117982</c:v>
                </c:pt>
                <c:pt idx="1642">
                  <c:v>1.5987348296512653</c:v>
                </c:pt>
                <c:pt idx="1643">
                  <c:v>1.5990994671845487</c:v>
                </c:pt>
                <c:pt idx="1644">
                  <c:v>1.599464104717832</c:v>
                </c:pt>
                <c:pt idx="1645">
                  <c:v>1.5998287422511153</c:v>
                </c:pt>
                <c:pt idx="1646">
                  <c:v>1.6001933797843986</c:v>
                </c:pt>
                <c:pt idx="1647">
                  <c:v>1.6005580173176819</c:v>
                </c:pt>
                <c:pt idx="1648">
                  <c:v>1.6009226548509652</c:v>
                </c:pt>
                <c:pt idx="1649">
                  <c:v>1.6012872923842487</c:v>
                </c:pt>
                <c:pt idx="1650">
                  <c:v>1.601651929917532</c:v>
                </c:pt>
                <c:pt idx="1651">
                  <c:v>1.6020165674508153</c:v>
                </c:pt>
                <c:pt idx="1652">
                  <c:v>1.6023812049840989</c:v>
                </c:pt>
                <c:pt idx="1653">
                  <c:v>1.6027458425173822</c:v>
                </c:pt>
                <c:pt idx="1654">
                  <c:v>1.6031104800506655</c:v>
                </c:pt>
                <c:pt idx="1655">
                  <c:v>1.6034751175839488</c:v>
                </c:pt>
                <c:pt idx="1656">
                  <c:v>1.6038397551172321</c:v>
                </c:pt>
                <c:pt idx="1657">
                  <c:v>1.6042043926505154</c:v>
                </c:pt>
                <c:pt idx="1658">
                  <c:v>1.6045690301837987</c:v>
                </c:pt>
                <c:pt idx="1659">
                  <c:v>1.604933667717082</c:v>
                </c:pt>
                <c:pt idx="1660">
                  <c:v>1.6052983052503653</c:v>
                </c:pt>
                <c:pt idx="1661">
                  <c:v>1.6056629427836488</c:v>
                </c:pt>
                <c:pt idx="1662">
                  <c:v>1.6060275803169322</c:v>
                </c:pt>
                <c:pt idx="1663">
                  <c:v>1.6063922178502155</c:v>
                </c:pt>
                <c:pt idx="1664">
                  <c:v>1.606756855383499</c:v>
                </c:pt>
                <c:pt idx="1665">
                  <c:v>1.6071214929167823</c:v>
                </c:pt>
                <c:pt idx="1666">
                  <c:v>1.6074861304500656</c:v>
                </c:pt>
                <c:pt idx="1667">
                  <c:v>1.6078507679833489</c:v>
                </c:pt>
                <c:pt idx="1668">
                  <c:v>1.6082154055166322</c:v>
                </c:pt>
                <c:pt idx="1669">
                  <c:v>1.6085800430499155</c:v>
                </c:pt>
                <c:pt idx="1670">
                  <c:v>1.6089446805831988</c:v>
                </c:pt>
                <c:pt idx="1671">
                  <c:v>1.6093093181164821</c:v>
                </c:pt>
                <c:pt idx="1672">
                  <c:v>1.6096739556497655</c:v>
                </c:pt>
                <c:pt idx="1673">
                  <c:v>1.6100385931830488</c:v>
                </c:pt>
                <c:pt idx="1674">
                  <c:v>1.6104032307163323</c:v>
                </c:pt>
                <c:pt idx="1675">
                  <c:v>1.6107678682496156</c:v>
                </c:pt>
                <c:pt idx="1676">
                  <c:v>1.6111325057828989</c:v>
                </c:pt>
                <c:pt idx="1677">
                  <c:v>1.6114971433161824</c:v>
                </c:pt>
                <c:pt idx="1678">
                  <c:v>1.6118617808494657</c:v>
                </c:pt>
                <c:pt idx="1679">
                  <c:v>1.612226418382749</c:v>
                </c:pt>
                <c:pt idx="1680">
                  <c:v>1.6125910559160324</c:v>
                </c:pt>
                <c:pt idx="1681">
                  <c:v>1.6129556934493157</c:v>
                </c:pt>
                <c:pt idx="1682">
                  <c:v>1.613320330982599</c:v>
                </c:pt>
                <c:pt idx="1683">
                  <c:v>1.6136849685158823</c:v>
                </c:pt>
                <c:pt idx="1684">
                  <c:v>1.6140496060491656</c:v>
                </c:pt>
                <c:pt idx="1685">
                  <c:v>1.6144142435824489</c:v>
                </c:pt>
                <c:pt idx="1686">
                  <c:v>1.6147788811157324</c:v>
                </c:pt>
                <c:pt idx="1687">
                  <c:v>1.6151435186490157</c:v>
                </c:pt>
                <c:pt idx="1688">
                  <c:v>1.615508156182299</c:v>
                </c:pt>
                <c:pt idx="1689">
                  <c:v>1.6158727937155826</c:v>
                </c:pt>
                <c:pt idx="1690">
                  <c:v>1.6162374312488659</c:v>
                </c:pt>
                <c:pt idx="1691">
                  <c:v>1.6166020687821492</c:v>
                </c:pt>
                <c:pt idx="1692">
                  <c:v>1.6169667063154325</c:v>
                </c:pt>
                <c:pt idx="1693">
                  <c:v>1.6173313438487158</c:v>
                </c:pt>
                <c:pt idx="1694">
                  <c:v>1.6176959813819991</c:v>
                </c:pt>
                <c:pt idx="1695">
                  <c:v>1.6180606189152824</c:v>
                </c:pt>
                <c:pt idx="1696">
                  <c:v>1.6184252564485657</c:v>
                </c:pt>
                <c:pt idx="1697">
                  <c:v>1.618789893981849</c:v>
                </c:pt>
                <c:pt idx="1698">
                  <c:v>1.6191545315151326</c:v>
                </c:pt>
                <c:pt idx="1699">
                  <c:v>1.6195191690484159</c:v>
                </c:pt>
                <c:pt idx="1700">
                  <c:v>1.6198838065816992</c:v>
                </c:pt>
                <c:pt idx="1701">
                  <c:v>1.6202484441149825</c:v>
                </c:pt>
                <c:pt idx="1702">
                  <c:v>1.620613081648266</c:v>
                </c:pt>
                <c:pt idx="1703">
                  <c:v>1.6209777191815493</c:v>
                </c:pt>
                <c:pt idx="1704">
                  <c:v>1.6213423567148326</c:v>
                </c:pt>
                <c:pt idx="1705">
                  <c:v>1.6217069942481159</c:v>
                </c:pt>
                <c:pt idx="1706">
                  <c:v>1.6220716317813992</c:v>
                </c:pt>
                <c:pt idx="1707">
                  <c:v>1.6224362693146825</c:v>
                </c:pt>
                <c:pt idx="1708">
                  <c:v>1.6228009068479659</c:v>
                </c:pt>
                <c:pt idx="1709">
                  <c:v>1.6231655443812492</c:v>
                </c:pt>
                <c:pt idx="1710">
                  <c:v>1.6235301819145325</c:v>
                </c:pt>
                <c:pt idx="1711">
                  <c:v>1.623894819447816</c:v>
                </c:pt>
                <c:pt idx="1712">
                  <c:v>1.6242594569810993</c:v>
                </c:pt>
                <c:pt idx="1713">
                  <c:v>1.6246240945143826</c:v>
                </c:pt>
                <c:pt idx="1714">
                  <c:v>1.6249887320476661</c:v>
                </c:pt>
                <c:pt idx="1715">
                  <c:v>1.6253533695809494</c:v>
                </c:pt>
                <c:pt idx="1716">
                  <c:v>1.6257180071142328</c:v>
                </c:pt>
                <c:pt idx="1717">
                  <c:v>1.6260826446475161</c:v>
                </c:pt>
                <c:pt idx="1718">
                  <c:v>1.6264472821807994</c:v>
                </c:pt>
                <c:pt idx="1719">
                  <c:v>1.6268119197140827</c:v>
                </c:pt>
                <c:pt idx="1720">
                  <c:v>1.627176557247366</c:v>
                </c:pt>
                <c:pt idx="1721">
                  <c:v>1.6275411947806493</c:v>
                </c:pt>
                <c:pt idx="1722">
                  <c:v>1.6279058323139326</c:v>
                </c:pt>
                <c:pt idx="1723">
                  <c:v>1.6282704698472161</c:v>
                </c:pt>
                <c:pt idx="1724">
                  <c:v>1.6286351073804994</c:v>
                </c:pt>
                <c:pt idx="1725">
                  <c:v>1.6289997449137827</c:v>
                </c:pt>
                <c:pt idx="1726">
                  <c:v>1.6293643824470663</c:v>
                </c:pt>
                <c:pt idx="1727">
                  <c:v>1.6297290199803496</c:v>
                </c:pt>
                <c:pt idx="1728">
                  <c:v>1.6300936575136329</c:v>
                </c:pt>
                <c:pt idx="1729">
                  <c:v>1.6304582950469162</c:v>
                </c:pt>
                <c:pt idx="1730">
                  <c:v>1.6308229325801995</c:v>
                </c:pt>
                <c:pt idx="1731">
                  <c:v>1.6311875701134828</c:v>
                </c:pt>
                <c:pt idx="1732">
                  <c:v>1.6315522076467661</c:v>
                </c:pt>
                <c:pt idx="1733">
                  <c:v>1.6319168451800494</c:v>
                </c:pt>
                <c:pt idx="1734">
                  <c:v>1.6322814827133327</c:v>
                </c:pt>
                <c:pt idx="1735">
                  <c:v>1.632646120246616</c:v>
                </c:pt>
                <c:pt idx="1736">
                  <c:v>1.6330107577798996</c:v>
                </c:pt>
                <c:pt idx="1737">
                  <c:v>1.6333753953131829</c:v>
                </c:pt>
                <c:pt idx="1738">
                  <c:v>1.6337400328464662</c:v>
                </c:pt>
                <c:pt idx="1739">
                  <c:v>1.6341046703797497</c:v>
                </c:pt>
                <c:pt idx="1740">
                  <c:v>1.634469307913033</c:v>
                </c:pt>
                <c:pt idx="1741">
                  <c:v>1.6348339454463163</c:v>
                </c:pt>
                <c:pt idx="1742">
                  <c:v>1.6351985829795996</c:v>
                </c:pt>
                <c:pt idx="1743">
                  <c:v>1.6355632205128829</c:v>
                </c:pt>
                <c:pt idx="1744">
                  <c:v>1.6359278580461663</c:v>
                </c:pt>
                <c:pt idx="1745">
                  <c:v>1.6362924955794496</c:v>
                </c:pt>
                <c:pt idx="1746">
                  <c:v>1.6366571331127329</c:v>
                </c:pt>
                <c:pt idx="1747">
                  <c:v>1.6370217706460162</c:v>
                </c:pt>
                <c:pt idx="1748">
                  <c:v>1.6373864081792997</c:v>
                </c:pt>
                <c:pt idx="1749">
                  <c:v>1.637751045712583</c:v>
                </c:pt>
                <c:pt idx="1750">
                  <c:v>1.6381156832458663</c:v>
                </c:pt>
                <c:pt idx="1751">
                  <c:v>1.6384803207791498</c:v>
                </c:pt>
                <c:pt idx="1752">
                  <c:v>1.6388449583124332</c:v>
                </c:pt>
                <c:pt idx="1753">
                  <c:v>1.6392095958457165</c:v>
                </c:pt>
                <c:pt idx="1754">
                  <c:v>1.6395742333789998</c:v>
                </c:pt>
                <c:pt idx="1755">
                  <c:v>1.6399388709122831</c:v>
                </c:pt>
                <c:pt idx="1756">
                  <c:v>1.6403035084455664</c:v>
                </c:pt>
                <c:pt idx="1757">
                  <c:v>1.6406681459788497</c:v>
                </c:pt>
                <c:pt idx="1758">
                  <c:v>1.641032783512133</c:v>
                </c:pt>
                <c:pt idx="1759">
                  <c:v>1.6413974210454163</c:v>
                </c:pt>
                <c:pt idx="1760">
                  <c:v>1.6417620585786998</c:v>
                </c:pt>
                <c:pt idx="1761">
                  <c:v>1.6421266961119831</c:v>
                </c:pt>
                <c:pt idx="1762">
                  <c:v>1.6424913336452664</c:v>
                </c:pt>
                <c:pt idx="1763">
                  <c:v>1.64285597117855</c:v>
                </c:pt>
                <c:pt idx="1764">
                  <c:v>1.6432206087118333</c:v>
                </c:pt>
                <c:pt idx="1765">
                  <c:v>1.6435852462451166</c:v>
                </c:pt>
                <c:pt idx="1766">
                  <c:v>1.6439498837783999</c:v>
                </c:pt>
                <c:pt idx="1767">
                  <c:v>1.6443145213116832</c:v>
                </c:pt>
                <c:pt idx="1768">
                  <c:v>1.6446791588449665</c:v>
                </c:pt>
                <c:pt idx="1769">
                  <c:v>1.6450437963782498</c:v>
                </c:pt>
                <c:pt idx="1770">
                  <c:v>1.6454084339115331</c:v>
                </c:pt>
                <c:pt idx="1771">
                  <c:v>1.6457730714448164</c:v>
                </c:pt>
                <c:pt idx="1772">
                  <c:v>1.6461377089780997</c:v>
                </c:pt>
                <c:pt idx="1773">
                  <c:v>1.6465023465113833</c:v>
                </c:pt>
                <c:pt idx="1774">
                  <c:v>1.6468669840446666</c:v>
                </c:pt>
                <c:pt idx="1775">
                  <c:v>1.6472316215779499</c:v>
                </c:pt>
                <c:pt idx="1776">
                  <c:v>1.6475962591112334</c:v>
                </c:pt>
                <c:pt idx="1777">
                  <c:v>1.6479608966445167</c:v>
                </c:pt>
                <c:pt idx="1778">
                  <c:v>1.6483255341778</c:v>
                </c:pt>
                <c:pt idx="1779">
                  <c:v>1.6486901717110833</c:v>
                </c:pt>
                <c:pt idx="1780">
                  <c:v>1.6490548092443666</c:v>
                </c:pt>
                <c:pt idx="1781">
                  <c:v>1.64941944677765</c:v>
                </c:pt>
                <c:pt idx="1782">
                  <c:v>1.6497840843109333</c:v>
                </c:pt>
                <c:pt idx="1783">
                  <c:v>1.6501487218442166</c:v>
                </c:pt>
                <c:pt idx="1784">
                  <c:v>1.6505133593774999</c:v>
                </c:pt>
                <c:pt idx="1785">
                  <c:v>1.6508779969107834</c:v>
                </c:pt>
                <c:pt idx="1786">
                  <c:v>1.6512426344440667</c:v>
                </c:pt>
                <c:pt idx="1787">
                  <c:v>1.65160727197735</c:v>
                </c:pt>
                <c:pt idx="1788">
                  <c:v>1.6519719095106336</c:v>
                </c:pt>
                <c:pt idx="1789">
                  <c:v>1.6523365470439169</c:v>
                </c:pt>
                <c:pt idx="1790">
                  <c:v>1.6527011845772002</c:v>
                </c:pt>
                <c:pt idx="1791">
                  <c:v>1.6530658221104835</c:v>
                </c:pt>
                <c:pt idx="1792">
                  <c:v>1.6534304596437668</c:v>
                </c:pt>
                <c:pt idx="1793">
                  <c:v>1.6537950971770501</c:v>
                </c:pt>
                <c:pt idx="1794">
                  <c:v>1.6541597347103334</c:v>
                </c:pt>
                <c:pt idx="1795">
                  <c:v>1.6545243722436167</c:v>
                </c:pt>
                <c:pt idx="1796">
                  <c:v>1.6548890097769</c:v>
                </c:pt>
                <c:pt idx="1797">
                  <c:v>1.6552536473101835</c:v>
                </c:pt>
                <c:pt idx="1798">
                  <c:v>1.6556182848434668</c:v>
                </c:pt>
                <c:pt idx="1799">
                  <c:v>1.6559829223767502</c:v>
                </c:pt>
                <c:pt idx="1800">
                  <c:v>1.6563475599100335</c:v>
                </c:pt>
                <c:pt idx="1801">
                  <c:v>1.656712197443317</c:v>
                </c:pt>
                <c:pt idx="1802">
                  <c:v>1.6570768349766003</c:v>
                </c:pt>
                <c:pt idx="1803">
                  <c:v>1.6574414725098836</c:v>
                </c:pt>
                <c:pt idx="1804">
                  <c:v>1.6578061100431669</c:v>
                </c:pt>
                <c:pt idx="1805">
                  <c:v>1.6581707475764502</c:v>
                </c:pt>
                <c:pt idx="1806">
                  <c:v>1.6585353851097335</c:v>
                </c:pt>
                <c:pt idx="1807">
                  <c:v>1.6589000226430168</c:v>
                </c:pt>
                <c:pt idx="1808">
                  <c:v>1.6592646601763001</c:v>
                </c:pt>
                <c:pt idx="1809">
                  <c:v>1.6596292977095835</c:v>
                </c:pt>
                <c:pt idx="1810">
                  <c:v>1.659993935242867</c:v>
                </c:pt>
                <c:pt idx="1811">
                  <c:v>1.6603585727761503</c:v>
                </c:pt>
                <c:pt idx="1812">
                  <c:v>1.6607232103094336</c:v>
                </c:pt>
                <c:pt idx="1813">
                  <c:v>1.6610878478427171</c:v>
                </c:pt>
                <c:pt idx="1814">
                  <c:v>1.6614524853760004</c:v>
                </c:pt>
                <c:pt idx="1815">
                  <c:v>1.6618171229092837</c:v>
                </c:pt>
                <c:pt idx="1816">
                  <c:v>1.662181760442567</c:v>
                </c:pt>
                <c:pt idx="1817">
                  <c:v>1.6625463979758504</c:v>
                </c:pt>
                <c:pt idx="1818">
                  <c:v>1.6629110355091337</c:v>
                </c:pt>
                <c:pt idx="1819">
                  <c:v>1.663275673042417</c:v>
                </c:pt>
                <c:pt idx="1820">
                  <c:v>1.6636403105757003</c:v>
                </c:pt>
                <c:pt idx="1821">
                  <c:v>1.6640049481089836</c:v>
                </c:pt>
                <c:pt idx="1822">
                  <c:v>1.6643695856422671</c:v>
                </c:pt>
                <c:pt idx="1823">
                  <c:v>1.6647342231755504</c:v>
                </c:pt>
                <c:pt idx="1824">
                  <c:v>1.6650988607088337</c:v>
                </c:pt>
                <c:pt idx="1825">
                  <c:v>1.6654634982421173</c:v>
                </c:pt>
                <c:pt idx="1826">
                  <c:v>1.6658281357754006</c:v>
                </c:pt>
                <c:pt idx="1827">
                  <c:v>1.6661927733086839</c:v>
                </c:pt>
                <c:pt idx="1828">
                  <c:v>1.6665574108419672</c:v>
                </c:pt>
                <c:pt idx="1829">
                  <c:v>1.6669220483752505</c:v>
                </c:pt>
                <c:pt idx="1830">
                  <c:v>1.6672866859085338</c:v>
                </c:pt>
                <c:pt idx="1831">
                  <c:v>1.6676513234418171</c:v>
                </c:pt>
                <c:pt idx="1832">
                  <c:v>1.6680159609751004</c:v>
                </c:pt>
                <c:pt idx="1833">
                  <c:v>1.6683805985083837</c:v>
                </c:pt>
                <c:pt idx="1834">
                  <c:v>1.668745236041667</c:v>
                </c:pt>
                <c:pt idx="1835">
                  <c:v>1.6691098735749506</c:v>
                </c:pt>
                <c:pt idx="1836">
                  <c:v>1.6694745111082339</c:v>
                </c:pt>
                <c:pt idx="1837">
                  <c:v>1.6698391486415172</c:v>
                </c:pt>
                <c:pt idx="1838">
                  <c:v>1.6702037861748007</c:v>
                </c:pt>
                <c:pt idx="1839">
                  <c:v>1.670568423708084</c:v>
                </c:pt>
                <c:pt idx="1840">
                  <c:v>1.6709330612413673</c:v>
                </c:pt>
                <c:pt idx="1841">
                  <c:v>1.6712976987746506</c:v>
                </c:pt>
                <c:pt idx="1842">
                  <c:v>1.6716623363079339</c:v>
                </c:pt>
                <c:pt idx="1843">
                  <c:v>1.6720269738412172</c:v>
                </c:pt>
                <c:pt idx="1844">
                  <c:v>1.6723916113745005</c:v>
                </c:pt>
                <c:pt idx="1845">
                  <c:v>1.6727562489077838</c:v>
                </c:pt>
                <c:pt idx="1846">
                  <c:v>1.6731208864410672</c:v>
                </c:pt>
                <c:pt idx="1847">
                  <c:v>1.6734855239743507</c:v>
                </c:pt>
                <c:pt idx="1848">
                  <c:v>1.673850161507634</c:v>
                </c:pt>
                <c:pt idx="1849">
                  <c:v>1.6742147990409173</c:v>
                </c:pt>
                <c:pt idx="1850">
                  <c:v>1.6745794365742008</c:v>
                </c:pt>
                <c:pt idx="1851">
                  <c:v>1.6749440741074841</c:v>
                </c:pt>
                <c:pt idx="1852">
                  <c:v>1.6753087116407674</c:v>
                </c:pt>
                <c:pt idx="1853">
                  <c:v>1.6756733491740508</c:v>
                </c:pt>
                <c:pt idx="1854">
                  <c:v>1.6760379867073341</c:v>
                </c:pt>
                <c:pt idx="1855">
                  <c:v>1.6764026242406174</c:v>
                </c:pt>
                <c:pt idx="1856">
                  <c:v>1.6767672617739007</c:v>
                </c:pt>
                <c:pt idx="1857">
                  <c:v>1.677131899307184</c:v>
                </c:pt>
                <c:pt idx="1858">
                  <c:v>1.6774965368404673</c:v>
                </c:pt>
                <c:pt idx="1859">
                  <c:v>1.6778611743737508</c:v>
                </c:pt>
                <c:pt idx="1860">
                  <c:v>1.6782258119070341</c:v>
                </c:pt>
                <c:pt idx="1861">
                  <c:v>1.6785904494403174</c:v>
                </c:pt>
                <c:pt idx="1862">
                  <c:v>1.678955086973601</c:v>
                </c:pt>
                <c:pt idx="1863">
                  <c:v>1.6793197245068843</c:v>
                </c:pt>
                <c:pt idx="1864">
                  <c:v>1.6796843620401676</c:v>
                </c:pt>
                <c:pt idx="1865">
                  <c:v>1.6800489995734509</c:v>
                </c:pt>
                <c:pt idx="1866">
                  <c:v>1.6804136371067342</c:v>
                </c:pt>
                <c:pt idx="1867">
                  <c:v>1.6807782746400175</c:v>
                </c:pt>
                <c:pt idx="1868">
                  <c:v>1.6811429121733008</c:v>
                </c:pt>
                <c:pt idx="1869">
                  <c:v>1.6815075497065841</c:v>
                </c:pt>
                <c:pt idx="1870">
                  <c:v>1.6818721872398674</c:v>
                </c:pt>
                <c:pt idx="1871">
                  <c:v>1.6822368247731507</c:v>
                </c:pt>
                <c:pt idx="1872">
                  <c:v>1.6826014623064343</c:v>
                </c:pt>
                <c:pt idx="1873">
                  <c:v>1.6829660998397176</c:v>
                </c:pt>
                <c:pt idx="1874">
                  <c:v>1.6833307373730009</c:v>
                </c:pt>
                <c:pt idx="1875">
                  <c:v>1.6836953749062844</c:v>
                </c:pt>
                <c:pt idx="1876">
                  <c:v>1.6840600124395677</c:v>
                </c:pt>
                <c:pt idx="1877">
                  <c:v>1.684424649972851</c:v>
                </c:pt>
                <c:pt idx="1878">
                  <c:v>1.6847892875061343</c:v>
                </c:pt>
                <c:pt idx="1879">
                  <c:v>1.6851539250394176</c:v>
                </c:pt>
                <c:pt idx="1880">
                  <c:v>1.6855185625727009</c:v>
                </c:pt>
                <c:pt idx="1881">
                  <c:v>1.6858832001059842</c:v>
                </c:pt>
                <c:pt idx="1882">
                  <c:v>1.6862478376392676</c:v>
                </c:pt>
                <c:pt idx="1883">
                  <c:v>1.6866124751725509</c:v>
                </c:pt>
                <c:pt idx="1884">
                  <c:v>1.6869771127058344</c:v>
                </c:pt>
                <c:pt idx="1885">
                  <c:v>1.6873417502391177</c:v>
                </c:pt>
                <c:pt idx="1886">
                  <c:v>1.687706387772401</c:v>
                </c:pt>
                <c:pt idx="1887">
                  <c:v>1.6880710253056845</c:v>
                </c:pt>
                <c:pt idx="1888">
                  <c:v>1.6884356628389678</c:v>
                </c:pt>
                <c:pt idx="1889">
                  <c:v>1.6888003003722512</c:v>
                </c:pt>
                <c:pt idx="1890">
                  <c:v>1.6891649379055345</c:v>
                </c:pt>
                <c:pt idx="1891">
                  <c:v>1.6895295754388178</c:v>
                </c:pt>
                <c:pt idx="1892">
                  <c:v>1.6898942129721011</c:v>
                </c:pt>
                <c:pt idx="1893">
                  <c:v>1.6902588505053844</c:v>
                </c:pt>
                <c:pt idx="1894">
                  <c:v>1.6906234880386677</c:v>
                </c:pt>
                <c:pt idx="1895">
                  <c:v>1.690988125571951</c:v>
                </c:pt>
                <c:pt idx="1896">
                  <c:v>1.6913527631052343</c:v>
                </c:pt>
                <c:pt idx="1897">
                  <c:v>1.6917174006385178</c:v>
                </c:pt>
                <c:pt idx="1898">
                  <c:v>1.6920820381718011</c:v>
                </c:pt>
                <c:pt idx="1899">
                  <c:v>1.6924466757050844</c:v>
                </c:pt>
                <c:pt idx="1900">
                  <c:v>1.692811313238368</c:v>
                </c:pt>
                <c:pt idx="1901">
                  <c:v>1.6931759507716513</c:v>
                </c:pt>
                <c:pt idx="1902">
                  <c:v>1.6935405883049346</c:v>
                </c:pt>
                <c:pt idx="1903">
                  <c:v>1.6939052258382179</c:v>
                </c:pt>
                <c:pt idx="1904">
                  <c:v>1.6942698633715012</c:v>
                </c:pt>
                <c:pt idx="1905">
                  <c:v>1.6946345009047845</c:v>
                </c:pt>
                <c:pt idx="1906">
                  <c:v>1.6949991384380678</c:v>
                </c:pt>
                <c:pt idx="1907">
                  <c:v>1.6953637759713511</c:v>
                </c:pt>
                <c:pt idx="1908">
                  <c:v>1.6957284135046344</c:v>
                </c:pt>
                <c:pt idx="1909">
                  <c:v>1.696093051037918</c:v>
                </c:pt>
                <c:pt idx="1910">
                  <c:v>1.6964576885712013</c:v>
                </c:pt>
                <c:pt idx="1911">
                  <c:v>1.6968223261044846</c:v>
                </c:pt>
                <c:pt idx="1912">
                  <c:v>1.6971869636377681</c:v>
                </c:pt>
                <c:pt idx="1913">
                  <c:v>1.6975516011710514</c:v>
                </c:pt>
                <c:pt idx="1914">
                  <c:v>1.6979162387043347</c:v>
                </c:pt>
                <c:pt idx="1915">
                  <c:v>1.698280876237618</c:v>
                </c:pt>
                <c:pt idx="1916">
                  <c:v>1.6986455137709013</c:v>
                </c:pt>
                <c:pt idx="1917">
                  <c:v>1.6990101513041846</c:v>
                </c:pt>
                <c:pt idx="1918">
                  <c:v>1.699374788837468</c:v>
                </c:pt>
                <c:pt idx="1919">
                  <c:v>1.6997394263707513</c:v>
                </c:pt>
                <c:pt idx="1920">
                  <c:v>1.7001040639040346</c:v>
                </c:pt>
                <c:pt idx="1921">
                  <c:v>1.7004687014373181</c:v>
                </c:pt>
                <c:pt idx="1922">
                  <c:v>1.7008333389706014</c:v>
                </c:pt>
                <c:pt idx="1923">
                  <c:v>1.7011979765038847</c:v>
                </c:pt>
                <c:pt idx="1924">
                  <c:v>1.7015626140371682</c:v>
                </c:pt>
                <c:pt idx="1925">
                  <c:v>1.7019272515704515</c:v>
                </c:pt>
                <c:pt idx="1926">
                  <c:v>1.7022918891037349</c:v>
                </c:pt>
                <c:pt idx="1927">
                  <c:v>1.7026565266370182</c:v>
                </c:pt>
                <c:pt idx="1928">
                  <c:v>1.7030211641703015</c:v>
                </c:pt>
                <c:pt idx="1929">
                  <c:v>1.7033858017035848</c:v>
                </c:pt>
                <c:pt idx="1930">
                  <c:v>1.7037504392368681</c:v>
                </c:pt>
                <c:pt idx="1931">
                  <c:v>1.7041150767701514</c:v>
                </c:pt>
                <c:pt idx="1932">
                  <c:v>1.7044797143034347</c:v>
                </c:pt>
                <c:pt idx="1933">
                  <c:v>1.704844351836718</c:v>
                </c:pt>
                <c:pt idx="1934">
                  <c:v>1.7052089893700015</c:v>
                </c:pt>
                <c:pt idx="1935">
                  <c:v>1.7055736269032848</c:v>
                </c:pt>
                <c:pt idx="1936">
                  <c:v>1.7059382644365682</c:v>
                </c:pt>
                <c:pt idx="1937">
                  <c:v>1.7063029019698517</c:v>
                </c:pt>
                <c:pt idx="1938">
                  <c:v>1.706667539503135</c:v>
                </c:pt>
                <c:pt idx="1939">
                  <c:v>1.7070321770364183</c:v>
                </c:pt>
                <c:pt idx="1940">
                  <c:v>1.7073968145697016</c:v>
                </c:pt>
                <c:pt idx="1941">
                  <c:v>1.7077614521029849</c:v>
                </c:pt>
                <c:pt idx="1942">
                  <c:v>1.7081260896362682</c:v>
                </c:pt>
                <c:pt idx="1943">
                  <c:v>1.7084907271695515</c:v>
                </c:pt>
                <c:pt idx="1944">
                  <c:v>1.7088553647028348</c:v>
                </c:pt>
                <c:pt idx="1945">
                  <c:v>1.7092200022361181</c:v>
                </c:pt>
                <c:pt idx="1946">
                  <c:v>1.7095846397694017</c:v>
                </c:pt>
                <c:pt idx="1947">
                  <c:v>1.709949277302685</c:v>
                </c:pt>
                <c:pt idx="1948">
                  <c:v>1.7103139148359683</c:v>
                </c:pt>
                <c:pt idx="1949">
                  <c:v>1.7106785523692518</c:v>
                </c:pt>
                <c:pt idx="1950">
                  <c:v>1.7110431899025351</c:v>
                </c:pt>
                <c:pt idx="1951">
                  <c:v>1.7114078274358184</c:v>
                </c:pt>
                <c:pt idx="1952">
                  <c:v>1.7117724649691017</c:v>
                </c:pt>
                <c:pt idx="1953">
                  <c:v>1.712137102502385</c:v>
                </c:pt>
                <c:pt idx="1954">
                  <c:v>1.7125017400356684</c:v>
                </c:pt>
                <c:pt idx="1955">
                  <c:v>1.7128663775689517</c:v>
                </c:pt>
                <c:pt idx="1956">
                  <c:v>1.713231015102235</c:v>
                </c:pt>
                <c:pt idx="1957">
                  <c:v>1.7135956526355183</c:v>
                </c:pt>
                <c:pt idx="1958">
                  <c:v>1.7139602901688018</c:v>
                </c:pt>
                <c:pt idx="1959">
                  <c:v>1.7143249277020851</c:v>
                </c:pt>
                <c:pt idx="1960">
                  <c:v>1.7146895652353684</c:v>
                </c:pt>
                <c:pt idx="1961">
                  <c:v>1.7150542027686517</c:v>
                </c:pt>
                <c:pt idx="1962">
                  <c:v>1.7154188403019353</c:v>
                </c:pt>
                <c:pt idx="1963">
                  <c:v>1.7157834778352186</c:v>
                </c:pt>
                <c:pt idx="1964">
                  <c:v>1.7161481153685019</c:v>
                </c:pt>
                <c:pt idx="1965">
                  <c:v>1.7165127529017852</c:v>
                </c:pt>
                <c:pt idx="1966">
                  <c:v>1.7168773904350685</c:v>
                </c:pt>
                <c:pt idx="1967">
                  <c:v>1.7172420279683518</c:v>
                </c:pt>
                <c:pt idx="1968">
                  <c:v>1.7176066655016351</c:v>
                </c:pt>
                <c:pt idx="1969">
                  <c:v>1.7179713030349184</c:v>
                </c:pt>
                <c:pt idx="1970">
                  <c:v>1.7183359405682017</c:v>
                </c:pt>
                <c:pt idx="1971">
                  <c:v>1.7187005781014852</c:v>
                </c:pt>
                <c:pt idx="1972">
                  <c:v>1.7190652156347686</c:v>
                </c:pt>
                <c:pt idx="1973">
                  <c:v>1.7194298531680519</c:v>
                </c:pt>
                <c:pt idx="1974">
                  <c:v>1.7197944907013354</c:v>
                </c:pt>
                <c:pt idx="1975">
                  <c:v>1.7201591282346187</c:v>
                </c:pt>
                <c:pt idx="1976">
                  <c:v>1.720523765767902</c:v>
                </c:pt>
                <c:pt idx="1977">
                  <c:v>1.7208884033011853</c:v>
                </c:pt>
                <c:pt idx="1978">
                  <c:v>1.7212530408344686</c:v>
                </c:pt>
                <c:pt idx="1979">
                  <c:v>1.7216176783677519</c:v>
                </c:pt>
                <c:pt idx="1980">
                  <c:v>1.7219823159010352</c:v>
                </c:pt>
                <c:pt idx="1981">
                  <c:v>1.7223469534343185</c:v>
                </c:pt>
                <c:pt idx="1982">
                  <c:v>1.7227115909676018</c:v>
                </c:pt>
                <c:pt idx="1983">
                  <c:v>1.7230762285008854</c:v>
                </c:pt>
                <c:pt idx="1984">
                  <c:v>1.7234408660341687</c:v>
                </c:pt>
                <c:pt idx="1985">
                  <c:v>1.723805503567452</c:v>
                </c:pt>
                <c:pt idx="1986">
                  <c:v>1.7241701411007355</c:v>
                </c:pt>
                <c:pt idx="1987">
                  <c:v>1.7245347786340188</c:v>
                </c:pt>
                <c:pt idx="1988">
                  <c:v>1.7248994161673021</c:v>
                </c:pt>
                <c:pt idx="1989">
                  <c:v>1.7252640537005854</c:v>
                </c:pt>
                <c:pt idx="1990">
                  <c:v>1.7256286912338688</c:v>
                </c:pt>
                <c:pt idx="1991">
                  <c:v>1.7259933287671521</c:v>
                </c:pt>
                <c:pt idx="1992">
                  <c:v>1.7263579663004354</c:v>
                </c:pt>
                <c:pt idx="1993">
                  <c:v>1.7267226038337187</c:v>
                </c:pt>
                <c:pt idx="1994">
                  <c:v>1.727087241367002</c:v>
                </c:pt>
                <c:pt idx="1995">
                  <c:v>1.7274518789002853</c:v>
                </c:pt>
                <c:pt idx="1996">
                  <c:v>1.7278165164335688</c:v>
                </c:pt>
                <c:pt idx="1997">
                  <c:v>1.7281811539668521</c:v>
                </c:pt>
                <c:pt idx="1998">
                  <c:v>1.7285457915001354</c:v>
                </c:pt>
                <c:pt idx="1999">
                  <c:v>1.728910429033419</c:v>
                </c:pt>
                <c:pt idx="2000">
                  <c:v>1.7292750665667023</c:v>
                </c:pt>
              </c:numCache>
            </c:numRef>
          </c:yVal>
          <c:smooth val="1"/>
          <c:extLst>
            <c:ext xmlns:c16="http://schemas.microsoft.com/office/drawing/2014/chart" uri="{C3380CC4-5D6E-409C-BE32-E72D297353CC}">
              <c16:uniqueId val="{0000000F-E05D-409D-8A1A-974283C8685C}"/>
            </c:ext>
          </c:extLst>
        </c:ser>
        <c:ser>
          <c:idx val="10"/>
          <c:order val="10"/>
          <c:tx>
            <c:v>-U1</c:v>
          </c:tx>
          <c:spPr>
            <a:ln w="19050" cap="rnd">
              <a:solidFill>
                <a:schemeClr val="accent5">
                  <a:lumMod val="60000"/>
                </a:schemeClr>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2'!$T$2:$T$2002</c:f>
              <c:numCache>
                <c:formatCode>General</c:formatCode>
                <c:ptCount val="2001"/>
                <c:pt idx="0">
                  <c:v>1</c:v>
                </c:pt>
                <c:pt idx="1">
                  <c:v>0.99898956592049215</c:v>
                </c:pt>
                <c:pt idx="2">
                  <c:v>0.9979791318409843</c:v>
                </c:pt>
                <c:pt idx="3">
                  <c:v>0.99696869776147645</c:v>
                </c:pt>
                <c:pt idx="4">
                  <c:v>0.9959582636819686</c:v>
                </c:pt>
                <c:pt idx="5">
                  <c:v>0.99494782960246075</c:v>
                </c:pt>
                <c:pt idx="6">
                  <c:v>0.9939373955229529</c:v>
                </c:pt>
                <c:pt idx="7">
                  <c:v>0.99292696144344506</c:v>
                </c:pt>
                <c:pt idx="8">
                  <c:v>0.99191652736393721</c:v>
                </c:pt>
                <c:pt idx="9">
                  <c:v>0.99090609328442936</c:v>
                </c:pt>
                <c:pt idx="10">
                  <c:v>0.98989565920492151</c:v>
                </c:pt>
                <c:pt idx="11">
                  <c:v>0.98888522512541366</c:v>
                </c:pt>
                <c:pt idx="12">
                  <c:v>0.98787479104590581</c:v>
                </c:pt>
                <c:pt idx="13">
                  <c:v>0.98686435696639796</c:v>
                </c:pt>
                <c:pt idx="14">
                  <c:v>0.98585392288689011</c:v>
                </c:pt>
                <c:pt idx="15">
                  <c:v>0.98484348880738226</c:v>
                </c:pt>
                <c:pt idx="16">
                  <c:v>0.98383305472787441</c:v>
                </c:pt>
                <c:pt idx="17">
                  <c:v>0.98282262064836656</c:v>
                </c:pt>
                <c:pt idx="18">
                  <c:v>0.98181218656885871</c:v>
                </c:pt>
                <c:pt idx="19">
                  <c:v>0.98080175248935086</c:v>
                </c:pt>
                <c:pt idx="20">
                  <c:v>0.97979131840984302</c:v>
                </c:pt>
                <c:pt idx="21">
                  <c:v>0.97878088433033517</c:v>
                </c:pt>
                <c:pt idx="22">
                  <c:v>0.97777045025082732</c:v>
                </c:pt>
                <c:pt idx="23">
                  <c:v>0.97676001617131947</c:v>
                </c:pt>
                <c:pt idx="24">
                  <c:v>0.97574958209181162</c:v>
                </c:pt>
                <c:pt idx="25">
                  <c:v>0.97473914801230377</c:v>
                </c:pt>
                <c:pt idx="26">
                  <c:v>0.97372871393279592</c:v>
                </c:pt>
                <c:pt idx="27">
                  <c:v>0.97271827985328807</c:v>
                </c:pt>
                <c:pt idx="28">
                  <c:v>0.97170784577378022</c:v>
                </c:pt>
                <c:pt idx="29">
                  <c:v>0.97069741169427237</c:v>
                </c:pt>
                <c:pt idx="30">
                  <c:v>0.96968697761476452</c:v>
                </c:pt>
                <c:pt idx="31">
                  <c:v>0.96867654353525667</c:v>
                </c:pt>
                <c:pt idx="32">
                  <c:v>0.96766610945574882</c:v>
                </c:pt>
                <c:pt idx="33">
                  <c:v>0.96665567537624097</c:v>
                </c:pt>
                <c:pt idx="34">
                  <c:v>0.96564524129673313</c:v>
                </c:pt>
                <c:pt idx="35">
                  <c:v>0.96463480721722528</c:v>
                </c:pt>
                <c:pt idx="36">
                  <c:v>0.96362437313771743</c:v>
                </c:pt>
                <c:pt idx="37">
                  <c:v>0.96261393905820958</c:v>
                </c:pt>
                <c:pt idx="38">
                  <c:v>0.96160350497870173</c:v>
                </c:pt>
                <c:pt idx="39">
                  <c:v>0.96059307089919388</c:v>
                </c:pt>
                <c:pt idx="40">
                  <c:v>0.95958263681968603</c:v>
                </c:pt>
                <c:pt idx="41">
                  <c:v>0.95857220274017818</c:v>
                </c:pt>
                <c:pt idx="42">
                  <c:v>0.95756176866067033</c:v>
                </c:pt>
                <c:pt idx="43">
                  <c:v>0.95655133458116248</c:v>
                </c:pt>
                <c:pt idx="44">
                  <c:v>0.95554090050165463</c:v>
                </c:pt>
                <c:pt idx="45">
                  <c:v>0.95453046642214678</c:v>
                </c:pt>
                <c:pt idx="46">
                  <c:v>0.95352003234263905</c:v>
                </c:pt>
                <c:pt idx="47">
                  <c:v>0.9525095982631312</c:v>
                </c:pt>
                <c:pt idx="48">
                  <c:v>0.95149916418362335</c:v>
                </c:pt>
                <c:pt idx="49">
                  <c:v>0.9504887301041155</c:v>
                </c:pt>
                <c:pt idx="50">
                  <c:v>0.94947829602460765</c:v>
                </c:pt>
                <c:pt idx="51">
                  <c:v>0.9484678619450998</c:v>
                </c:pt>
                <c:pt idx="52">
                  <c:v>0.94745742786559195</c:v>
                </c:pt>
                <c:pt idx="53">
                  <c:v>0.9464469937860841</c:v>
                </c:pt>
                <c:pt idx="54">
                  <c:v>0.94543655970657625</c:v>
                </c:pt>
                <c:pt idx="55">
                  <c:v>0.9444261256270684</c:v>
                </c:pt>
                <c:pt idx="56">
                  <c:v>0.94341569154756055</c:v>
                </c:pt>
                <c:pt idx="57">
                  <c:v>0.9424052574680527</c:v>
                </c:pt>
                <c:pt idx="58">
                  <c:v>0.94139482338854485</c:v>
                </c:pt>
                <c:pt idx="59">
                  <c:v>0.94038438930903701</c:v>
                </c:pt>
                <c:pt idx="60">
                  <c:v>0.93937395522952916</c:v>
                </c:pt>
                <c:pt idx="61">
                  <c:v>0.93836352115002131</c:v>
                </c:pt>
                <c:pt idx="62">
                  <c:v>0.93735308707051346</c:v>
                </c:pt>
                <c:pt idx="63">
                  <c:v>0.93634265299100561</c:v>
                </c:pt>
                <c:pt idx="64">
                  <c:v>0.93533221891149776</c:v>
                </c:pt>
                <c:pt idx="65">
                  <c:v>0.93432178483198991</c:v>
                </c:pt>
                <c:pt idx="66">
                  <c:v>0.93331135075248206</c:v>
                </c:pt>
                <c:pt idx="67">
                  <c:v>0.93230091667297432</c:v>
                </c:pt>
                <c:pt idx="68">
                  <c:v>0.93129048259346647</c:v>
                </c:pt>
                <c:pt idx="69">
                  <c:v>0.93028004851395862</c:v>
                </c:pt>
                <c:pt idx="70">
                  <c:v>0.92926961443445077</c:v>
                </c:pt>
                <c:pt idx="71">
                  <c:v>0.92825918035494293</c:v>
                </c:pt>
                <c:pt idx="72">
                  <c:v>0.92724874627543508</c:v>
                </c:pt>
                <c:pt idx="73">
                  <c:v>0.92623831219592723</c:v>
                </c:pt>
                <c:pt idx="74">
                  <c:v>0.92522787811641938</c:v>
                </c:pt>
                <c:pt idx="75">
                  <c:v>0.92421744403691153</c:v>
                </c:pt>
                <c:pt idx="76">
                  <c:v>0.92320700995740368</c:v>
                </c:pt>
                <c:pt idx="77">
                  <c:v>0.92219657587789583</c:v>
                </c:pt>
                <c:pt idx="78">
                  <c:v>0.92118614179838798</c:v>
                </c:pt>
                <c:pt idx="79">
                  <c:v>0.92017570771888013</c:v>
                </c:pt>
                <c:pt idx="80">
                  <c:v>0.91916527363937228</c:v>
                </c:pt>
                <c:pt idx="81">
                  <c:v>0.91815483955986443</c:v>
                </c:pt>
                <c:pt idx="82">
                  <c:v>0.91714440548035658</c:v>
                </c:pt>
                <c:pt idx="83">
                  <c:v>0.91613397140084873</c:v>
                </c:pt>
                <c:pt idx="84">
                  <c:v>0.91512353732134089</c:v>
                </c:pt>
                <c:pt idx="85">
                  <c:v>0.91411310324183304</c:v>
                </c:pt>
                <c:pt idx="86">
                  <c:v>0.91310266916232519</c:v>
                </c:pt>
                <c:pt idx="87">
                  <c:v>0.91209223508281734</c:v>
                </c:pt>
                <c:pt idx="88">
                  <c:v>0.91108180100330949</c:v>
                </c:pt>
                <c:pt idx="89">
                  <c:v>0.91007136692380164</c:v>
                </c:pt>
                <c:pt idx="90">
                  <c:v>0.90906093284429379</c:v>
                </c:pt>
                <c:pt idx="91">
                  <c:v>0.90805049876478594</c:v>
                </c:pt>
                <c:pt idx="92">
                  <c:v>0.90704006468527809</c:v>
                </c:pt>
                <c:pt idx="93">
                  <c:v>0.90602963060577035</c:v>
                </c:pt>
                <c:pt idx="94">
                  <c:v>0.9050191965262625</c:v>
                </c:pt>
                <c:pt idx="95">
                  <c:v>0.90400876244675465</c:v>
                </c:pt>
                <c:pt idx="96">
                  <c:v>0.90299832836724681</c:v>
                </c:pt>
                <c:pt idx="97">
                  <c:v>0.90198789428773896</c:v>
                </c:pt>
                <c:pt idx="98">
                  <c:v>0.90097746020823111</c:v>
                </c:pt>
                <c:pt idx="99">
                  <c:v>0.89996702612872326</c:v>
                </c:pt>
                <c:pt idx="100">
                  <c:v>0.89895659204921541</c:v>
                </c:pt>
                <c:pt idx="101">
                  <c:v>0.89794615796970756</c:v>
                </c:pt>
                <c:pt idx="102">
                  <c:v>0.89693572389019971</c:v>
                </c:pt>
                <c:pt idx="103">
                  <c:v>0.89592528981069186</c:v>
                </c:pt>
                <c:pt idx="104">
                  <c:v>0.89491485573118401</c:v>
                </c:pt>
                <c:pt idx="105">
                  <c:v>0.89390442165167616</c:v>
                </c:pt>
                <c:pt idx="106">
                  <c:v>0.89289398757216831</c:v>
                </c:pt>
                <c:pt idx="107">
                  <c:v>0.89188355349266046</c:v>
                </c:pt>
                <c:pt idx="108">
                  <c:v>0.89087311941315261</c:v>
                </c:pt>
                <c:pt idx="109">
                  <c:v>0.88986268533364477</c:v>
                </c:pt>
                <c:pt idx="110">
                  <c:v>0.88885225125413692</c:v>
                </c:pt>
                <c:pt idx="111">
                  <c:v>0.88784181717462907</c:v>
                </c:pt>
                <c:pt idx="112">
                  <c:v>0.88683138309512122</c:v>
                </c:pt>
                <c:pt idx="113">
                  <c:v>0.88582094901561337</c:v>
                </c:pt>
                <c:pt idx="114">
                  <c:v>0.88481051493610563</c:v>
                </c:pt>
                <c:pt idx="115">
                  <c:v>0.88380008085659778</c:v>
                </c:pt>
                <c:pt idx="116">
                  <c:v>0.88278964677708993</c:v>
                </c:pt>
                <c:pt idx="117">
                  <c:v>0.88177921269758208</c:v>
                </c:pt>
                <c:pt idx="118">
                  <c:v>0.88076877861807423</c:v>
                </c:pt>
                <c:pt idx="119">
                  <c:v>0.87975834453856638</c:v>
                </c:pt>
                <c:pt idx="120">
                  <c:v>0.87874791045905853</c:v>
                </c:pt>
                <c:pt idx="121">
                  <c:v>0.87773747637955069</c:v>
                </c:pt>
                <c:pt idx="122">
                  <c:v>0.87672704230004284</c:v>
                </c:pt>
                <c:pt idx="123">
                  <c:v>0.87571660822053499</c:v>
                </c:pt>
                <c:pt idx="124">
                  <c:v>0.87470617414102714</c:v>
                </c:pt>
                <c:pt idx="125">
                  <c:v>0.87369574006151929</c:v>
                </c:pt>
                <c:pt idx="126">
                  <c:v>0.87268530598201144</c:v>
                </c:pt>
                <c:pt idx="127">
                  <c:v>0.87167487190250359</c:v>
                </c:pt>
                <c:pt idx="128">
                  <c:v>0.87066443782299574</c:v>
                </c:pt>
                <c:pt idx="129">
                  <c:v>0.86965400374348789</c:v>
                </c:pt>
                <c:pt idx="130">
                  <c:v>0.86864356966398004</c:v>
                </c:pt>
                <c:pt idx="131">
                  <c:v>0.86763313558447219</c:v>
                </c:pt>
                <c:pt idx="132">
                  <c:v>0.86662270150496434</c:v>
                </c:pt>
                <c:pt idx="133">
                  <c:v>0.86561226742545649</c:v>
                </c:pt>
                <c:pt idx="134">
                  <c:v>0.86460183334594864</c:v>
                </c:pt>
                <c:pt idx="135">
                  <c:v>0.8635913992664408</c:v>
                </c:pt>
                <c:pt idx="136">
                  <c:v>0.86258096518693295</c:v>
                </c:pt>
                <c:pt idx="137">
                  <c:v>0.8615705311074251</c:v>
                </c:pt>
                <c:pt idx="138">
                  <c:v>0.86056009702791725</c:v>
                </c:pt>
                <c:pt idx="139">
                  <c:v>0.8595496629484094</c:v>
                </c:pt>
                <c:pt idx="140">
                  <c:v>0.85853922886890155</c:v>
                </c:pt>
                <c:pt idx="141">
                  <c:v>0.85752879478939381</c:v>
                </c:pt>
                <c:pt idx="142">
                  <c:v>0.85651836070988596</c:v>
                </c:pt>
                <c:pt idx="143">
                  <c:v>0.85550792663037811</c:v>
                </c:pt>
                <c:pt idx="144">
                  <c:v>0.85449749255087026</c:v>
                </c:pt>
                <c:pt idx="145">
                  <c:v>0.85348705847136241</c:v>
                </c:pt>
                <c:pt idx="146">
                  <c:v>0.85247662439185456</c:v>
                </c:pt>
                <c:pt idx="147">
                  <c:v>0.85146619031234672</c:v>
                </c:pt>
                <c:pt idx="148">
                  <c:v>0.85045575623283887</c:v>
                </c:pt>
                <c:pt idx="149">
                  <c:v>0.84944532215333102</c:v>
                </c:pt>
                <c:pt idx="150">
                  <c:v>0.84843488807382317</c:v>
                </c:pt>
                <c:pt idx="151">
                  <c:v>0.84742445399431532</c:v>
                </c:pt>
                <c:pt idx="152">
                  <c:v>0.84641401991480747</c:v>
                </c:pt>
                <c:pt idx="153">
                  <c:v>0.84540358583529962</c:v>
                </c:pt>
                <c:pt idx="154">
                  <c:v>0.84439315175579177</c:v>
                </c:pt>
                <c:pt idx="155">
                  <c:v>0.84338271767628392</c:v>
                </c:pt>
                <c:pt idx="156">
                  <c:v>0.84237228359677607</c:v>
                </c:pt>
                <c:pt idx="157">
                  <c:v>0.84136184951726822</c:v>
                </c:pt>
                <c:pt idx="158">
                  <c:v>0.84035141543776049</c:v>
                </c:pt>
                <c:pt idx="159">
                  <c:v>0.83934098135825264</c:v>
                </c:pt>
                <c:pt idx="160">
                  <c:v>0.83833054727874479</c:v>
                </c:pt>
                <c:pt idx="161">
                  <c:v>0.83732011319923694</c:v>
                </c:pt>
                <c:pt idx="162">
                  <c:v>0.83630967911972909</c:v>
                </c:pt>
                <c:pt idx="163">
                  <c:v>0.83529924504022113</c:v>
                </c:pt>
                <c:pt idx="164">
                  <c:v>0.83428881096071328</c:v>
                </c:pt>
                <c:pt idx="165">
                  <c:v>0.83327837688120543</c:v>
                </c:pt>
                <c:pt idx="166">
                  <c:v>0.83226794280169758</c:v>
                </c:pt>
                <c:pt idx="167">
                  <c:v>0.83125750872218973</c:v>
                </c:pt>
                <c:pt idx="168">
                  <c:v>0.83024707464268188</c:v>
                </c:pt>
                <c:pt idx="169">
                  <c:v>0.82923664056317392</c:v>
                </c:pt>
                <c:pt idx="170">
                  <c:v>0.82822620648366607</c:v>
                </c:pt>
                <c:pt idx="171">
                  <c:v>0.82721577240415822</c:v>
                </c:pt>
                <c:pt idx="172">
                  <c:v>0.82620533832465037</c:v>
                </c:pt>
                <c:pt idx="173">
                  <c:v>0.82519490424514252</c:v>
                </c:pt>
                <c:pt idx="174">
                  <c:v>0.82418447016563467</c:v>
                </c:pt>
                <c:pt idx="175">
                  <c:v>0.82317403608612683</c:v>
                </c:pt>
                <c:pt idx="176">
                  <c:v>0.82216360200661898</c:v>
                </c:pt>
                <c:pt idx="177">
                  <c:v>0.82115316792711113</c:v>
                </c:pt>
                <c:pt idx="178">
                  <c:v>0.82014273384760328</c:v>
                </c:pt>
                <c:pt idx="179">
                  <c:v>0.81913229976809543</c:v>
                </c:pt>
                <c:pt idx="180">
                  <c:v>0.81812186568858747</c:v>
                </c:pt>
                <c:pt idx="181">
                  <c:v>0.81711143160907962</c:v>
                </c:pt>
                <c:pt idx="182">
                  <c:v>0.81610099752957177</c:v>
                </c:pt>
                <c:pt idx="183">
                  <c:v>0.81509056345006392</c:v>
                </c:pt>
                <c:pt idx="184">
                  <c:v>0.81408012937055607</c:v>
                </c:pt>
                <c:pt idx="185">
                  <c:v>0.81306969529104822</c:v>
                </c:pt>
                <c:pt idx="186">
                  <c:v>0.81205926121154026</c:v>
                </c:pt>
                <c:pt idx="187">
                  <c:v>0.81104882713203241</c:v>
                </c:pt>
                <c:pt idx="188">
                  <c:v>0.81003839305252456</c:v>
                </c:pt>
                <c:pt idx="189">
                  <c:v>0.80902795897301671</c:v>
                </c:pt>
                <c:pt idx="190">
                  <c:v>0.80801752489350886</c:v>
                </c:pt>
                <c:pt idx="191">
                  <c:v>0.80700709081400102</c:v>
                </c:pt>
                <c:pt idx="192">
                  <c:v>0.80599665673449317</c:v>
                </c:pt>
                <c:pt idx="193">
                  <c:v>0.80498622265498532</c:v>
                </c:pt>
                <c:pt idx="194">
                  <c:v>0.80397578857547747</c:v>
                </c:pt>
                <c:pt idx="195">
                  <c:v>0.80296535449596962</c:v>
                </c:pt>
                <c:pt idx="196">
                  <c:v>0.80195492041646166</c:v>
                </c:pt>
                <c:pt idx="197">
                  <c:v>0.80094448633695381</c:v>
                </c:pt>
                <c:pt idx="198">
                  <c:v>0.79993405225744596</c:v>
                </c:pt>
                <c:pt idx="199">
                  <c:v>0.79892361817793811</c:v>
                </c:pt>
                <c:pt idx="200">
                  <c:v>0.79791318409843026</c:v>
                </c:pt>
                <c:pt idx="201">
                  <c:v>0.79690275001892241</c:v>
                </c:pt>
                <c:pt idx="202">
                  <c:v>0.79589231593941456</c:v>
                </c:pt>
                <c:pt idx="203">
                  <c:v>0.7948818818599066</c:v>
                </c:pt>
                <c:pt idx="204">
                  <c:v>0.79387144778039875</c:v>
                </c:pt>
                <c:pt idx="205">
                  <c:v>0.7928610137008909</c:v>
                </c:pt>
                <c:pt idx="206">
                  <c:v>0.79185057962138305</c:v>
                </c:pt>
                <c:pt idx="207">
                  <c:v>0.79084014554187521</c:v>
                </c:pt>
                <c:pt idx="208">
                  <c:v>0.78982971146236736</c:v>
                </c:pt>
                <c:pt idx="209">
                  <c:v>0.78881927738285951</c:v>
                </c:pt>
                <c:pt idx="210">
                  <c:v>0.78780884330335166</c:v>
                </c:pt>
                <c:pt idx="211">
                  <c:v>0.78679840922384381</c:v>
                </c:pt>
                <c:pt idx="212">
                  <c:v>0.78578797514433596</c:v>
                </c:pt>
                <c:pt idx="213">
                  <c:v>0.784777541064828</c:v>
                </c:pt>
                <c:pt idx="214">
                  <c:v>0.78376710698532015</c:v>
                </c:pt>
                <c:pt idx="215">
                  <c:v>0.7827566729058123</c:v>
                </c:pt>
                <c:pt idx="216">
                  <c:v>0.78174623882630445</c:v>
                </c:pt>
                <c:pt idx="217">
                  <c:v>0.7807358047467966</c:v>
                </c:pt>
                <c:pt idx="218">
                  <c:v>0.77972537066728875</c:v>
                </c:pt>
                <c:pt idx="219">
                  <c:v>0.7787149365877809</c:v>
                </c:pt>
                <c:pt idx="220">
                  <c:v>0.77770450250827294</c:v>
                </c:pt>
                <c:pt idx="221">
                  <c:v>0.77669406842876509</c:v>
                </c:pt>
                <c:pt idx="222">
                  <c:v>0.77568363434925724</c:v>
                </c:pt>
                <c:pt idx="223">
                  <c:v>0.7746732002697494</c:v>
                </c:pt>
                <c:pt idx="224">
                  <c:v>0.77366276619024155</c:v>
                </c:pt>
                <c:pt idx="225">
                  <c:v>0.7726523321107337</c:v>
                </c:pt>
                <c:pt idx="226">
                  <c:v>0.77164189803122585</c:v>
                </c:pt>
                <c:pt idx="227">
                  <c:v>0.770631463951718</c:v>
                </c:pt>
                <c:pt idx="228">
                  <c:v>0.76962102987221015</c:v>
                </c:pt>
                <c:pt idx="229">
                  <c:v>0.7686105957927023</c:v>
                </c:pt>
                <c:pt idx="230">
                  <c:v>0.76760016171319434</c:v>
                </c:pt>
                <c:pt idx="231">
                  <c:v>0.76658972763368649</c:v>
                </c:pt>
                <c:pt idx="232">
                  <c:v>0.76557929355417864</c:v>
                </c:pt>
                <c:pt idx="233">
                  <c:v>0.76456885947467079</c:v>
                </c:pt>
                <c:pt idx="234">
                  <c:v>0.76355842539516294</c:v>
                </c:pt>
                <c:pt idx="235">
                  <c:v>0.76254799131565509</c:v>
                </c:pt>
                <c:pt idx="236">
                  <c:v>0.76153755723614724</c:v>
                </c:pt>
                <c:pt idx="237">
                  <c:v>0.76052712315663928</c:v>
                </c:pt>
                <c:pt idx="238">
                  <c:v>0.75951668907713143</c:v>
                </c:pt>
                <c:pt idx="239">
                  <c:v>0.75850625499762359</c:v>
                </c:pt>
                <c:pt idx="240">
                  <c:v>0.75749582091811574</c:v>
                </c:pt>
                <c:pt idx="241">
                  <c:v>0.75648538683860789</c:v>
                </c:pt>
                <c:pt idx="242">
                  <c:v>0.75547495275910004</c:v>
                </c:pt>
                <c:pt idx="243">
                  <c:v>0.75446451867959219</c:v>
                </c:pt>
                <c:pt idx="244">
                  <c:v>0.75345408460008434</c:v>
                </c:pt>
                <c:pt idx="245">
                  <c:v>0.75244365052057649</c:v>
                </c:pt>
                <c:pt idx="246">
                  <c:v>0.75143321644106864</c:v>
                </c:pt>
                <c:pt idx="247">
                  <c:v>0.75042278236156068</c:v>
                </c:pt>
                <c:pt idx="248">
                  <c:v>0.74941234828205283</c:v>
                </c:pt>
                <c:pt idx="249">
                  <c:v>0.74840191420254498</c:v>
                </c:pt>
                <c:pt idx="250">
                  <c:v>0.74739148012303713</c:v>
                </c:pt>
                <c:pt idx="251">
                  <c:v>0.74638104604352928</c:v>
                </c:pt>
                <c:pt idx="252">
                  <c:v>0.74537061196402132</c:v>
                </c:pt>
                <c:pt idx="253">
                  <c:v>0.74436017788451347</c:v>
                </c:pt>
                <c:pt idx="254">
                  <c:v>0.74334974380500562</c:v>
                </c:pt>
                <c:pt idx="255">
                  <c:v>0.74233930972549778</c:v>
                </c:pt>
                <c:pt idx="256">
                  <c:v>0.74132887564598993</c:v>
                </c:pt>
                <c:pt idx="257">
                  <c:v>0.74031844156648208</c:v>
                </c:pt>
                <c:pt idx="258">
                  <c:v>0.73930800748697423</c:v>
                </c:pt>
                <c:pt idx="259">
                  <c:v>0.73829757340746638</c:v>
                </c:pt>
                <c:pt idx="260">
                  <c:v>0.73728713932795853</c:v>
                </c:pt>
                <c:pt idx="261">
                  <c:v>0.73627670524845068</c:v>
                </c:pt>
                <c:pt idx="262">
                  <c:v>0.73526627116894283</c:v>
                </c:pt>
                <c:pt idx="263">
                  <c:v>0.73425583708943498</c:v>
                </c:pt>
                <c:pt idx="264">
                  <c:v>0.73324540300992713</c:v>
                </c:pt>
                <c:pt idx="265">
                  <c:v>0.73223496893041917</c:v>
                </c:pt>
                <c:pt idx="266">
                  <c:v>0.73122453485091132</c:v>
                </c:pt>
                <c:pt idx="267">
                  <c:v>0.73021410077140347</c:v>
                </c:pt>
                <c:pt idx="268">
                  <c:v>0.72920366669189562</c:v>
                </c:pt>
                <c:pt idx="269">
                  <c:v>0.72819323261238766</c:v>
                </c:pt>
                <c:pt idx="270">
                  <c:v>0.72718279853287981</c:v>
                </c:pt>
                <c:pt idx="271">
                  <c:v>0.72617236445337197</c:v>
                </c:pt>
                <c:pt idx="272">
                  <c:v>0.72516193037386412</c:v>
                </c:pt>
                <c:pt idx="273">
                  <c:v>0.72415149629435627</c:v>
                </c:pt>
                <c:pt idx="274">
                  <c:v>0.72314106221484842</c:v>
                </c:pt>
                <c:pt idx="275">
                  <c:v>0.72213062813534057</c:v>
                </c:pt>
                <c:pt idx="276">
                  <c:v>0.72112019405583272</c:v>
                </c:pt>
                <c:pt idx="277">
                  <c:v>0.72010975997632487</c:v>
                </c:pt>
                <c:pt idx="278">
                  <c:v>0.71909932589681702</c:v>
                </c:pt>
                <c:pt idx="279">
                  <c:v>0.71808889181730917</c:v>
                </c:pt>
                <c:pt idx="280">
                  <c:v>0.71707845773780132</c:v>
                </c:pt>
                <c:pt idx="281">
                  <c:v>0.71606802365829347</c:v>
                </c:pt>
                <c:pt idx="282">
                  <c:v>0.71505758957878551</c:v>
                </c:pt>
                <c:pt idx="283">
                  <c:v>0.71404715549927766</c:v>
                </c:pt>
                <c:pt idx="284">
                  <c:v>0.71303672141976981</c:v>
                </c:pt>
                <c:pt idx="285">
                  <c:v>0.71202628734026197</c:v>
                </c:pt>
                <c:pt idx="286">
                  <c:v>0.711015853260754</c:v>
                </c:pt>
                <c:pt idx="287">
                  <c:v>0.71000541918124616</c:v>
                </c:pt>
                <c:pt idx="288">
                  <c:v>0.70899498510173831</c:v>
                </c:pt>
                <c:pt idx="289">
                  <c:v>0.70798455102223046</c:v>
                </c:pt>
                <c:pt idx="290">
                  <c:v>0.70697411694272261</c:v>
                </c:pt>
                <c:pt idx="291">
                  <c:v>0.70596368286321476</c:v>
                </c:pt>
                <c:pt idx="292">
                  <c:v>0.70495324878370691</c:v>
                </c:pt>
                <c:pt idx="293">
                  <c:v>0.70394281470419906</c:v>
                </c:pt>
                <c:pt idx="294">
                  <c:v>0.70293238062469121</c:v>
                </c:pt>
                <c:pt idx="295">
                  <c:v>0.70192194654518336</c:v>
                </c:pt>
                <c:pt idx="296">
                  <c:v>0.70091151246567551</c:v>
                </c:pt>
                <c:pt idx="297">
                  <c:v>0.69990107838616766</c:v>
                </c:pt>
                <c:pt idx="298">
                  <c:v>0.69889064430665981</c:v>
                </c:pt>
                <c:pt idx="299">
                  <c:v>0.69788021022715185</c:v>
                </c:pt>
                <c:pt idx="300">
                  <c:v>0.696869776147644</c:v>
                </c:pt>
                <c:pt idx="301">
                  <c:v>0.69585934206813616</c:v>
                </c:pt>
                <c:pt idx="302">
                  <c:v>0.69484890798862831</c:v>
                </c:pt>
                <c:pt idx="303">
                  <c:v>0.69383847390912035</c:v>
                </c:pt>
                <c:pt idx="304">
                  <c:v>0.6928280398296125</c:v>
                </c:pt>
                <c:pt idx="305">
                  <c:v>0.69181760575010465</c:v>
                </c:pt>
                <c:pt idx="306">
                  <c:v>0.6908071716705968</c:v>
                </c:pt>
                <c:pt idx="307">
                  <c:v>0.68979673759108895</c:v>
                </c:pt>
                <c:pt idx="308">
                  <c:v>0.6887863035115811</c:v>
                </c:pt>
                <c:pt idx="309">
                  <c:v>0.68777586943207325</c:v>
                </c:pt>
                <c:pt idx="310">
                  <c:v>0.6867654353525654</c:v>
                </c:pt>
                <c:pt idx="311">
                  <c:v>0.68575500127305755</c:v>
                </c:pt>
                <c:pt idx="312">
                  <c:v>0.6847445671935497</c:v>
                </c:pt>
                <c:pt idx="313">
                  <c:v>0.68373413311404185</c:v>
                </c:pt>
                <c:pt idx="314">
                  <c:v>0.682723699034534</c:v>
                </c:pt>
                <c:pt idx="315">
                  <c:v>0.68171326495502615</c:v>
                </c:pt>
                <c:pt idx="316">
                  <c:v>0.68070283087551819</c:v>
                </c:pt>
                <c:pt idx="317">
                  <c:v>0.67969239679601035</c:v>
                </c:pt>
                <c:pt idx="318">
                  <c:v>0.6786819627165025</c:v>
                </c:pt>
                <c:pt idx="319">
                  <c:v>0.67767152863699465</c:v>
                </c:pt>
                <c:pt idx="320">
                  <c:v>0.67666109455748669</c:v>
                </c:pt>
                <c:pt idx="321">
                  <c:v>0.67565066047797884</c:v>
                </c:pt>
                <c:pt idx="322">
                  <c:v>0.67464022639847099</c:v>
                </c:pt>
                <c:pt idx="323">
                  <c:v>0.67362979231896314</c:v>
                </c:pt>
                <c:pt idx="324">
                  <c:v>0.67261935823945529</c:v>
                </c:pt>
                <c:pt idx="325">
                  <c:v>0.67160892415994744</c:v>
                </c:pt>
                <c:pt idx="326">
                  <c:v>0.67059849008043959</c:v>
                </c:pt>
                <c:pt idx="327">
                  <c:v>0.66958805600093174</c:v>
                </c:pt>
                <c:pt idx="328">
                  <c:v>0.66857762192142389</c:v>
                </c:pt>
                <c:pt idx="329">
                  <c:v>0.66756718784191604</c:v>
                </c:pt>
                <c:pt idx="330">
                  <c:v>0.66655675376240819</c:v>
                </c:pt>
                <c:pt idx="331">
                  <c:v>0.66554631968290034</c:v>
                </c:pt>
                <c:pt idx="332">
                  <c:v>0.6645358856033925</c:v>
                </c:pt>
                <c:pt idx="333">
                  <c:v>0.66352545152388454</c:v>
                </c:pt>
                <c:pt idx="334">
                  <c:v>0.66251501744437669</c:v>
                </c:pt>
                <c:pt idx="335">
                  <c:v>0.66150458336486884</c:v>
                </c:pt>
                <c:pt idx="336">
                  <c:v>0.66049414928536099</c:v>
                </c:pt>
                <c:pt idx="337">
                  <c:v>0.65948371520585303</c:v>
                </c:pt>
                <c:pt idx="338">
                  <c:v>0.65847328112634518</c:v>
                </c:pt>
                <c:pt idx="339">
                  <c:v>0.65746284704683733</c:v>
                </c:pt>
                <c:pt idx="340">
                  <c:v>0.65645241296732948</c:v>
                </c:pt>
                <c:pt idx="341">
                  <c:v>0.65544197888782163</c:v>
                </c:pt>
                <c:pt idx="342">
                  <c:v>0.65443154480831378</c:v>
                </c:pt>
                <c:pt idx="343">
                  <c:v>0.65342111072880593</c:v>
                </c:pt>
                <c:pt idx="344">
                  <c:v>0.65241067664929808</c:v>
                </c:pt>
                <c:pt idx="345">
                  <c:v>0.65140024256979023</c:v>
                </c:pt>
                <c:pt idx="346">
                  <c:v>0.65038980849028238</c:v>
                </c:pt>
                <c:pt idx="347">
                  <c:v>0.64937937441077453</c:v>
                </c:pt>
                <c:pt idx="348">
                  <c:v>0.64836894033126669</c:v>
                </c:pt>
                <c:pt idx="349">
                  <c:v>0.64735850625175884</c:v>
                </c:pt>
                <c:pt idx="350">
                  <c:v>0.64634807217225088</c:v>
                </c:pt>
                <c:pt idx="351">
                  <c:v>0.64533763809274303</c:v>
                </c:pt>
                <c:pt idx="352">
                  <c:v>0.64432720401323518</c:v>
                </c:pt>
                <c:pt idx="353">
                  <c:v>0.64331676993372733</c:v>
                </c:pt>
                <c:pt idx="354">
                  <c:v>0.64230633585421937</c:v>
                </c:pt>
                <c:pt idx="355">
                  <c:v>0.64129590177471152</c:v>
                </c:pt>
                <c:pt idx="356">
                  <c:v>0.64028546769520367</c:v>
                </c:pt>
                <c:pt idx="357">
                  <c:v>0.63927503361569582</c:v>
                </c:pt>
                <c:pt idx="358">
                  <c:v>0.63826459953618797</c:v>
                </c:pt>
                <c:pt idx="359">
                  <c:v>0.63725416545668012</c:v>
                </c:pt>
                <c:pt idx="360">
                  <c:v>0.63624373137717227</c:v>
                </c:pt>
                <c:pt idx="361">
                  <c:v>0.63523329729766442</c:v>
                </c:pt>
                <c:pt idx="362">
                  <c:v>0.63422286321815657</c:v>
                </c:pt>
                <c:pt idx="363">
                  <c:v>0.63321242913864872</c:v>
                </c:pt>
                <c:pt idx="364">
                  <c:v>0.63220199505914088</c:v>
                </c:pt>
                <c:pt idx="365">
                  <c:v>0.63119156097963303</c:v>
                </c:pt>
                <c:pt idx="366">
                  <c:v>0.63018112690012507</c:v>
                </c:pt>
                <c:pt idx="367">
                  <c:v>0.62917069282061722</c:v>
                </c:pt>
                <c:pt idx="368">
                  <c:v>0.62816025874110937</c:v>
                </c:pt>
                <c:pt idx="369">
                  <c:v>0.62714982466160152</c:v>
                </c:pt>
                <c:pt idx="370">
                  <c:v>0.62613939058209367</c:v>
                </c:pt>
                <c:pt idx="371">
                  <c:v>0.62512895650258571</c:v>
                </c:pt>
                <c:pt idx="372">
                  <c:v>0.62411852242307786</c:v>
                </c:pt>
                <c:pt idx="373">
                  <c:v>0.62310808834357001</c:v>
                </c:pt>
                <c:pt idx="374">
                  <c:v>0.62209765426406216</c:v>
                </c:pt>
                <c:pt idx="375">
                  <c:v>0.62108722018455431</c:v>
                </c:pt>
                <c:pt idx="376">
                  <c:v>0.62007678610504646</c:v>
                </c:pt>
                <c:pt idx="377">
                  <c:v>0.61906635202553861</c:v>
                </c:pt>
                <c:pt idx="378">
                  <c:v>0.61805591794603076</c:v>
                </c:pt>
                <c:pt idx="379">
                  <c:v>0.61704548386652291</c:v>
                </c:pt>
                <c:pt idx="380">
                  <c:v>0.61603504978701507</c:v>
                </c:pt>
                <c:pt idx="381">
                  <c:v>0.61502461570750722</c:v>
                </c:pt>
                <c:pt idx="382">
                  <c:v>0.61401418162799937</c:v>
                </c:pt>
                <c:pt idx="383">
                  <c:v>0.61300374754849141</c:v>
                </c:pt>
                <c:pt idx="384">
                  <c:v>0.61199331346898356</c:v>
                </c:pt>
                <c:pt idx="385">
                  <c:v>0.61098287938947571</c:v>
                </c:pt>
                <c:pt idx="386">
                  <c:v>0.60997244530996786</c:v>
                </c:pt>
                <c:pt idx="387">
                  <c:v>0.60896201123046001</c:v>
                </c:pt>
                <c:pt idx="388">
                  <c:v>0.60795157715095205</c:v>
                </c:pt>
                <c:pt idx="389">
                  <c:v>0.6069411430714442</c:v>
                </c:pt>
                <c:pt idx="390">
                  <c:v>0.60593070899193635</c:v>
                </c:pt>
                <c:pt idx="391">
                  <c:v>0.6049202749124285</c:v>
                </c:pt>
                <c:pt idx="392">
                  <c:v>0.60390984083292065</c:v>
                </c:pt>
                <c:pt idx="393">
                  <c:v>0.6028994067534128</c:v>
                </c:pt>
                <c:pt idx="394">
                  <c:v>0.60188897267390495</c:v>
                </c:pt>
                <c:pt idx="395">
                  <c:v>0.6008785385943971</c:v>
                </c:pt>
                <c:pt idx="396">
                  <c:v>0.59986810451488926</c:v>
                </c:pt>
                <c:pt idx="397">
                  <c:v>0.59885767043538141</c:v>
                </c:pt>
                <c:pt idx="398">
                  <c:v>0.59784723635587356</c:v>
                </c:pt>
                <c:pt idx="399">
                  <c:v>0.59683680227636571</c:v>
                </c:pt>
                <c:pt idx="400">
                  <c:v>0.59582636819685775</c:v>
                </c:pt>
                <c:pt idx="401">
                  <c:v>0.5948159341173499</c:v>
                </c:pt>
                <c:pt idx="402">
                  <c:v>0.59380550003784205</c:v>
                </c:pt>
                <c:pt idx="403">
                  <c:v>0.5927950659583342</c:v>
                </c:pt>
                <c:pt idx="404">
                  <c:v>0.59178463187882624</c:v>
                </c:pt>
                <c:pt idx="405">
                  <c:v>0.59077419779931839</c:v>
                </c:pt>
                <c:pt idx="406">
                  <c:v>0.58976376371981054</c:v>
                </c:pt>
                <c:pt idx="407">
                  <c:v>0.58875332964030269</c:v>
                </c:pt>
                <c:pt idx="408">
                  <c:v>0.58774289556079484</c:v>
                </c:pt>
                <c:pt idx="409">
                  <c:v>0.58673246148128699</c:v>
                </c:pt>
                <c:pt idx="410">
                  <c:v>0.58572202740177914</c:v>
                </c:pt>
                <c:pt idx="411">
                  <c:v>0.58471159332227129</c:v>
                </c:pt>
                <c:pt idx="412">
                  <c:v>0.58370115924276345</c:v>
                </c:pt>
                <c:pt idx="413">
                  <c:v>0.5826907251632556</c:v>
                </c:pt>
                <c:pt idx="414">
                  <c:v>0.58168029108374775</c:v>
                </c:pt>
                <c:pt idx="415">
                  <c:v>0.5806698570042399</c:v>
                </c:pt>
                <c:pt idx="416">
                  <c:v>0.57965942292473205</c:v>
                </c:pt>
                <c:pt idx="417">
                  <c:v>0.57864898884522409</c:v>
                </c:pt>
                <c:pt idx="418">
                  <c:v>0.57763855476571624</c:v>
                </c:pt>
                <c:pt idx="419">
                  <c:v>0.57662812068620839</c:v>
                </c:pt>
                <c:pt idx="420">
                  <c:v>0.57561768660670054</c:v>
                </c:pt>
                <c:pt idx="421">
                  <c:v>0.57460725252719258</c:v>
                </c:pt>
                <c:pt idx="422">
                  <c:v>0.57359681844768473</c:v>
                </c:pt>
                <c:pt idx="423">
                  <c:v>0.57258638436817688</c:v>
                </c:pt>
                <c:pt idx="424">
                  <c:v>0.57157595028866903</c:v>
                </c:pt>
                <c:pt idx="425">
                  <c:v>0.57056551620916118</c:v>
                </c:pt>
                <c:pt idx="426">
                  <c:v>0.56955508212965333</c:v>
                </c:pt>
                <c:pt idx="427">
                  <c:v>0.56854464805014548</c:v>
                </c:pt>
                <c:pt idx="428">
                  <c:v>0.56753421397063764</c:v>
                </c:pt>
                <c:pt idx="429">
                  <c:v>0.56652377989112979</c:v>
                </c:pt>
                <c:pt idx="430">
                  <c:v>0.56551334581162194</c:v>
                </c:pt>
                <c:pt idx="431">
                  <c:v>0.56450291173211409</c:v>
                </c:pt>
                <c:pt idx="432">
                  <c:v>0.56349247765260624</c:v>
                </c:pt>
                <c:pt idx="433">
                  <c:v>0.56248204357309839</c:v>
                </c:pt>
                <c:pt idx="434">
                  <c:v>0.56147160949359043</c:v>
                </c:pt>
                <c:pt idx="435">
                  <c:v>0.56046117541408258</c:v>
                </c:pt>
                <c:pt idx="436">
                  <c:v>0.55945074133457473</c:v>
                </c:pt>
                <c:pt idx="437">
                  <c:v>0.55844030725506688</c:v>
                </c:pt>
                <c:pt idx="438">
                  <c:v>0.55742987317555892</c:v>
                </c:pt>
                <c:pt idx="439">
                  <c:v>0.55641943909605107</c:v>
                </c:pt>
                <c:pt idx="440">
                  <c:v>0.55540900501654322</c:v>
                </c:pt>
                <c:pt idx="441">
                  <c:v>0.55439857093703537</c:v>
                </c:pt>
                <c:pt idx="442">
                  <c:v>0.55338813685752752</c:v>
                </c:pt>
                <c:pt idx="443">
                  <c:v>0.55237770277801967</c:v>
                </c:pt>
                <c:pt idx="444">
                  <c:v>0.55136726869851183</c:v>
                </c:pt>
                <c:pt idx="445">
                  <c:v>0.55035683461900398</c:v>
                </c:pt>
                <c:pt idx="446">
                  <c:v>0.54934640053949613</c:v>
                </c:pt>
                <c:pt idx="447">
                  <c:v>0.54833596645998828</c:v>
                </c:pt>
                <c:pt idx="448">
                  <c:v>0.54732553238048043</c:v>
                </c:pt>
                <c:pt idx="449">
                  <c:v>0.54631509830097258</c:v>
                </c:pt>
                <c:pt idx="450">
                  <c:v>0.54530466422146473</c:v>
                </c:pt>
                <c:pt idx="451">
                  <c:v>0.54429423014195677</c:v>
                </c:pt>
                <c:pt idx="452">
                  <c:v>0.54328379606244892</c:v>
                </c:pt>
                <c:pt idx="453">
                  <c:v>0.54227336198294107</c:v>
                </c:pt>
                <c:pt idx="454">
                  <c:v>0.54126292790343322</c:v>
                </c:pt>
                <c:pt idx="455">
                  <c:v>0.54025249382392526</c:v>
                </c:pt>
                <c:pt idx="456">
                  <c:v>0.53924205974441741</c:v>
                </c:pt>
                <c:pt idx="457">
                  <c:v>0.53823162566490956</c:v>
                </c:pt>
                <c:pt idx="458">
                  <c:v>0.53722119158540171</c:v>
                </c:pt>
                <c:pt idx="459">
                  <c:v>0.53621075750589386</c:v>
                </c:pt>
                <c:pt idx="460">
                  <c:v>0.53520032342638602</c:v>
                </c:pt>
                <c:pt idx="461">
                  <c:v>0.53418988934687817</c:v>
                </c:pt>
                <c:pt idx="462">
                  <c:v>0.53317945526737032</c:v>
                </c:pt>
                <c:pt idx="463">
                  <c:v>0.53216902118786247</c:v>
                </c:pt>
                <c:pt idx="464">
                  <c:v>0.53115858710835462</c:v>
                </c:pt>
                <c:pt idx="465">
                  <c:v>0.53014815302884677</c:v>
                </c:pt>
                <c:pt idx="466">
                  <c:v>0.52913771894933892</c:v>
                </c:pt>
                <c:pt idx="467">
                  <c:v>0.52812728486983107</c:v>
                </c:pt>
                <c:pt idx="468">
                  <c:v>0.52711685079032311</c:v>
                </c:pt>
                <c:pt idx="469">
                  <c:v>0.52610641671081526</c:v>
                </c:pt>
                <c:pt idx="470">
                  <c:v>0.52509598263130741</c:v>
                </c:pt>
                <c:pt idx="471">
                  <c:v>0.52408554855179956</c:v>
                </c:pt>
                <c:pt idx="472">
                  <c:v>0.5230751144722916</c:v>
                </c:pt>
                <c:pt idx="473">
                  <c:v>0.52206468039278375</c:v>
                </c:pt>
                <c:pt idx="474">
                  <c:v>0.5210542463132759</c:v>
                </c:pt>
                <c:pt idx="475">
                  <c:v>0.52004381223376805</c:v>
                </c:pt>
                <c:pt idx="476">
                  <c:v>0.51903337815426021</c:v>
                </c:pt>
                <c:pt idx="477">
                  <c:v>0.51802294407475236</c:v>
                </c:pt>
                <c:pt idx="478">
                  <c:v>0.51701250999524451</c:v>
                </c:pt>
                <c:pt idx="479">
                  <c:v>0.51600207591573666</c:v>
                </c:pt>
                <c:pt idx="480">
                  <c:v>0.51499164183622881</c:v>
                </c:pt>
                <c:pt idx="481">
                  <c:v>0.51398120775672096</c:v>
                </c:pt>
                <c:pt idx="482">
                  <c:v>0.51297077367721311</c:v>
                </c:pt>
                <c:pt idx="483">
                  <c:v>0.51196033959770526</c:v>
                </c:pt>
                <c:pt idx="484">
                  <c:v>0.51094990551819741</c:v>
                </c:pt>
                <c:pt idx="485">
                  <c:v>0.50993947143868945</c:v>
                </c:pt>
                <c:pt idx="486">
                  <c:v>0.5089290373591816</c:v>
                </c:pt>
                <c:pt idx="487">
                  <c:v>0.50791860327967375</c:v>
                </c:pt>
                <c:pt idx="488">
                  <c:v>0.5069081692001659</c:v>
                </c:pt>
                <c:pt idx="489">
                  <c:v>0.50589773512065794</c:v>
                </c:pt>
                <c:pt idx="490">
                  <c:v>0.50488730104115009</c:v>
                </c:pt>
                <c:pt idx="491">
                  <c:v>0.50387686696164224</c:v>
                </c:pt>
                <c:pt idx="492">
                  <c:v>0.5028664328821344</c:v>
                </c:pt>
                <c:pt idx="493">
                  <c:v>0.50185599880262655</c:v>
                </c:pt>
                <c:pt idx="494">
                  <c:v>0.5008455647231187</c:v>
                </c:pt>
                <c:pt idx="495">
                  <c:v>0.49983513064361085</c:v>
                </c:pt>
                <c:pt idx="496">
                  <c:v>0.498824696564103</c:v>
                </c:pt>
                <c:pt idx="497">
                  <c:v>0.49781426248459515</c:v>
                </c:pt>
                <c:pt idx="498">
                  <c:v>0.4968038284050873</c:v>
                </c:pt>
                <c:pt idx="499">
                  <c:v>0.49579339432557934</c:v>
                </c:pt>
                <c:pt idx="500">
                  <c:v>0.49478296024607149</c:v>
                </c:pt>
                <c:pt idx="501">
                  <c:v>0.49377252616656364</c:v>
                </c:pt>
                <c:pt idx="502">
                  <c:v>0.49276209208705579</c:v>
                </c:pt>
                <c:pt idx="503">
                  <c:v>0.49175165800754794</c:v>
                </c:pt>
                <c:pt idx="504">
                  <c:v>0.49074122392804009</c:v>
                </c:pt>
                <c:pt idx="505">
                  <c:v>0.48973078984853224</c:v>
                </c:pt>
                <c:pt idx="506">
                  <c:v>0.48872035576902439</c:v>
                </c:pt>
                <c:pt idx="507">
                  <c:v>0.48770992168951655</c:v>
                </c:pt>
                <c:pt idx="508">
                  <c:v>0.48669948761000859</c:v>
                </c:pt>
                <c:pt idx="509">
                  <c:v>0.48568905353050074</c:v>
                </c:pt>
                <c:pt idx="510">
                  <c:v>0.48467861945099289</c:v>
                </c:pt>
                <c:pt idx="511">
                  <c:v>0.48366818537148504</c:v>
                </c:pt>
                <c:pt idx="512">
                  <c:v>0.48265775129197719</c:v>
                </c:pt>
                <c:pt idx="513">
                  <c:v>0.48164731721246934</c:v>
                </c:pt>
                <c:pt idx="514">
                  <c:v>0.48063688313296149</c:v>
                </c:pt>
                <c:pt idx="515">
                  <c:v>0.47962644905345364</c:v>
                </c:pt>
                <c:pt idx="516">
                  <c:v>0.47861601497394568</c:v>
                </c:pt>
                <c:pt idx="517">
                  <c:v>0.47760558089443783</c:v>
                </c:pt>
                <c:pt idx="518">
                  <c:v>0.47659514681492998</c:v>
                </c:pt>
                <c:pt idx="519">
                  <c:v>0.47558471273542213</c:v>
                </c:pt>
                <c:pt idx="520">
                  <c:v>0.47457427865591428</c:v>
                </c:pt>
                <c:pt idx="521">
                  <c:v>0.47356384457640643</c:v>
                </c:pt>
                <c:pt idx="522">
                  <c:v>0.47255341049689858</c:v>
                </c:pt>
                <c:pt idx="523">
                  <c:v>0.47154297641739074</c:v>
                </c:pt>
                <c:pt idx="524">
                  <c:v>0.47053254233788289</c:v>
                </c:pt>
                <c:pt idx="525">
                  <c:v>0.46952210825837493</c:v>
                </c:pt>
                <c:pt idx="526">
                  <c:v>0.46851167417886708</c:v>
                </c:pt>
                <c:pt idx="527">
                  <c:v>0.46750124009935923</c:v>
                </c:pt>
                <c:pt idx="528">
                  <c:v>0.46649080601985138</c:v>
                </c:pt>
                <c:pt idx="529">
                  <c:v>0.46548037194034353</c:v>
                </c:pt>
                <c:pt idx="530">
                  <c:v>0.46446993786083568</c:v>
                </c:pt>
                <c:pt idx="531">
                  <c:v>0.46345950378132783</c:v>
                </c:pt>
                <c:pt idx="532">
                  <c:v>0.46244906970181998</c:v>
                </c:pt>
                <c:pt idx="533">
                  <c:v>0.46143863562231202</c:v>
                </c:pt>
                <c:pt idx="534">
                  <c:v>0.46042820154280417</c:v>
                </c:pt>
                <c:pt idx="535">
                  <c:v>0.45941776746329632</c:v>
                </c:pt>
                <c:pt idx="536">
                  <c:v>0.45840733338378847</c:v>
                </c:pt>
                <c:pt idx="537">
                  <c:v>0.45739689930428062</c:v>
                </c:pt>
                <c:pt idx="538">
                  <c:v>0.45638646522477277</c:v>
                </c:pt>
                <c:pt idx="539">
                  <c:v>0.45537603114526493</c:v>
                </c:pt>
                <c:pt idx="540">
                  <c:v>0.45436559706575708</c:v>
                </c:pt>
                <c:pt idx="541">
                  <c:v>0.45335516298624923</c:v>
                </c:pt>
                <c:pt idx="542">
                  <c:v>0.45234472890674127</c:v>
                </c:pt>
                <c:pt idx="543">
                  <c:v>0.45133429482723342</c:v>
                </c:pt>
                <c:pt idx="544">
                  <c:v>0.45032386074772557</c:v>
                </c:pt>
                <c:pt idx="545">
                  <c:v>0.44931342666821772</c:v>
                </c:pt>
                <c:pt idx="546">
                  <c:v>0.44830299258870987</c:v>
                </c:pt>
                <c:pt idx="547">
                  <c:v>0.44729255850920202</c:v>
                </c:pt>
                <c:pt idx="548">
                  <c:v>0.44628212442969417</c:v>
                </c:pt>
                <c:pt idx="549">
                  <c:v>0.44527169035018632</c:v>
                </c:pt>
                <c:pt idx="550">
                  <c:v>0.44426125627067836</c:v>
                </c:pt>
                <c:pt idx="551">
                  <c:v>0.44325082219117051</c:v>
                </c:pt>
                <c:pt idx="552">
                  <c:v>0.44224038811166266</c:v>
                </c:pt>
                <c:pt idx="553">
                  <c:v>0.44122995403215481</c:v>
                </c:pt>
                <c:pt idx="554">
                  <c:v>0.44021951995264696</c:v>
                </c:pt>
                <c:pt idx="555">
                  <c:v>0.43920908587313912</c:v>
                </c:pt>
                <c:pt idx="556">
                  <c:v>0.43819865179363127</c:v>
                </c:pt>
                <c:pt idx="557">
                  <c:v>0.43718821771412342</c:v>
                </c:pt>
                <c:pt idx="558">
                  <c:v>0.43617778363461557</c:v>
                </c:pt>
                <c:pt idx="559">
                  <c:v>0.43516734955510761</c:v>
                </c:pt>
                <c:pt idx="560">
                  <c:v>0.43415691547559976</c:v>
                </c:pt>
                <c:pt idx="561">
                  <c:v>0.43314648139609191</c:v>
                </c:pt>
                <c:pt idx="562">
                  <c:v>0.43213604731658406</c:v>
                </c:pt>
                <c:pt idx="563">
                  <c:v>0.43112561323707621</c:v>
                </c:pt>
                <c:pt idx="564">
                  <c:v>0.43011517915756836</c:v>
                </c:pt>
                <c:pt idx="565">
                  <c:v>0.42910474507806051</c:v>
                </c:pt>
                <c:pt idx="566">
                  <c:v>0.42809431099855266</c:v>
                </c:pt>
                <c:pt idx="567">
                  <c:v>0.4270838769190447</c:v>
                </c:pt>
                <c:pt idx="568">
                  <c:v>0.42607344283953685</c:v>
                </c:pt>
                <c:pt idx="569">
                  <c:v>0.425063008760029</c:v>
                </c:pt>
                <c:pt idx="570">
                  <c:v>0.42405257468052115</c:v>
                </c:pt>
                <c:pt idx="571">
                  <c:v>0.42304214060101331</c:v>
                </c:pt>
                <c:pt idx="572">
                  <c:v>0.42203170652150546</c:v>
                </c:pt>
                <c:pt idx="573">
                  <c:v>0.42102127244199761</c:v>
                </c:pt>
                <c:pt idx="574">
                  <c:v>0.42001083836248976</c:v>
                </c:pt>
                <c:pt idx="575">
                  <c:v>0.4190004042829818</c:v>
                </c:pt>
                <c:pt idx="576">
                  <c:v>0.41798997020347395</c:v>
                </c:pt>
                <c:pt idx="577">
                  <c:v>0.4169795361239661</c:v>
                </c:pt>
                <c:pt idx="578">
                  <c:v>0.41596910204445825</c:v>
                </c:pt>
                <c:pt idx="579">
                  <c:v>0.4149586679649504</c:v>
                </c:pt>
                <c:pt idx="580">
                  <c:v>0.41394823388544255</c:v>
                </c:pt>
                <c:pt idx="581">
                  <c:v>0.4129377998059347</c:v>
                </c:pt>
                <c:pt idx="582">
                  <c:v>0.41192736572642685</c:v>
                </c:pt>
                <c:pt idx="583">
                  <c:v>0.410916931646919</c:v>
                </c:pt>
                <c:pt idx="584">
                  <c:v>0.40990649756741104</c:v>
                </c:pt>
                <c:pt idx="585">
                  <c:v>0.40889606348790319</c:v>
                </c:pt>
                <c:pt idx="586">
                  <c:v>0.40788562940839534</c:v>
                </c:pt>
                <c:pt idx="587">
                  <c:v>0.4068751953288875</c:v>
                </c:pt>
                <c:pt idx="588">
                  <c:v>0.40586476124937965</c:v>
                </c:pt>
                <c:pt idx="589">
                  <c:v>0.4048543271698718</c:v>
                </c:pt>
                <c:pt idx="590">
                  <c:v>0.40384389309036395</c:v>
                </c:pt>
                <c:pt idx="591">
                  <c:v>0.4028334590108561</c:v>
                </c:pt>
                <c:pt idx="592">
                  <c:v>0.40182302493134814</c:v>
                </c:pt>
                <c:pt idx="593">
                  <c:v>0.40081259085184029</c:v>
                </c:pt>
                <c:pt idx="594">
                  <c:v>0.39980215677233244</c:v>
                </c:pt>
                <c:pt idx="595">
                  <c:v>0.39879172269282459</c:v>
                </c:pt>
                <c:pt idx="596">
                  <c:v>0.39778128861331674</c:v>
                </c:pt>
                <c:pt idx="597">
                  <c:v>0.39677085453380889</c:v>
                </c:pt>
                <c:pt idx="598">
                  <c:v>0.39576042045430104</c:v>
                </c:pt>
                <c:pt idx="599">
                  <c:v>0.39474998637479319</c:v>
                </c:pt>
                <c:pt idx="600">
                  <c:v>0.39373955229528534</c:v>
                </c:pt>
                <c:pt idx="601">
                  <c:v>0.39272911821577738</c:v>
                </c:pt>
                <c:pt idx="602">
                  <c:v>0.39171868413626953</c:v>
                </c:pt>
                <c:pt idx="603">
                  <c:v>0.39070825005676169</c:v>
                </c:pt>
                <c:pt idx="604">
                  <c:v>0.38969781597725384</c:v>
                </c:pt>
                <c:pt idx="605">
                  <c:v>0.38868738189774599</c:v>
                </c:pt>
                <c:pt idx="606">
                  <c:v>0.38767694781823814</c:v>
                </c:pt>
                <c:pt idx="607">
                  <c:v>0.38666651373873029</c:v>
                </c:pt>
                <c:pt idx="608">
                  <c:v>0.38565607965922244</c:v>
                </c:pt>
                <c:pt idx="609">
                  <c:v>0.38464564557971448</c:v>
                </c:pt>
                <c:pt idx="610">
                  <c:v>0.38363521150020663</c:v>
                </c:pt>
                <c:pt idx="611">
                  <c:v>0.38262477742069878</c:v>
                </c:pt>
                <c:pt idx="612">
                  <c:v>0.38161434334119093</c:v>
                </c:pt>
                <c:pt idx="613">
                  <c:v>0.38060390926168308</c:v>
                </c:pt>
                <c:pt idx="614">
                  <c:v>0.37959347518217523</c:v>
                </c:pt>
                <c:pt idx="615">
                  <c:v>0.37858304110266738</c:v>
                </c:pt>
                <c:pt idx="616">
                  <c:v>0.37757260702315953</c:v>
                </c:pt>
                <c:pt idx="617">
                  <c:v>0.37656217294365169</c:v>
                </c:pt>
                <c:pt idx="618">
                  <c:v>0.37555173886414372</c:v>
                </c:pt>
                <c:pt idx="619">
                  <c:v>0.37454130478463588</c:v>
                </c:pt>
                <c:pt idx="620">
                  <c:v>0.37353087070512803</c:v>
                </c:pt>
                <c:pt idx="621">
                  <c:v>0.37252043662562018</c:v>
                </c:pt>
                <c:pt idx="622">
                  <c:v>0.37151000254611233</c:v>
                </c:pt>
                <c:pt idx="623">
                  <c:v>0.37049956846660448</c:v>
                </c:pt>
                <c:pt idx="624">
                  <c:v>0.36948913438709663</c:v>
                </c:pt>
                <c:pt idx="625">
                  <c:v>0.36847870030758878</c:v>
                </c:pt>
                <c:pt idx="626">
                  <c:v>0.36746826622808082</c:v>
                </c:pt>
                <c:pt idx="627">
                  <c:v>0.36645783214857297</c:v>
                </c:pt>
                <c:pt idx="628">
                  <c:v>0.36544739806906512</c:v>
                </c:pt>
                <c:pt idx="629">
                  <c:v>0.36443696398955727</c:v>
                </c:pt>
                <c:pt idx="630">
                  <c:v>0.36342652991004942</c:v>
                </c:pt>
                <c:pt idx="631">
                  <c:v>0.36241609583054157</c:v>
                </c:pt>
                <c:pt idx="632">
                  <c:v>0.36140566175103372</c:v>
                </c:pt>
                <c:pt idx="633">
                  <c:v>0.36039522767152588</c:v>
                </c:pt>
                <c:pt idx="634">
                  <c:v>0.35938479359201803</c:v>
                </c:pt>
                <c:pt idx="635">
                  <c:v>0.35837435951251007</c:v>
                </c:pt>
                <c:pt idx="636">
                  <c:v>0.35736392543300222</c:v>
                </c:pt>
                <c:pt idx="637">
                  <c:v>0.35635349135349437</c:v>
                </c:pt>
                <c:pt idx="638">
                  <c:v>0.35534305727398652</c:v>
                </c:pt>
                <c:pt idx="639">
                  <c:v>0.35433262319447867</c:v>
                </c:pt>
                <c:pt idx="640">
                  <c:v>0.35332218911497082</c:v>
                </c:pt>
                <c:pt idx="641">
                  <c:v>0.35231175503546297</c:v>
                </c:pt>
                <c:pt idx="642">
                  <c:v>0.35130132095595523</c:v>
                </c:pt>
                <c:pt idx="643">
                  <c:v>0.35029088687644738</c:v>
                </c:pt>
                <c:pt idx="644">
                  <c:v>0.34928045279693964</c:v>
                </c:pt>
                <c:pt idx="645">
                  <c:v>0.3482700187174318</c:v>
                </c:pt>
                <c:pt idx="646">
                  <c:v>0.34725958463792406</c:v>
                </c:pt>
                <c:pt idx="647">
                  <c:v>0.34624915055841621</c:v>
                </c:pt>
                <c:pt idx="648">
                  <c:v>0.34523871647890847</c:v>
                </c:pt>
                <c:pt idx="649">
                  <c:v>0.34422828239940073</c:v>
                </c:pt>
                <c:pt idx="650">
                  <c:v>0.34321784831989288</c:v>
                </c:pt>
                <c:pt idx="651">
                  <c:v>0.34220741424038514</c:v>
                </c:pt>
                <c:pt idx="652">
                  <c:v>0.34119698016087729</c:v>
                </c:pt>
                <c:pt idx="653">
                  <c:v>0.34018654608136956</c:v>
                </c:pt>
                <c:pt idx="654">
                  <c:v>0.33917611200186171</c:v>
                </c:pt>
                <c:pt idx="655">
                  <c:v>0.33816567792235397</c:v>
                </c:pt>
                <c:pt idx="656">
                  <c:v>0.33715524384284612</c:v>
                </c:pt>
                <c:pt idx="657">
                  <c:v>0.33614480976333838</c:v>
                </c:pt>
                <c:pt idx="658">
                  <c:v>0.33513437568383053</c:v>
                </c:pt>
                <c:pt idx="659">
                  <c:v>0.33412394160432279</c:v>
                </c:pt>
                <c:pt idx="660">
                  <c:v>0.33311350752481494</c:v>
                </c:pt>
                <c:pt idx="661">
                  <c:v>0.33210307344530721</c:v>
                </c:pt>
                <c:pt idx="662">
                  <c:v>0.33109263936579936</c:v>
                </c:pt>
                <c:pt idx="663">
                  <c:v>0.33008220528629162</c:v>
                </c:pt>
                <c:pt idx="664">
                  <c:v>0.32907177120678377</c:v>
                </c:pt>
                <c:pt idx="665">
                  <c:v>0.32806133712727603</c:v>
                </c:pt>
                <c:pt idx="666">
                  <c:v>0.32705090304776829</c:v>
                </c:pt>
                <c:pt idx="667">
                  <c:v>0.32604046896826044</c:v>
                </c:pt>
                <c:pt idx="668">
                  <c:v>0.32503003488875271</c:v>
                </c:pt>
                <c:pt idx="669">
                  <c:v>0.32401960080924486</c:v>
                </c:pt>
                <c:pt idx="670">
                  <c:v>0.32300916672973712</c:v>
                </c:pt>
                <c:pt idx="671">
                  <c:v>0.32199873265022927</c:v>
                </c:pt>
                <c:pt idx="672">
                  <c:v>0.32098829857072153</c:v>
                </c:pt>
                <c:pt idx="673">
                  <c:v>0.31997786449121368</c:v>
                </c:pt>
                <c:pt idx="674">
                  <c:v>0.31896743041170594</c:v>
                </c:pt>
                <c:pt idx="675">
                  <c:v>0.31795699633219809</c:v>
                </c:pt>
                <c:pt idx="676">
                  <c:v>0.31694656225269036</c:v>
                </c:pt>
                <c:pt idx="677">
                  <c:v>0.31593612817318251</c:v>
                </c:pt>
                <c:pt idx="678">
                  <c:v>0.31492569409367477</c:v>
                </c:pt>
                <c:pt idx="679">
                  <c:v>0.31391526001416692</c:v>
                </c:pt>
                <c:pt idx="680">
                  <c:v>0.31290482593465918</c:v>
                </c:pt>
                <c:pt idx="681">
                  <c:v>0.31189439185515133</c:v>
                </c:pt>
                <c:pt idx="682">
                  <c:v>0.31088395777564359</c:v>
                </c:pt>
                <c:pt idx="683">
                  <c:v>0.30987352369613586</c:v>
                </c:pt>
                <c:pt idx="684">
                  <c:v>0.30886308961662801</c:v>
                </c:pt>
                <c:pt idx="685">
                  <c:v>0.30785265553712027</c:v>
                </c:pt>
                <c:pt idx="686">
                  <c:v>0.30684222145761242</c:v>
                </c:pt>
                <c:pt idx="687">
                  <c:v>0.30583178737810468</c:v>
                </c:pt>
                <c:pt idx="688">
                  <c:v>0.30482135329859683</c:v>
                </c:pt>
                <c:pt idx="689">
                  <c:v>0.30381091921908909</c:v>
                </c:pt>
                <c:pt idx="690">
                  <c:v>0.30280048513958124</c:v>
                </c:pt>
                <c:pt idx="691">
                  <c:v>0.30179005106007351</c:v>
                </c:pt>
                <c:pt idx="692">
                  <c:v>0.30077961698056566</c:v>
                </c:pt>
                <c:pt idx="693">
                  <c:v>0.29976918290105792</c:v>
                </c:pt>
                <c:pt idx="694">
                  <c:v>0.29875874882155007</c:v>
                </c:pt>
                <c:pt idx="695">
                  <c:v>0.29774831474204233</c:v>
                </c:pt>
                <c:pt idx="696">
                  <c:v>0.29673788066253448</c:v>
                </c:pt>
                <c:pt idx="697">
                  <c:v>0.29572744658302674</c:v>
                </c:pt>
                <c:pt idx="698">
                  <c:v>0.29471701250351889</c:v>
                </c:pt>
                <c:pt idx="699">
                  <c:v>0.29370657842401116</c:v>
                </c:pt>
                <c:pt idx="700">
                  <c:v>0.29269614434450331</c:v>
                </c:pt>
                <c:pt idx="701">
                  <c:v>0.29168571026499557</c:v>
                </c:pt>
                <c:pt idx="702">
                  <c:v>0.29067527618548783</c:v>
                </c:pt>
                <c:pt idx="703">
                  <c:v>0.28966484210597998</c:v>
                </c:pt>
                <c:pt idx="704">
                  <c:v>0.28865440802647224</c:v>
                </c:pt>
                <c:pt idx="705">
                  <c:v>0.28764397394696439</c:v>
                </c:pt>
                <c:pt idx="706">
                  <c:v>0.28663353986745665</c:v>
                </c:pt>
                <c:pt idx="707">
                  <c:v>0.28562310578794881</c:v>
                </c:pt>
                <c:pt idx="708">
                  <c:v>0.28461267170844107</c:v>
                </c:pt>
                <c:pt idx="709">
                  <c:v>0.28360223762893322</c:v>
                </c:pt>
                <c:pt idx="710">
                  <c:v>0.28259180354942548</c:v>
                </c:pt>
                <c:pt idx="711">
                  <c:v>0.28158136946991763</c:v>
                </c:pt>
                <c:pt idx="712">
                  <c:v>0.28057093539040989</c:v>
                </c:pt>
                <c:pt idx="713">
                  <c:v>0.27956050131090204</c:v>
                </c:pt>
                <c:pt idx="714">
                  <c:v>0.2785500672313943</c:v>
                </c:pt>
                <c:pt idx="715">
                  <c:v>0.27753963315188646</c:v>
                </c:pt>
                <c:pt idx="716">
                  <c:v>0.27652919907237872</c:v>
                </c:pt>
                <c:pt idx="717">
                  <c:v>0.27551876499287087</c:v>
                </c:pt>
                <c:pt idx="718">
                  <c:v>0.27450833091336313</c:v>
                </c:pt>
                <c:pt idx="719">
                  <c:v>0.27349789683385539</c:v>
                </c:pt>
                <c:pt idx="720">
                  <c:v>0.27248746275434754</c:v>
                </c:pt>
                <c:pt idx="721">
                  <c:v>0.2714770286748398</c:v>
                </c:pt>
                <c:pt idx="722">
                  <c:v>0.27046659459533196</c:v>
                </c:pt>
                <c:pt idx="723">
                  <c:v>0.26945616051582422</c:v>
                </c:pt>
                <c:pt idx="724">
                  <c:v>0.26844572643631637</c:v>
                </c:pt>
                <c:pt idx="725">
                  <c:v>0.26743529235680863</c:v>
                </c:pt>
                <c:pt idx="726">
                  <c:v>0.26642485827730078</c:v>
                </c:pt>
                <c:pt idx="727">
                  <c:v>0.26541442419779304</c:v>
                </c:pt>
                <c:pt idx="728">
                  <c:v>0.26440399011828519</c:v>
                </c:pt>
                <c:pt idx="729">
                  <c:v>0.26339355603877745</c:v>
                </c:pt>
                <c:pt idx="730">
                  <c:v>0.26238312195926961</c:v>
                </c:pt>
                <c:pt idx="731">
                  <c:v>0.26137268787976187</c:v>
                </c:pt>
                <c:pt idx="732">
                  <c:v>0.26036225380025402</c:v>
                </c:pt>
                <c:pt idx="733">
                  <c:v>0.25935181972074628</c:v>
                </c:pt>
                <c:pt idx="734">
                  <c:v>0.25834138564123843</c:v>
                </c:pt>
                <c:pt idx="735">
                  <c:v>0.25733095156173069</c:v>
                </c:pt>
                <c:pt idx="736">
                  <c:v>0.25632051748222295</c:v>
                </c:pt>
                <c:pt idx="737">
                  <c:v>0.2553100834027151</c:v>
                </c:pt>
                <c:pt idx="738">
                  <c:v>0.25429964932320737</c:v>
                </c:pt>
                <c:pt idx="739">
                  <c:v>0.25328921524369952</c:v>
                </c:pt>
                <c:pt idx="740">
                  <c:v>0.25227878116419178</c:v>
                </c:pt>
                <c:pt idx="741">
                  <c:v>0.25126834708468393</c:v>
                </c:pt>
                <c:pt idx="742">
                  <c:v>0.25025791300517619</c:v>
                </c:pt>
                <c:pt idx="743">
                  <c:v>0.24924747892566834</c:v>
                </c:pt>
                <c:pt idx="744">
                  <c:v>0.2482370448461606</c:v>
                </c:pt>
                <c:pt idx="745">
                  <c:v>0.24722661076665275</c:v>
                </c:pt>
                <c:pt idx="746">
                  <c:v>0.24621617668714502</c:v>
                </c:pt>
                <c:pt idx="747">
                  <c:v>0.24520574260763717</c:v>
                </c:pt>
                <c:pt idx="748">
                  <c:v>0.24419530852812943</c:v>
                </c:pt>
                <c:pt idx="749">
                  <c:v>0.24318487444862158</c:v>
                </c:pt>
                <c:pt idx="750">
                  <c:v>0.24217444036911384</c:v>
                </c:pt>
                <c:pt idx="751">
                  <c:v>0.24116400628960599</c:v>
                </c:pt>
                <c:pt idx="752">
                  <c:v>0.24015357221009825</c:v>
                </c:pt>
                <c:pt idx="753">
                  <c:v>0.2391431381305904</c:v>
                </c:pt>
                <c:pt idx="754">
                  <c:v>0.23813270405108267</c:v>
                </c:pt>
                <c:pt idx="755">
                  <c:v>0.23712226997157493</c:v>
                </c:pt>
                <c:pt idx="756">
                  <c:v>0.23611183589206708</c:v>
                </c:pt>
                <c:pt idx="757">
                  <c:v>0.23510140181255934</c:v>
                </c:pt>
                <c:pt idx="758">
                  <c:v>0.23409096773305149</c:v>
                </c:pt>
                <c:pt idx="759">
                  <c:v>0.23308053365354375</c:v>
                </c:pt>
                <c:pt idx="760">
                  <c:v>0.2320700995740359</c:v>
                </c:pt>
                <c:pt idx="761">
                  <c:v>0.23105966549452817</c:v>
                </c:pt>
                <c:pt idx="762">
                  <c:v>0.23004923141502032</c:v>
                </c:pt>
                <c:pt idx="763">
                  <c:v>0.22903879733551258</c:v>
                </c:pt>
                <c:pt idx="764">
                  <c:v>0.22802836325600473</c:v>
                </c:pt>
                <c:pt idx="765">
                  <c:v>0.22701792917649699</c:v>
                </c:pt>
                <c:pt idx="766">
                  <c:v>0.22600749509698914</c:v>
                </c:pt>
                <c:pt idx="767">
                  <c:v>0.2249970610174814</c:v>
                </c:pt>
                <c:pt idx="768">
                  <c:v>0.22398662693797355</c:v>
                </c:pt>
                <c:pt idx="769">
                  <c:v>0.22297619285846582</c:v>
                </c:pt>
                <c:pt idx="770">
                  <c:v>0.22196575877895797</c:v>
                </c:pt>
                <c:pt idx="771">
                  <c:v>0.22095532469945023</c:v>
                </c:pt>
                <c:pt idx="772">
                  <c:v>0.21994489061994249</c:v>
                </c:pt>
                <c:pt idx="773">
                  <c:v>0.21893445654043464</c:v>
                </c:pt>
                <c:pt idx="774">
                  <c:v>0.2179240224609269</c:v>
                </c:pt>
                <c:pt idx="775">
                  <c:v>0.21691358838141905</c:v>
                </c:pt>
                <c:pt idx="776">
                  <c:v>0.21590315430191132</c:v>
                </c:pt>
                <c:pt idx="777">
                  <c:v>0.21489272022240347</c:v>
                </c:pt>
                <c:pt idx="778">
                  <c:v>0.21388228614289573</c:v>
                </c:pt>
                <c:pt idx="779">
                  <c:v>0.21287185206338788</c:v>
                </c:pt>
                <c:pt idx="780">
                  <c:v>0.21186141798388014</c:v>
                </c:pt>
                <c:pt idx="781">
                  <c:v>0.21085098390437229</c:v>
                </c:pt>
                <c:pt idx="782">
                  <c:v>0.20984054982486455</c:v>
                </c:pt>
                <c:pt idx="783">
                  <c:v>0.2088301157453567</c:v>
                </c:pt>
                <c:pt idx="784">
                  <c:v>0.20781968166584897</c:v>
                </c:pt>
                <c:pt idx="785">
                  <c:v>0.20680924758634112</c:v>
                </c:pt>
                <c:pt idx="786">
                  <c:v>0.20579881350683338</c:v>
                </c:pt>
                <c:pt idx="787">
                  <c:v>0.20478837942732553</c:v>
                </c:pt>
                <c:pt idx="788">
                  <c:v>0.20377794534781779</c:v>
                </c:pt>
                <c:pt idx="789">
                  <c:v>0.20276751126831005</c:v>
                </c:pt>
                <c:pt idx="790">
                  <c:v>0.2017570771888022</c:v>
                </c:pt>
                <c:pt idx="791">
                  <c:v>0.20074664310929446</c:v>
                </c:pt>
                <c:pt idx="792">
                  <c:v>0.19973620902978662</c:v>
                </c:pt>
                <c:pt idx="793">
                  <c:v>0.19872577495027888</c:v>
                </c:pt>
                <c:pt idx="794">
                  <c:v>0.19771534087077103</c:v>
                </c:pt>
                <c:pt idx="795">
                  <c:v>0.19670490679126329</c:v>
                </c:pt>
                <c:pt idx="796">
                  <c:v>0.19569447271175544</c:v>
                </c:pt>
                <c:pt idx="797">
                  <c:v>0.1946840386322477</c:v>
                </c:pt>
                <c:pt idx="798">
                  <c:v>0.19367360455273985</c:v>
                </c:pt>
                <c:pt idx="799">
                  <c:v>0.19266317047323211</c:v>
                </c:pt>
                <c:pt idx="800">
                  <c:v>0.19165273639372427</c:v>
                </c:pt>
                <c:pt idx="801">
                  <c:v>0.19064230231421653</c:v>
                </c:pt>
                <c:pt idx="802">
                  <c:v>0.18963186823470868</c:v>
                </c:pt>
                <c:pt idx="803">
                  <c:v>0.18862143415520094</c:v>
                </c:pt>
                <c:pt idx="804">
                  <c:v>0.18761100007569309</c:v>
                </c:pt>
                <c:pt idx="805">
                  <c:v>0.18660056599618535</c:v>
                </c:pt>
                <c:pt idx="806">
                  <c:v>0.1855901319166775</c:v>
                </c:pt>
                <c:pt idx="807">
                  <c:v>0.18457969783716976</c:v>
                </c:pt>
                <c:pt idx="808">
                  <c:v>0.18356926375766203</c:v>
                </c:pt>
                <c:pt idx="809">
                  <c:v>0.18255882967815418</c:v>
                </c:pt>
                <c:pt idx="810">
                  <c:v>0.18154839559864644</c:v>
                </c:pt>
                <c:pt idx="811">
                  <c:v>0.18053796151913859</c:v>
                </c:pt>
                <c:pt idx="812">
                  <c:v>0.17952752743963085</c:v>
                </c:pt>
                <c:pt idx="813">
                  <c:v>0.178517093360123</c:v>
                </c:pt>
                <c:pt idx="814">
                  <c:v>0.17750665928061526</c:v>
                </c:pt>
                <c:pt idx="815">
                  <c:v>0.17649622520110742</c:v>
                </c:pt>
                <c:pt idx="816">
                  <c:v>0.17548579112159968</c:v>
                </c:pt>
                <c:pt idx="817">
                  <c:v>0.17447535704209183</c:v>
                </c:pt>
                <c:pt idx="818">
                  <c:v>0.17346492296258409</c:v>
                </c:pt>
                <c:pt idx="819">
                  <c:v>0.17245448888307624</c:v>
                </c:pt>
                <c:pt idx="820">
                  <c:v>0.1714440548035685</c:v>
                </c:pt>
                <c:pt idx="821">
                  <c:v>0.17043362072406065</c:v>
                </c:pt>
                <c:pt idx="822">
                  <c:v>0.16942318664455291</c:v>
                </c:pt>
                <c:pt idx="823">
                  <c:v>0.16841275256504507</c:v>
                </c:pt>
                <c:pt idx="824">
                  <c:v>0.16740231848553733</c:v>
                </c:pt>
                <c:pt idx="825">
                  <c:v>0.16639188440602959</c:v>
                </c:pt>
                <c:pt idx="826">
                  <c:v>0.16538145032652174</c:v>
                </c:pt>
                <c:pt idx="827">
                  <c:v>0.164371016247014</c:v>
                </c:pt>
                <c:pt idx="828">
                  <c:v>0.16336058216750615</c:v>
                </c:pt>
                <c:pt idx="829">
                  <c:v>0.16235014808799841</c:v>
                </c:pt>
                <c:pt idx="830">
                  <c:v>0.16133971400849056</c:v>
                </c:pt>
                <c:pt idx="831">
                  <c:v>0.16032927992898283</c:v>
                </c:pt>
                <c:pt idx="832">
                  <c:v>0.15931884584947498</c:v>
                </c:pt>
                <c:pt idx="833">
                  <c:v>0.15830841176996724</c:v>
                </c:pt>
                <c:pt idx="834">
                  <c:v>0.15729797769045939</c:v>
                </c:pt>
                <c:pt idx="835">
                  <c:v>0.15628754361095165</c:v>
                </c:pt>
                <c:pt idx="836">
                  <c:v>0.1552771095314438</c:v>
                </c:pt>
                <c:pt idx="837">
                  <c:v>0.15426667545193606</c:v>
                </c:pt>
                <c:pt idx="838">
                  <c:v>0.15325624137242821</c:v>
                </c:pt>
                <c:pt idx="839">
                  <c:v>0.15224580729292048</c:v>
                </c:pt>
                <c:pt idx="840">
                  <c:v>0.15123537321341263</c:v>
                </c:pt>
                <c:pt idx="841">
                  <c:v>0.15022493913390489</c:v>
                </c:pt>
                <c:pt idx="842">
                  <c:v>0.14921450505439715</c:v>
                </c:pt>
                <c:pt idx="843">
                  <c:v>0.1482040709748893</c:v>
                </c:pt>
                <c:pt idx="844">
                  <c:v>0.14719363689538156</c:v>
                </c:pt>
                <c:pt idx="845">
                  <c:v>0.14618320281587371</c:v>
                </c:pt>
                <c:pt idx="846">
                  <c:v>0.14517276873636598</c:v>
                </c:pt>
                <c:pt idx="847">
                  <c:v>0.14416233465685813</c:v>
                </c:pt>
                <c:pt idx="848">
                  <c:v>0.14315190057735039</c:v>
                </c:pt>
                <c:pt idx="849">
                  <c:v>0.14214146649784254</c:v>
                </c:pt>
                <c:pt idx="850">
                  <c:v>0.1411310324183348</c:v>
                </c:pt>
                <c:pt idx="851">
                  <c:v>0.14012059833882695</c:v>
                </c:pt>
                <c:pt idx="852">
                  <c:v>0.13911016425931921</c:v>
                </c:pt>
                <c:pt idx="853">
                  <c:v>0.13809973017981136</c:v>
                </c:pt>
                <c:pt idx="854">
                  <c:v>0.13708929610030363</c:v>
                </c:pt>
                <c:pt idx="855">
                  <c:v>0.13607886202079578</c:v>
                </c:pt>
                <c:pt idx="856">
                  <c:v>0.13506842794128804</c:v>
                </c:pt>
                <c:pt idx="857">
                  <c:v>0.13405799386178019</c:v>
                </c:pt>
                <c:pt idx="858">
                  <c:v>0.13304755978227245</c:v>
                </c:pt>
                <c:pt idx="859">
                  <c:v>0.1320371257027646</c:v>
                </c:pt>
                <c:pt idx="860">
                  <c:v>0.13102669162325686</c:v>
                </c:pt>
                <c:pt idx="861">
                  <c:v>0.13001625754374913</c:v>
                </c:pt>
                <c:pt idx="862">
                  <c:v>0.12900582346424128</c:v>
                </c:pt>
                <c:pt idx="863">
                  <c:v>0.12799538938473354</c:v>
                </c:pt>
                <c:pt idx="864">
                  <c:v>0.12698495530522569</c:v>
                </c:pt>
                <c:pt idx="865">
                  <c:v>0.12597452122571795</c:v>
                </c:pt>
                <c:pt idx="866">
                  <c:v>0.1249640871462101</c:v>
                </c:pt>
                <c:pt idx="867">
                  <c:v>0.12395365306670236</c:v>
                </c:pt>
                <c:pt idx="868">
                  <c:v>0.12294321898719451</c:v>
                </c:pt>
                <c:pt idx="869">
                  <c:v>0.12193278490768678</c:v>
                </c:pt>
                <c:pt idx="870">
                  <c:v>0.12092235082817893</c:v>
                </c:pt>
                <c:pt idx="871">
                  <c:v>0.11991191674867119</c:v>
                </c:pt>
                <c:pt idx="872">
                  <c:v>0.11890148266916334</c:v>
                </c:pt>
                <c:pt idx="873">
                  <c:v>0.1178910485896556</c:v>
                </c:pt>
                <c:pt idx="874">
                  <c:v>0.11688061451014775</c:v>
                </c:pt>
                <c:pt idx="875">
                  <c:v>0.11587018043064001</c:v>
                </c:pt>
                <c:pt idx="876">
                  <c:v>0.11485974635113216</c:v>
                </c:pt>
                <c:pt idx="877">
                  <c:v>0.11384931227162443</c:v>
                </c:pt>
                <c:pt idx="878">
                  <c:v>0.11283887819211669</c:v>
                </c:pt>
                <c:pt idx="879">
                  <c:v>0.11182844411260884</c:v>
                </c:pt>
                <c:pt idx="880">
                  <c:v>0.1108180100331011</c:v>
                </c:pt>
                <c:pt idx="881">
                  <c:v>0.10980757595359325</c:v>
                </c:pt>
                <c:pt idx="882">
                  <c:v>0.10879714187408551</c:v>
                </c:pt>
                <c:pt idx="883">
                  <c:v>0.10778670779457766</c:v>
                </c:pt>
                <c:pt idx="884">
                  <c:v>0.10677627371506992</c:v>
                </c:pt>
                <c:pt idx="885">
                  <c:v>0.10576583963556208</c:v>
                </c:pt>
                <c:pt idx="886">
                  <c:v>0.10475540555605434</c:v>
                </c:pt>
                <c:pt idx="887">
                  <c:v>0.10374497147654649</c:v>
                </c:pt>
                <c:pt idx="888">
                  <c:v>0.10273453739703875</c:v>
                </c:pt>
                <c:pt idx="889">
                  <c:v>0.1017241033175309</c:v>
                </c:pt>
                <c:pt idx="890">
                  <c:v>0.10071366923802316</c:v>
                </c:pt>
                <c:pt idx="891">
                  <c:v>9.9703235158515313E-2</c:v>
                </c:pt>
                <c:pt idx="892">
                  <c:v>9.8692801079007575E-2</c:v>
                </c:pt>
                <c:pt idx="893">
                  <c:v>9.7682366999499726E-2</c:v>
                </c:pt>
                <c:pt idx="894">
                  <c:v>9.6671932919991987E-2</c:v>
                </c:pt>
                <c:pt idx="895">
                  <c:v>9.5661498840484249E-2</c:v>
                </c:pt>
                <c:pt idx="896">
                  <c:v>9.46510647609764E-2</c:v>
                </c:pt>
                <c:pt idx="897">
                  <c:v>9.3640630681468662E-2</c:v>
                </c:pt>
                <c:pt idx="898">
                  <c:v>9.2630196601960813E-2</c:v>
                </c:pt>
                <c:pt idx="899">
                  <c:v>9.1619762522453074E-2</c:v>
                </c:pt>
                <c:pt idx="900">
                  <c:v>9.0609328442945225E-2</c:v>
                </c:pt>
                <c:pt idx="901">
                  <c:v>8.9598894363437487E-2</c:v>
                </c:pt>
                <c:pt idx="902">
                  <c:v>8.8588460283929638E-2</c:v>
                </c:pt>
                <c:pt idx="903">
                  <c:v>8.7578026204421899E-2</c:v>
                </c:pt>
                <c:pt idx="904">
                  <c:v>8.656759212491405E-2</c:v>
                </c:pt>
                <c:pt idx="905">
                  <c:v>8.5557158045406312E-2</c:v>
                </c:pt>
                <c:pt idx="906">
                  <c:v>8.4546723965898463E-2</c:v>
                </c:pt>
                <c:pt idx="907">
                  <c:v>8.3536289886390724E-2</c:v>
                </c:pt>
                <c:pt idx="908">
                  <c:v>8.2525855806882875E-2</c:v>
                </c:pt>
                <c:pt idx="909">
                  <c:v>8.1515421727375137E-2</c:v>
                </c:pt>
                <c:pt idx="910">
                  <c:v>8.0504987647867288E-2</c:v>
                </c:pt>
                <c:pt idx="911">
                  <c:v>7.9494553568359549E-2</c:v>
                </c:pt>
                <c:pt idx="912">
                  <c:v>7.84841194888517E-2</c:v>
                </c:pt>
                <c:pt idx="913">
                  <c:v>7.7473685409343962E-2</c:v>
                </c:pt>
                <c:pt idx="914">
                  <c:v>7.6463251329836224E-2</c:v>
                </c:pt>
                <c:pt idx="915">
                  <c:v>7.5452817250328374E-2</c:v>
                </c:pt>
                <c:pt idx="916">
                  <c:v>7.4442383170820636E-2</c:v>
                </c:pt>
                <c:pt idx="917">
                  <c:v>7.3431949091312787E-2</c:v>
                </c:pt>
                <c:pt idx="918">
                  <c:v>7.2421515011805049E-2</c:v>
                </c:pt>
                <c:pt idx="919">
                  <c:v>7.14110809322972E-2</c:v>
                </c:pt>
                <c:pt idx="920">
                  <c:v>7.0400646852789461E-2</c:v>
                </c:pt>
                <c:pt idx="921">
                  <c:v>6.9390212773281612E-2</c:v>
                </c:pt>
                <c:pt idx="922">
                  <c:v>6.8379778693773874E-2</c:v>
                </c:pt>
                <c:pt idx="923">
                  <c:v>6.7369344614266025E-2</c:v>
                </c:pt>
                <c:pt idx="924">
                  <c:v>6.6358910534758286E-2</c:v>
                </c:pt>
                <c:pt idx="925">
                  <c:v>6.5348476455250437E-2</c:v>
                </c:pt>
                <c:pt idx="926">
                  <c:v>6.4338042375742699E-2</c:v>
                </c:pt>
                <c:pt idx="927">
                  <c:v>6.332760829623485E-2</c:v>
                </c:pt>
                <c:pt idx="928">
                  <c:v>6.2317174216727111E-2</c:v>
                </c:pt>
                <c:pt idx="929">
                  <c:v>6.1306740137219262E-2</c:v>
                </c:pt>
                <c:pt idx="930">
                  <c:v>6.0296306057711524E-2</c:v>
                </c:pt>
                <c:pt idx="931">
                  <c:v>5.9285871978203786E-2</c:v>
                </c:pt>
                <c:pt idx="932">
                  <c:v>5.8275437898695936E-2</c:v>
                </c:pt>
                <c:pt idx="933">
                  <c:v>5.7265003819188198E-2</c:v>
                </c:pt>
                <c:pt idx="934">
                  <c:v>5.6254569739680349E-2</c:v>
                </c:pt>
                <c:pt idx="935">
                  <c:v>5.5244135660172611E-2</c:v>
                </c:pt>
                <c:pt idx="936">
                  <c:v>5.4233701580664762E-2</c:v>
                </c:pt>
                <c:pt idx="937">
                  <c:v>5.3223267501157023E-2</c:v>
                </c:pt>
                <c:pt idx="938">
                  <c:v>5.2212833421649174E-2</c:v>
                </c:pt>
                <c:pt idx="939">
                  <c:v>5.1202399342141436E-2</c:v>
                </c:pt>
                <c:pt idx="940">
                  <c:v>5.0191965262633587E-2</c:v>
                </c:pt>
                <c:pt idx="941">
                  <c:v>4.9181531183125848E-2</c:v>
                </c:pt>
                <c:pt idx="942">
                  <c:v>4.8171097103617999E-2</c:v>
                </c:pt>
                <c:pt idx="943">
                  <c:v>4.7160663024110261E-2</c:v>
                </c:pt>
                <c:pt idx="944">
                  <c:v>4.6150228944602412E-2</c:v>
                </c:pt>
                <c:pt idx="945">
                  <c:v>4.5139794865094673E-2</c:v>
                </c:pt>
                <c:pt idx="946">
                  <c:v>4.4129360785586824E-2</c:v>
                </c:pt>
                <c:pt idx="947">
                  <c:v>4.3118926706079086E-2</c:v>
                </c:pt>
                <c:pt idx="948">
                  <c:v>4.2108492626571348E-2</c:v>
                </c:pt>
                <c:pt idx="949">
                  <c:v>4.1098058547063498E-2</c:v>
                </c:pt>
                <c:pt idx="950">
                  <c:v>4.008762446755576E-2</c:v>
                </c:pt>
                <c:pt idx="951">
                  <c:v>3.9077190388047911E-2</c:v>
                </c:pt>
                <c:pt idx="952">
                  <c:v>3.8066756308540173E-2</c:v>
                </c:pt>
                <c:pt idx="953">
                  <c:v>3.7056322229032324E-2</c:v>
                </c:pt>
                <c:pt idx="954">
                  <c:v>3.6045888149524585E-2</c:v>
                </c:pt>
                <c:pt idx="955">
                  <c:v>3.5035454070016736E-2</c:v>
                </c:pt>
                <c:pt idx="956">
                  <c:v>3.4025019990508998E-2</c:v>
                </c:pt>
                <c:pt idx="957">
                  <c:v>3.3014585911001149E-2</c:v>
                </c:pt>
                <c:pt idx="958">
                  <c:v>3.200415183149341E-2</c:v>
                </c:pt>
                <c:pt idx="959">
                  <c:v>3.0993717751985561E-2</c:v>
                </c:pt>
                <c:pt idx="960">
                  <c:v>2.9983283672477823E-2</c:v>
                </c:pt>
                <c:pt idx="961">
                  <c:v>2.8972849592969974E-2</c:v>
                </c:pt>
                <c:pt idx="962">
                  <c:v>2.7962415513462235E-2</c:v>
                </c:pt>
                <c:pt idx="963">
                  <c:v>2.6951981433954386E-2</c:v>
                </c:pt>
                <c:pt idx="964">
                  <c:v>2.5941547354446648E-2</c:v>
                </c:pt>
                <c:pt idx="965">
                  <c:v>2.4931113274938799E-2</c:v>
                </c:pt>
                <c:pt idx="966">
                  <c:v>2.392067919543106E-2</c:v>
                </c:pt>
                <c:pt idx="967">
                  <c:v>2.2910245115923322E-2</c:v>
                </c:pt>
                <c:pt idx="968">
                  <c:v>2.1899811036415473E-2</c:v>
                </c:pt>
                <c:pt idx="969">
                  <c:v>2.0889376956907735E-2</c:v>
                </c:pt>
                <c:pt idx="970">
                  <c:v>1.9878942877399886E-2</c:v>
                </c:pt>
                <c:pt idx="971">
                  <c:v>1.8868508797892147E-2</c:v>
                </c:pt>
                <c:pt idx="972">
                  <c:v>1.7858074718384298E-2</c:v>
                </c:pt>
                <c:pt idx="973">
                  <c:v>1.684764063887656E-2</c:v>
                </c:pt>
                <c:pt idx="974">
                  <c:v>1.5837206559368711E-2</c:v>
                </c:pt>
                <c:pt idx="975">
                  <c:v>1.4826772479860972E-2</c:v>
                </c:pt>
                <c:pt idx="976">
                  <c:v>1.3816338400353123E-2</c:v>
                </c:pt>
                <c:pt idx="977">
                  <c:v>1.2805904320845385E-2</c:v>
                </c:pt>
                <c:pt idx="978">
                  <c:v>1.1795470241337536E-2</c:v>
                </c:pt>
                <c:pt idx="979">
                  <c:v>1.0785036161829797E-2</c:v>
                </c:pt>
                <c:pt idx="980">
                  <c:v>9.7746020823219482E-3</c:v>
                </c:pt>
                <c:pt idx="981">
                  <c:v>8.7641680028142099E-3</c:v>
                </c:pt>
                <c:pt idx="982">
                  <c:v>7.7537339233063607E-3</c:v>
                </c:pt>
                <c:pt idx="983">
                  <c:v>6.7432998437986225E-3</c:v>
                </c:pt>
                <c:pt idx="984">
                  <c:v>5.7328657642908842E-3</c:v>
                </c:pt>
                <c:pt idx="985">
                  <c:v>4.722431684783035E-3</c:v>
                </c:pt>
                <c:pt idx="986">
                  <c:v>3.7119976052752968E-3</c:v>
                </c:pt>
                <c:pt idx="987">
                  <c:v>2.7015635257674475E-3</c:v>
                </c:pt>
                <c:pt idx="988">
                  <c:v>1.6911294462597093E-3</c:v>
                </c:pt>
                <c:pt idx="989">
                  <c:v>6.8069536675186004E-4</c:v>
                </c:pt>
                <c:pt idx="990">
                  <c:v>-3.2973871275587818E-4</c:v>
                </c:pt>
                <c:pt idx="991">
                  <c:v>-1.3401727922637274E-3</c:v>
                </c:pt>
                <c:pt idx="992">
                  <c:v>-2.3506068717715767E-3</c:v>
                </c:pt>
                <c:pt idx="993">
                  <c:v>-3.3610409512792039E-3</c:v>
                </c:pt>
                <c:pt idx="994">
                  <c:v>-4.3714750307870531E-3</c:v>
                </c:pt>
                <c:pt idx="995">
                  <c:v>-5.3819091102949024E-3</c:v>
                </c:pt>
                <c:pt idx="996">
                  <c:v>-6.3923431898027516E-3</c:v>
                </c:pt>
                <c:pt idx="997">
                  <c:v>-7.4027772693103788E-3</c:v>
                </c:pt>
                <c:pt idx="998">
                  <c:v>-8.4132113488182281E-3</c:v>
                </c:pt>
                <c:pt idx="999">
                  <c:v>-9.4236454283260773E-3</c:v>
                </c:pt>
                <c:pt idx="1000">
                  <c:v>-1.0434079507833927E-2</c:v>
                </c:pt>
                <c:pt idx="1001">
                  <c:v>-1.1444513587341554E-2</c:v>
                </c:pt>
                <c:pt idx="1002">
                  <c:v>-1.2454947666849403E-2</c:v>
                </c:pt>
                <c:pt idx="1003">
                  <c:v>-1.3465381746357252E-2</c:v>
                </c:pt>
                <c:pt idx="1004">
                  <c:v>-1.4475815825864879E-2</c:v>
                </c:pt>
                <c:pt idx="1005">
                  <c:v>-1.5486249905372729E-2</c:v>
                </c:pt>
                <c:pt idx="1006">
                  <c:v>-1.6496683984880578E-2</c:v>
                </c:pt>
                <c:pt idx="1007">
                  <c:v>-1.7507118064388427E-2</c:v>
                </c:pt>
                <c:pt idx="1008">
                  <c:v>-1.8517552143896054E-2</c:v>
                </c:pt>
                <c:pt idx="1009">
                  <c:v>-1.9527986223403904E-2</c:v>
                </c:pt>
                <c:pt idx="1010">
                  <c:v>-2.0538420302911753E-2</c:v>
                </c:pt>
                <c:pt idx="1011">
                  <c:v>-2.1548854382419602E-2</c:v>
                </c:pt>
                <c:pt idx="1012">
                  <c:v>-2.2559288461927229E-2</c:v>
                </c:pt>
                <c:pt idx="1013">
                  <c:v>-2.3569722541435079E-2</c:v>
                </c:pt>
                <c:pt idx="1014">
                  <c:v>-2.4580156620942928E-2</c:v>
                </c:pt>
                <c:pt idx="1015">
                  <c:v>-2.5590590700450777E-2</c:v>
                </c:pt>
                <c:pt idx="1016">
                  <c:v>-2.6601024779958404E-2</c:v>
                </c:pt>
                <c:pt idx="1017">
                  <c:v>-2.7611458859466254E-2</c:v>
                </c:pt>
                <c:pt idx="1018">
                  <c:v>-2.8621892938974103E-2</c:v>
                </c:pt>
                <c:pt idx="1019">
                  <c:v>-2.963232701848173E-2</c:v>
                </c:pt>
                <c:pt idx="1020">
                  <c:v>-3.0642761097989579E-2</c:v>
                </c:pt>
                <c:pt idx="1021">
                  <c:v>-3.1653195177497429E-2</c:v>
                </c:pt>
                <c:pt idx="1022">
                  <c:v>-3.2663629257005278E-2</c:v>
                </c:pt>
                <c:pt idx="1023">
                  <c:v>-3.3674063336512905E-2</c:v>
                </c:pt>
                <c:pt idx="1024">
                  <c:v>-3.4684497416020754E-2</c:v>
                </c:pt>
                <c:pt idx="1025">
                  <c:v>-3.5694931495528603E-2</c:v>
                </c:pt>
                <c:pt idx="1026">
                  <c:v>-3.6705365575036453E-2</c:v>
                </c:pt>
                <c:pt idx="1027">
                  <c:v>-3.771579965454408E-2</c:v>
                </c:pt>
                <c:pt idx="1028">
                  <c:v>-3.8726233734051929E-2</c:v>
                </c:pt>
                <c:pt idx="1029">
                  <c:v>-3.9736667813559778E-2</c:v>
                </c:pt>
                <c:pt idx="1030">
                  <c:v>-4.0747101893067628E-2</c:v>
                </c:pt>
                <c:pt idx="1031">
                  <c:v>-4.1757535972575255E-2</c:v>
                </c:pt>
                <c:pt idx="1032">
                  <c:v>-4.2767970052083104E-2</c:v>
                </c:pt>
                <c:pt idx="1033">
                  <c:v>-4.3778404131590953E-2</c:v>
                </c:pt>
                <c:pt idx="1034">
                  <c:v>-4.4788838211098803E-2</c:v>
                </c:pt>
                <c:pt idx="1035">
                  <c:v>-4.579927229060643E-2</c:v>
                </c:pt>
                <c:pt idx="1036">
                  <c:v>-4.6809706370114279E-2</c:v>
                </c:pt>
                <c:pt idx="1037">
                  <c:v>-4.7820140449622128E-2</c:v>
                </c:pt>
                <c:pt idx="1038">
                  <c:v>-4.8830574529129755E-2</c:v>
                </c:pt>
                <c:pt idx="1039">
                  <c:v>-4.9841008608637605E-2</c:v>
                </c:pt>
                <c:pt idx="1040">
                  <c:v>-5.0851442688145454E-2</c:v>
                </c:pt>
                <c:pt idx="1041">
                  <c:v>-5.1861876767653303E-2</c:v>
                </c:pt>
                <c:pt idx="1042">
                  <c:v>-5.287231084716093E-2</c:v>
                </c:pt>
                <c:pt idx="1043">
                  <c:v>-5.388274492666878E-2</c:v>
                </c:pt>
                <c:pt idx="1044">
                  <c:v>-5.4893179006176629E-2</c:v>
                </c:pt>
                <c:pt idx="1045">
                  <c:v>-5.5903613085684478E-2</c:v>
                </c:pt>
                <c:pt idx="1046">
                  <c:v>-5.6914047165192105E-2</c:v>
                </c:pt>
                <c:pt idx="1047">
                  <c:v>-5.7924481244699955E-2</c:v>
                </c:pt>
                <c:pt idx="1048">
                  <c:v>-5.8934915324207804E-2</c:v>
                </c:pt>
                <c:pt idx="1049">
                  <c:v>-5.9945349403715653E-2</c:v>
                </c:pt>
                <c:pt idx="1050">
                  <c:v>-6.095578348322328E-2</c:v>
                </c:pt>
                <c:pt idx="1051">
                  <c:v>-6.196621756273113E-2</c:v>
                </c:pt>
                <c:pt idx="1052">
                  <c:v>-6.2976651642238979E-2</c:v>
                </c:pt>
                <c:pt idx="1053">
                  <c:v>-6.3987085721746828E-2</c:v>
                </c:pt>
                <c:pt idx="1054">
                  <c:v>-6.4997519801254455E-2</c:v>
                </c:pt>
                <c:pt idx="1055">
                  <c:v>-6.6007953880762305E-2</c:v>
                </c:pt>
                <c:pt idx="1056">
                  <c:v>-6.7018387960270154E-2</c:v>
                </c:pt>
                <c:pt idx="1057">
                  <c:v>-6.8028822039777781E-2</c:v>
                </c:pt>
                <c:pt idx="1058">
                  <c:v>-6.903925611928563E-2</c:v>
                </c:pt>
                <c:pt idx="1059">
                  <c:v>-7.0049690198793479E-2</c:v>
                </c:pt>
                <c:pt idx="1060">
                  <c:v>-7.1060124278301329E-2</c:v>
                </c:pt>
                <c:pt idx="1061">
                  <c:v>-7.2070558357808956E-2</c:v>
                </c:pt>
                <c:pt idx="1062">
                  <c:v>-7.3080992437316805E-2</c:v>
                </c:pt>
                <c:pt idx="1063">
                  <c:v>-7.4091426516824654E-2</c:v>
                </c:pt>
                <c:pt idx="1064">
                  <c:v>-7.5101860596332504E-2</c:v>
                </c:pt>
                <c:pt idx="1065">
                  <c:v>-7.6112294675840131E-2</c:v>
                </c:pt>
                <c:pt idx="1066">
                  <c:v>-7.712272875534798E-2</c:v>
                </c:pt>
                <c:pt idx="1067">
                  <c:v>-7.8133162834855829E-2</c:v>
                </c:pt>
                <c:pt idx="1068">
                  <c:v>-7.9143596914363679E-2</c:v>
                </c:pt>
                <c:pt idx="1069">
                  <c:v>-8.0154030993871306E-2</c:v>
                </c:pt>
                <c:pt idx="1070">
                  <c:v>-8.1164465073379155E-2</c:v>
                </c:pt>
                <c:pt idx="1071">
                  <c:v>-8.2174899152887004E-2</c:v>
                </c:pt>
                <c:pt idx="1072">
                  <c:v>-8.3185333232394632E-2</c:v>
                </c:pt>
                <c:pt idx="1073">
                  <c:v>-8.4195767311902481E-2</c:v>
                </c:pt>
                <c:pt idx="1074">
                  <c:v>-8.520620139141033E-2</c:v>
                </c:pt>
                <c:pt idx="1075">
                  <c:v>-8.6216635470918179E-2</c:v>
                </c:pt>
                <c:pt idx="1076">
                  <c:v>-8.7227069550425806E-2</c:v>
                </c:pt>
                <c:pt idx="1077">
                  <c:v>-8.8237503629933656E-2</c:v>
                </c:pt>
                <c:pt idx="1078">
                  <c:v>-8.9247937709441505E-2</c:v>
                </c:pt>
                <c:pt idx="1079">
                  <c:v>-9.0258371788949354E-2</c:v>
                </c:pt>
                <c:pt idx="1080">
                  <c:v>-9.1268805868456981E-2</c:v>
                </c:pt>
                <c:pt idx="1081">
                  <c:v>-9.2279239947964831E-2</c:v>
                </c:pt>
                <c:pt idx="1082">
                  <c:v>-9.328967402747268E-2</c:v>
                </c:pt>
                <c:pt idx="1083">
                  <c:v>-9.4300108106980529E-2</c:v>
                </c:pt>
                <c:pt idx="1084">
                  <c:v>-9.5310542186488156E-2</c:v>
                </c:pt>
                <c:pt idx="1085">
                  <c:v>-9.6320976265996006E-2</c:v>
                </c:pt>
                <c:pt idx="1086">
                  <c:v>-9.7331410345503855E-2</c:v>
                </c:pt>
                <c:pt idx="1087">
                  <c:v>-9.8341844425011704E-2</c:v>
                </c:pt>
                <c:pt idx="1088">
                  <c:v>-9.9352278504519331E-2</c:v>
                </c:pt>
                <c:pt idx="1089">
                  <c:v>-0.10036271258402718</c:v>
                </c:pt>
                <c:pt idx="1090">
                  <c:v>-0.10137314666353503</c:v>
                </c:pt>
                <c:pt idx="1091">
                  <c:v>-0.10238358074304266</c:v>
                </c:pt>
                <c:pt idx="1092">
                  <c:v>-0.10339401482255051</c:v>
                </c:pt>
                <c:pt idx="1093">
                  <c:v>-0.10440444890205836</c:v>
                </c:pt>
                <c:pt idx="1094">
                  <c:v>-0.1054148829815662</c:v>
                </c:pt>
                <c:pt idx="1095">
                  <c:v>-0.10642531706107383</c:v>
                </c:pt>
                <c:pt idx="1096">
                  <c:v>-0.10743575114058168</c:v>
                </c:pt>
                <c:pt idx="1097">
                  <c:v>-0.10844618522008953</c:v>
                </c:pt>
                <c:pt idx="1098">
                  <c:v>-0.10945661929959738</c:v>
                </c:pt>
                <c:pt idx="1099">
                  <c:v>-0.11046705337910501</c:v>
                </c:pt>
                <c:pt idx="1100">
                  <c:v>-0.11147748745861286</c:v>
                </c:pt>
                <c:pt idx="1101">
                  <c:v>-0.11248792153812071</c:v>
                </c:pt>
                <c:pt idx="1102">
                  <c:v>-0.11349835561762855</c:v>
                </c:pt>
                <c:pt idx="1103">
                  <c:v>-0.11450878969713618</c:v>
                </c:pt>
                <c:pt idx="1104">
                  <c:v>-0.11551922377664403</c:v>
                </c:pt>
                <c:pt idx="1105">
                  <c:v>-0.11652965785615188</c:v>
                </c:pt>
                <c:pt idx="1106">
                  <c:v>-0.11754009193565973</c:v>
                </c:pt>
                <c:pt idx="1107">
                  <c:v>-0.11855052601516736</c:v>
                </c:pt>
                <c:pt idx="1108">
                  <c:v>-0.11956096009467521</c:v>
                </c:pt>
                <c:pt idx="1109">
                  <c:v>-0.12057139417418306</c:v>
                </c:pt>
                <c:pt idx="1110">
                  <c:v>-0.12158182825369068</c:v>
                </c:pt>
                <c:pt idx="1111">
                  <c:v>-0.12259226233319853</c:v>
                </c:pt>
                <c:pt idx="1112">
                  <c:v>-0.12360269641270638</c:v>
                </c:pt>
                <c:pt idx="1113">
                  <c:v>-0.12461313049221423</c:v>
                </c:pt>
                <c:pt idx="1114">
                  <c:v>-0.12562356457172186</c:v>
                </c:pt>
                <c:pt idx="1115">
                  <c:v>-0.12663399865122971</c:v>
                </c:pt>
                <c:pt idx="1116">
                  <c:v>-0.12764443273073756</c:v>
                </c:pt>
                <c:pt idx="1117">
                  <c:v>-0.12865486681024541</c:v>
                </c:pt>
                <c:pt idx="1118">
                  <c:v>-0.12966530088975303</c:v>
                </c:pt>
                <c:pt idx="1119">
                  <c:v>-0.13067573496926088</c:v>
                </c:pt>
                <c:pt idx="1120">
                  <c:v>-0.13168616904876873</c:v>
                </c:pt>
                <c:pt idx="1121">
                  <c:v>-0.13269660312827658</c:v>
                </c:pt>
                <c:pt idx="1122">
                  <c:v>-0.13370703720778421</c:v>
                </c:pt>
                <c:pt idx="1123">
                  <c:v>-0.13471747128729206</c:v>
                </c:pt>
                <c:pt idx="1124">
                  <c:v>-0.13572790536679991</c:v>
                </c:pt>
                <c:pt idx="1125">
                  <c:v>-0.13673833944630753</c:v>
                </c:pt>
                <c:pt idx="1126">
                  <c:v>-0.13774877352581538</c:v>
                </c:pt>
                <c:pt idx="1127">
                  <c:v>-0.13875920760532323</c:v>
                </c:pt>
                <c:pt idx="1128">
                  <c:v>-0.13976964168483108</c:v>
                </c:pt>
                <c:pt idx="1129">
                  <c:v>-0.14078007576433871</c:v>
                </c:pt>
                <c:pt idx="1130">
                  <c:v>-0.14179050984384656</c:v>
                </c:pt>
                <c:pt idx="1131">
                  <c:v>-0.14280094392335441</c:v>
                </c:pt>
                <c:pt idx="1132">
                  <c:v>-0.14381137800286226</c:v>
                </c:pt>
                <c:pt idx="1133">
                  <c:v>-0.14482181208236988</c:v>
                </c:pt>
                <c:pt idx="1134">
                  <c:v>-0.14583224616187773</c:v>
                </c:pt>
                <c:pt idx="1135">
                  <c:v>-0.14684268024138558</c:v>
                </c:pt>
                <c:pt idx="1136">
                  <c:v>-0.14785311432089343</c:v>
                </c:pt>
                <c:pt idx="1137">
                  <c:v>-0.14886354840040106</c:v>
                </c:pt>
                <c:pt idx="1138">
                  <c:v>-0.14987398247990891</c:v>
                </c:pt>
                <c:pt idx="1139">
                  <c:v>-0.15088441655941676</c:v>
                </c:pt>
                <c:pt idx="1140">
                  <c:v>-0.15189485063892461</c:v>
                </c:pt>
                <c:pt idx="1141">
                  <c:v>-0.15290528471843223</c:v>
                </c:pt>
                <c:pt idx="1142">
                  <c:v>-0.15391571879794008</c:v>
                </c:pt>
                <c:pt idx="1143">
                  <c:v>-0.15492615287744793</c:v>
                </c:pt>
                <c:pt idx="1144">
                  <c:v>-0.15593658695695556</c:v>
                </c:pt>
                <c:pt idx="1145">
                  <c:v>-0.15694702103646341</c:v>
                </c:pt>
                <c:pt idx="1146">
                  <c:v>-0.15795745511597126</c:v>
                </c:pt>
                <c:pt idx="1147">
                  <c:v>-0.15896788919547911</c:v>
                </c:pt>
                <c:pt idx="1148">
                  <c:v>-0.15997832327498673</c:v>
                </c:pt>
                <c:pt idx="1149">
                  <c:v>-0.16098875735449458</c:v>
                </c:pt>
                <c:pt idx="1150">
                  <c:v>-0.16199919143400243</c:v>
                </c:pt>
                <c:pt idx="1151">
                  <c:v>-0.16300962551351028</c:v>
                </c:pt>
                <c:pt idx="1152">
                  <c:v>-0.16402005959301791</c:v>
                </c:pt>
                <c:pt idx="1153">
                  <c:v>-0.16503049367252576</c:v>
                </c:pt>
                <c:pt idx="1154">
                  <c:v>-0.16604092775203361</c:v>
                </c:pt>
                <c:pt idx="1155">
                  <c:v>-0.16705136183154146</c:v>
                </c:pt>
                <c:pt idx="1156">
                  <c:v>-0.16806179591104908</c:v>
                </c:pt>
                <c:pt idx="1157">
                  <c:v>-0.16907222999055693</c:v>
                </c:pt>
                <c:pt idx="1158">
                  <c:v>-0.17008266407006478</c:v>
                </c:pt>
                <c:pt idx="1159">
                  <c:v>-0.17109309814957263</c:v>
                </c:pt>
                <c:pt idx="1160">
                  <c:v>-0.17210353222908026</c:v>
                </c:pt>
                <c:pt idx="1161">
                  <c:v>-0.17311396630858811</c:v>
                </c:pt>
                <c:pt idx="1162">
                  <c:v>-0.17412440038809596</c:v>
                </c:pt>
                <c:pt idx="1163">
                  <c:v>-0.17513483446760358</c:v>
                </c:pt>
                <c:pt idx="1164">
                  <c:v>-0.17614526854711143</c:v>
                </c:pt>
                <c:pt idx="1165">
                  <c:v>-0.17715570262661928</c:v>
                </c:pt>
                <c:pt idx="1166">
                  <c:v>-0.17816613670612713</c:v>
                </c:pt>
                <c:pt idx="1167">
                  <c:v>-0.17917657078563476</c:v>
                </c:pt>
                <c:pt idx="1168">
                  <c:v>-0.18018700486514261</c:v>
                </c:pt>
                <c:pt idx="1169">
                  <c:v>-0.18119743894465046</c:v>
                </c:pt>
                <c:pt idx="1170">
                  <c:v>-0.18220787302415831</c:v>
                </c:pt>
                <c:pt idx="1171">
                  <c:v>-0.18321830710366593</c:v>
                </c:pt>
                <c:pt idx="1172">
                  <c:v>-0.18422874118317378</c:v>
                </c:pt>
                <c:pt idx="1173">
                  <c:v>-0.18523917526268163</c:v>
                </c:pt>
                <c:pt idx="1174">
                  <c:v>-0.18624960934218948</c:v>
                </c:pt>
                <c:pt idx="1175">
                  <c:v>-0.18726004342169711</c:v>
                </c:pt>
                <c:pt idx="1176">
                  <c:v>-0.18827047750120496</c:v>
                </c:pt>
                <c:pt idx="1177">
                  <c:v>-0.18928091158071281</c:v>
                </c:pt>
                <c:pt idx="1178">
                  <c:v>-0.19029134566022043</c:v>
                </c:pt>
                <c:pt idx="1179">
                  <c:v>-0.19130177973972828</c:v>
                </c:pt>
                <c:pt idx="1180">
                  <c:v>-0.19231221381923613</c:v>
                </c:pt>
                <c:pt idx="1181">
                  <c:v>-0.19332264789874398</c:v>
                </c:pt>
                <c:pt idx="1182">
                  <c:v>-0.19433308197825161</c:v>
                </c:pt>
                <c:pt idx="1183">
                  <c:v>-0.19534351605775946</c:v>
                </c:pt>
                <c:pt idx="1184">
                  <c:v>-0.19635395013726731</c:v>
                </c:pt>
                <c:pt idx="1185">
                  <c:v>-0.19736438421677516</c:v>
                </c:pt>
                <c:pt idx="1186">
                  <c:v>-0.19837481829628278</c:v>
                </c:pt>
                <c:pt idx="1187">
                  <c:v>-0.19938525237579063</c:v>
                </c:pt>
                <c:pt idx="1188">
                  <c:v>-0.20039568645529848</c:v>
                </c:pt>
                <c:pt idx="1189">
                  <c:v>-0.20140612053480633</c:v>
                </c:pt>
                <c:pt idx="1190">
                  <c:v>-0.20241655461431396</c:v>
                </c:pt>
                <c:pt idx="1191">
                  <c:v>-0.20342698869382181</c:v>
                </c:pt>
                <c:pt idx="1192">
                  <c:v>-0.20443742277332966</c:v>
                </c:pt>
                <c:pt idx="1193">
                  <c:v>-0.20544785685283751</c:v>
                </c:pt>
                <c:pt idx="1194">
                  <c:v>-0.20645829093234513</c:v>
                </c:pt>
                <c:pt idx="1195">
                  <c:v>-0.20746872501185298</c:v>
                </c:pt>
                <c:pt idx="1196">
                  <c:v>-0.20847915909136083</c:v>
                </c:pt>
                <c:pt idx="1197">
                  <c:v>-0.20948959317086846</c:v>
                </c:pt>
                <c:pt idx="1198">
                  <c:v>-0.21050002725037631</c:v>
                </c:pt>
                <c:pt idx="1199">
                  <c:v>-0.21151046132988416</c:v>
                </c:pt>
                <c:pt idx="1200">
                  <c:v>-0.21252089540939201</c:v>
                </c:pt>
                <c:pt idx="1201">
                  <c:v>-0.21353132948889963</c:v>
                </c:pt>
                <c:pt idx="1202">
                  <c:v>-0.21454176356840748</c:v>
                </c:pt>
                <c:pt idx="1203">
                  <c:v>-0.21555219764791533</c:v>
                </c:pt>
                <c:pt idx="1204">
                  <c:v>-0.21656263172742318</c:v>
                </c:pt>
                <c:pt idx="1205">
                  <c:v>-0.21757306580693081</c:v>
                </c:pt>
                <c:pt idx="1206">
                  <c:v>-0.21858349988643866</c:v>
                </c:pt>
                <c:pt idx="1207">
                  <c:v>-0.21959393396594651</c:v>
                </c:pt>
                <c:pt idx="1208">
                  <c:v>-0.22060436804545436</c:v>
                </c:pt>
                <c:pt idx="1209">
                  <c:v>-0.22161480212496198</c:v>
                </c:pt>
                <c:pt idx="1210">
                  <c:v>-0.22262523620446983</c:v>
                </c:pt>
                <c:pt idx="1211">
                  <c:v>-0.22363567028397768</c:v>
                </c:pt>
                <c:pt idx="1212">
                  <c:v>-0.22464610436348553</c:v>
                </c:pt>
                <c:pt idx="1213">
                  <c:v>-0.22565653844299316</c:v>
                </c:pt>
                <c:pt idx="1214">
                  <c:v>-0.22666697252250101</c:v>
                </c:pt>
                <c:pt idx="1215">
                  <c:v>-0.22767740660200886</c:v>
                </c:pt>
                <c:pt idx="1216">
                  <c:v>-0.22868784068151649</c:v>
                </c:pt>
                <c:pt idx="1217">
                  <c:v>-0.22969827476102433</c:v>
                </c:pt>
                <c:pt idx="1218">
                  <c:v>-0.23070870884053218</c:v>
                </c:pt>
                <c:pt idx="1219">
                  <c:v>-0.23171914292004003</c:v>
                </c:pt>
                <c:pt idx="1220">
                  <c:v>-0.23272957699954766</c:v>
                </c:pt>
                <c:pt idx="1221">
                  <c:v>-0.23374001107905551</c:v>
                </c:pt>
                <c:pt idx="1222">
                  <c:v>-0.23475044515856336</c:v>
                </c:pt>
                <c:pt idx="1223">
                  <c:v>-0.23576087923807121</c:v>
                </c:pt>
                <c:pt idx="1224">
                  <c:v>-0.23677131331757884</c:v>
                </c:pt>
                <c:pt idx="1225">
                  <c:v>-0.23778174739708668</c:v>
                </c:pt>
                <c:pt idx="1226">
                  <c:v>-0.23879218147659453</c:v>
                </c:pt>
                <c:pt idx="1227">
                  <c:v>-0.23980261555610238</c:v>
                </c:pt>
                <c:pt idx="1228">
                  <c:v>-0.24081304963561001</c:v>
                </c:pt>
                <c:pt idx="1229">
                  <c:v>-0.24182348371511786</c:v>
                </c:pt>
                <c:pt idx="1230">
                  <c:v>-0.24283391779462571</c:v>
                </c:pt>
                <c:pt idx="1231">
                  <c:v>-0.24384435187413334</c:v>
                </c:pt>
                <c:pt idx="1232">
                  <c:v>-0.24485478595364119</c:v>
                </c:pt>
                <c:pt idx="1233">
                  <c:v>-0.24586522003314903</c:v>
                </c:pt>
                <c:pt idx="1234">
                  <c:v>-0.24687565411265688</c:v>
                </c:pt>
                <c:pt idx="1235">
                  <c:v>-0.24788608819216451</c:v>
                </c:pt>
                <c:pt idx="1236">
                  <c:v>-0.24889652227167236</c:v>
                </c:pt>
                <c:pt idx="1237">
                  <c:v>-0.24990695635118021</c:v>
                </c:pt>
                <c:pt idx="1238">
                  <c:v>-0.25091739043068806</c:v>
                </c:pt>
                <c:pt idx="1239">
                  <c:v>-0.25192782451019569</c:v>
                </c:pt>
                <c:pt idx="1240">
                  <c:v>-0.25293825858970354</c:v>
                </c:pt>
                <c:pt idx="1241">
                  <c:v>-0.25394869266921138</c:v>
                </c:pt>
                <c:pt idx="1242">
                  <c:v>-0.25495912674871923</c:v>
                </c:pt>
                <c:pt idx="1243">
                  <c:v>-0.25596956082822686</c:v>
                </c:pt>
                <c:pt idx="1244">
                  <c:v>-0.25697999490773471</c:v>
                </c:pt>
                <c:pt idx="1245">
                  <c:v>-0.25799042898724256</c:v>
                </c:pt>
                <c:pt idx="1246">
                  <c:v>-0.25900086306675041</c:v>
                </c:pt>
                <c:pt idx="1247">
                  <c:v>-0.26001129714625804</c:v>
                </c:pt>
                <c:pt idx="1248">
                  <c:v>-0.26102173122576589</c:v>
                </c:pt>
                <c:pt idx="1249">
                  <c:v>-0.26203216530527373</c:v>
                </c:pt>
                <c:pt idx="1250">
                  <c:v>-0.26304259938478136</c:v>
                </c:pt>
                <c:pt idx="1251">
                  <c:v>-0.26405303346428921</c:v>
                </c:pt>
                <c:pt idx="1252">
                  <c:v>-0.26506346754379706</c:v>
                </c:pt>
                <c:pt idx="1253">
                  <c:v>-0.26607390162330491</c:v>
                </c:pt>
                <c:pt idx="1254">
                  <c:v>-0.26708433570281254</c:v>
                </c:pt>
                <c:pt idx="1255">
                  <c:v>-0.26809476978232039</c:v>
                </c:pt>
                <c:pt idx="1256">
                  <c:v>-0.26910520386182823</c:v>
                </c:pt>
                <c:pt idx="1257">
                  <c:v>-0.27011563794133608</c:v>
                </c:pt>
                <c:pt idx="1258">
                  <c:v>-0.27112607202084371</c:v>
                </c:pt>
                <c:pt idx="1259">
                  <c:v>-0.27213650610035156</c:v>
                </c:pt>
                <c:pt idx="1260">
                  <c:v>-0.27314694017985941</c:v>
                </c:pt>
                <c:pt idx="1261">
                  <c:v>-0.27415737425936726</c:v>
                </c:pt>
                <c:pt idx="1262">
                  <c:v>-0.27516780833887489</c:v>
                </c:pt>
                <c:pt idx="1263">
                  <c:v>-0.27617824241838274</c:v>
                </c:pt>
                <c:pt idx="1264">
                  <c:v>-0.27718867649789058</c:v>
                </c:pt>
                <c:pt idx="1265">
                  <c:v>-0.27819911057739843</c:v>
                </c:pt>
                <c:pt idx="1266">
                  <c:v>-0.27920954465690606</c:v>
                </c:pt>
                <c:pt idx="1267">
                  <c:v>-0.28021997873641391</c:v>
                </c:pt>
                <c:pt idx="1268">
                  <c:v>-0.28123041281592176</c:v>
                </c:pt>
                <c:pt idx="1269">
                  <c:v>-0.28224084689542939</c:v>
                </c:pt>
                <c:pt idx="1270">
                  <c:v>-0.28325128097493724</c:v>
                </c:pt>
                <c:pt idx="1271">
                  <c:v>-0.28426171505444509</c:v>
                </c:pt>
                <c:pt idx="1272">
                  <c:v>-0.28527214913395293</c:v>
                </c:pt>
                <c:pt idx="1273">
                  <c:v>-0.28628258321346056</c:v>
                </c:pt>
                <c:pt idx="1274">
                  <c:v>-0.28729301729296841</c:v>
                </c:pt>
                <c:pt idx="1275">
                  <c:v>-0.28830345137247626</c:v>
                </c:pt>
                <c:pt idx="1276">
                  <c:v>-0.28931388545198411</c:v>
                </c:pt>
                <c:pt idx="1277">
                  <c:v>-0.29032431953149174</c:v>
                </c:pt>
                <c:pt idx="1278">
                  <c:v>-0.29133475361099959</c:v>
                </c:pt>
                <c:pt idx="1279">
                  <c:v>-0.29234518769050744</c:v>
                </c:pt>
                <c:pt idx="1280">
                  <c:v>-0.29335562177001528</c:v>
                </c:pt>
                <c:pt idx="1281">
                  <c:v>-0.29436605584952313</c:v>
                </c:pt>
                <c:pt idx="1282">
                  <c:v>-0.29537648992903098</c:v>
                </c:pt>
                <c:pt idx="1283">
                  <c:v>-0.29638692400853861</c:v>
                </c:pt>
                <c:pt idx="1284">
                  <c:v>-0.29739735808804646</c:v>
                </c:pt>
                <c:pt idx="1285">
                  <c:v>-0.29840779216755431</c:v>
                </c:pt>
                <c:pt idx="1286">
                  <c:v>-0.29941822624706216</c:v>
                </c:pt>
                <c:pt idx="1287">
                  <c:v>-0.30042866032656979</c:v>
                </c:pt>
                <c:pt idx="1288">
                  <c:v>-0.30143909440607763</c:v>
                </c:pt>
                <c:pt idx="1289">
                  <c:v>-0.30244952848558548</c:v>
                </c:pt>
                <c:pt idx="1290">
                  <c:v>-0.30345996256509333</c:v>
                </c:pt>
                <c:pt idx="1291">
                  <c:v>-0.30447039664460096</c:v>
                </c:pt>
                <c:pt idx="1292">
                  <c:v>-0.30548083072410881</c:v>
                </c:pt>
                <c:pt idx="1293">
                  <c:v>-0.30649126480361666</c:v>
                </c:pt>
                <c:pt idx="1294">
                  <c:v>-0.30750169888312429</c:v>
                </c:pt>
                <c:pt idx="1295">
                  <c:v>-0.30851213296263214</c:v>
                </c:pt>
                <c:pt idx="1296">
                  <c:v>-0.30952256704213998</c:v>
                </c:pt>
                <c:pt idx="1297">
                  <c:v>-0.31053300112164783</c:v>
                </c:pt>
                <c:pt idx="1298">
                  <c:v>-0.31154343520115546</c:v>
                </c:pt>
                <c:pt idx="1299">
                  <c:v>-0.31255386928066331</c:v>
                </c:pt>
                <c:pt idx="1300">
                  <c:v>-0.31356430336017116</c:v>
                </c:pt>
                <c:pt idx="1301">
                  <c:v>-0.31457473743967901</c:v>
                </c:pt>
                <c:pt idx="1302">
                  <c:v>-0.31558517151918664</c:v>
                </c:pt>
                <c:pt idx="1303">
                  <c:v>-0.31659560559869449</c:v>
                </c:pt>
                <c:pt idx="1304">
                  <c:v>-0.31760603967820233</c:v>
                </c:pt>
                <c:pt idx="1305">
                  <c:v>-0.31861647375771018</c:v>
                </c:pt>
                <c:pt idx="1306">
                  <c:v>-0.31962690783721781</c:v>
                </c:pt>
                <c:pt idx="1307">
                  <c:v>-0.32063734191672566</c:v>
                </c:pt>
                <c:pt idx="1308">
                  <c:v>-0.32164777599623351</c:v>
                </c:pt>
                <c:pt idx="1309">
                  <c:v>-0.32265821007574136</c:v>
                </c:pt>
                <c:pt idx="1310">
                  <c:v>-0.32366864415524899</c:v>
                </c:pt>
                <c:pt idx="1311">
                  <c:v>-0.32467907823475683</c:v>
                </c:pt>
                <c:pt idx="1312">
                  <c:v>-0.32568951231426468</c:v>
                </c:pt>
                <c:pt idx="1313">
                  <c:v>-0.32669994639377231</c:v>
                </c:pt>
                <c:pt idx="1314">
                  <c:v>-0.32771038047328016</c:v>
                </c:pt>
                <c:pt idx="1315">
                  <c:v>-0.32872081455278801</c:v>
                </c:pt>
                <c:pt idx="1316">
                  <c:v>-0.32973124863229586</c:v>
                </c:pt>
                <c:pt idx="1317">
                  <c:v>-0.33074168271180349</c:v>
                </c:pt>
                <c:pt idx="1318">
                  <c:v>-0.33175211679131134</c:v>
                </c:pt>
                <c:pt idx="1319">
                  <c:v>-0.33276255087081918</c:v>
                </c:pt>
                <c:pt idx="1320">
                  <c:v>-0.33377298495032703</c:v>
                </c:pt>
                <c:pt idx="1321">
                  <c:v>-0.33478341902983466</c:v>
                </c:pt>
                <c:pt idx="1322">
                  <c:v>-0.33579385310934251</c:v>
                </c:pt>
                <c:pt idx="1323">
                  <c:v>-0.33680428718885036</c:v>
                </c:pt>
                <c:pt idx="1324">
                  <c:v>-0.33781472126835821</c:v>
                </c:pt>
                <c:pt idx="1325">
                  <c:v>-0.33882515534786584</c:v>
                </c:pt>
                <c:pt idx="1326">
                  <c:v>-0.33983558942737369</c:v>
                </c:pt>
                <c:pt idx="1327">
                  <c:v>-0.34084602350688153</c:v>
                </c:pt>
                <c:pt idx="1328">
                  <c:v>-0.34185645758638938</c:v>
                </c:pt>
                <c:pt idx="1329">
                  <c:v>-0.34286689166589701</c:v>
                </c:pt>
                <c:pt idx="1330">
                  <c:v>-0.34387732574540486</c:v>
                </c:pt>
                <c:pt idx="1331">
                  <c:v>-0.34488775982491271</c:v>
                </c:pt>
                <c:pt idx="1332">
                  <c:v>-0.34589819390442034</c:v>
                </c:pt>
                <c:pt idx="1333">
                  <c:v>-0.34690862798392819</c:v>
                </c:pt>
                <c:pt idx="1334">
                  <c:v>-0.34791906206343604</c:v>
                </c:pt>
                <c:pt idx="1335">
                  <c:v>-0.34892949614294388</c:v>
                </c:pt>
                <c:pt idx="1336">
                  <c:v>-0.34993993022245151</c:v>
                </c:pt>
                <c:pt idx="1337">
                  <c:v>-0.35095036430195936</c:v>
                </c:pt>
                <c:pt idx="1338">
                  <c:v>-0.35196079838146721</c:v>
                </c:pt>
                <c:pt idx="1339">
                  <c:v>-0.35297123246097506</c:v>
                </c:pt>
                <c:pt idx="1340">
                  <c:v>-0.35398166654048269</c:v>
                </c:pt>
                <c:pt idx="1341">
                  <c:v>-0.35499210061999054</c:v>
                </c:pt>
                <c:pt idx="1342">
                  <c:v>-0.35600253469949839</c:v>
                </c:pt>
                <c:pt idx="1343">
                  <c:v>-0.35701296877900623</c:v>
                </c:pt>
                <c:pt idx="1344">
                  <c:v>-0.35802340285851386</c:v>
                </c:pt>
                <c:pt idx="1345">
                  <c:v>-0.35903383693802171</c:v>
                </c:pt>
                <c:pt idx="1346">
                  <c:v>-0.36004427101752956</c:v>
                </c:pt>
                <c:pt idx="1347">
                  <c:v>-0.36105470509703741</c:v>
                </c:pt>
                <c:pt idx="1348">
                  <c:v>-0.36206513917654504</c:v>
                </c:pt>
                <c:pt idx="1349">
                  <c:v>-0.36307557325605289</c:v>
                </c:pt>
                <c:pt idx="1350">
                  <c:v>-0.36408600733556074</c:v>
                </c:pt>
                <c:pt idx="1351">
                  <c:v>-0.36509644141506836</c:v>
                </c:pt>
                <c:pt idx="1352">
                  <c:v>-0.36610687549457621</c:v>
                </c:pt>
                <c:pt idx="1353">
                  <c:v>-0.36711730957408406</c:v>
                </c:pt>
                <c:pt idx="1354">
                  <c:v>-0.36812774365359191</c:v>
                </c:pt>
                <c:pt idx="1355">
                  <c:v>-0.36913817773309954</c:v>
                </c:pt>
                <c:pt idx="1356">
                  <c:v>-0.37014861181260739</c:v>
                </c:pt>
                <c:pt idx="1357">
                  <c:v>-0.37115904589211524</c:v>
                </c:pt>
                <c:pt idx="1358">
                  <c:v>-0.37216947997162309</c:v>
                </c:pt>
                <c:pt idx="1359">
                  <c:v>-0.37317991405113071</c:v>
                </c:pt>
                <c:pt idx="1360">
                  <c:v>-0.37419034813063856</c:v>
                </c:pt>
                <c:pt idx="1361">
                  <c:v>-0.37520078221014641</c:v>
                </c:pt>
                <c:pt idx="1362">
                  <c:v>-0.37621121628965426</c:v>
                </c:pt>
                <c:pt idx="1363">
                  <c:v>-0.37722165036916189</c:v>
                </c:pt>
                <c:pt idx="1364">
                  <c:v>-0.37823208444866974</c:v>
                </c:pt>
                <c:pt idx="1365">
                  <c:v>-0.37924251852817759</c:v>
                </c:pt>
                <c:pt idx="1366">
                  <c:v>-0.38025295260768521</c:v>
                </c:pt>
                <c:pt idx="1367">
                  <c:v>-0.38126338668719306</c:v>
                </c:pt>
                <c:pt idx="1368">
                  <c:v>-0.38227382076670091</c:v>
                </c:pt>
                <c:pt idx="1369">
                  <c:v>-0.38328425484620876</c:v>
                </c:pt>
                <c:pt idx="1370">
                  <c:v>-0.38429468892571639</c:v>
                </c:pt>
                <c:pt idx="1371">
                  <c:v>-0.38530512300522424</c:v>
                </c:pt>
                <c:pt idx="1372">
                  <c:v>-0.38631555708473209</c:v>
                </c:pt>
                <c:pt idx="1373">
                  <c:v>-0.38732599116423994</c:v>
                </c:pt>
                <c:pt idx="1374">
                  <c:v>-0.38833642524374756</c:v>
                </c:pt>
                <c:pt idx="1375">
                  <c:v>-0.38934685932325541</c:v>
                </c:pt>
                <c:pt idx="1376">
                  <c:v>-0.39035729340276326</c:v>
                </c:pt>
                <c:pt idx="1377">
                  <c:v>-0.39136772748227111</c:v>
                </c:pt>
                <c:pt idx="1378">
                  <c:v>-0.39237816156177874</c:v>
                </c:pt>
                <c:pt idx="1379">
                  <c:v>-0.39338859564128659</c:v>
                </c:pt>
                <c:pt idx="1380">
                  <c:v>-0.39439902972079444</c:v>
                </c:pt>
                <c:pt idx="1381">
                  <c:v>-0.39540946380030229</c:v>
                </c:pt>
                <c:pt idx="1382">
                  <c:v>-0.39641989787980991</c:v>
                </c:pt>
                <c:pt idx="1383">
                  <c:v>-0.39743033195931776</c:v>
                </c:pt>
                <c:pt idx="1384">
                  <c:v>-0.39844076603882561</c:v>
                </c:pt>
                <c:pt idx="1385">
                  <c:v>-0.39945120011833324</c:v>
                </c:pt>
                <c:pt idx="1386">
                  <c:v>-0.40046163419784109</c:v>
                </c:pt>
                <c:pt idx="1387">
                  <c:v>-0.40147206827734894</c:v>
                </c:pt>
                <c:pt idx="1388">
                  <c:v>-0.40248250235685679</c:v>
                </c:pt>
                <c:pt idx="1389">
                  <c:v>-0.40349293643636441</c:v>
                </c:pt>
                <c:pt idx="1390">
                  <c:v>-0.40450337051587226</c:v>
                </c:pt>
                <c:pt idx="1391">
                  <c:v>-0.40551380459538011</c:v>
                </c:pt>
                <c:pt idx="1392">
                  <c:v>-0.40652423867488796</c:v>
                </c:pt>
                <c:pt idx="1393">
                  <c:v>-0.40753467275439559</c:v>
                </c:pt>
                <c:pt idx="1394">
                  <c:v>-0.40854510683390344</c:v>
                </c:pt>
                <c:pt idx="1395">
                  <c:v>-0.40955554091341129</c:v>
                </c:pt>
                <c:pt idx="1396">
                  <c:v>-0.41056597499291914</c:v>
                </c:pt>
                <c:pt idx="1397">
                  <c:v>-0.41157640907242676</c:v>
                </c:pt>
                <c:pt idx="1398">
                  <c:v>-0.41258684315193461</c:v>
                </c:pt>
                <c:pt idx="1399">
                  <c:v>-0.41359727723144246</c:v>
                </c:pt>
                <c:pt idx="1400">
                  <c:v>-0.41460771131095031</c:v>
                </c:pt>
                <c:pt idx="1401">
                  <c:v>-0.41561814539045794</c:v>
                </c:pt>
                <c:pt idx="1402">
                  <c:v>-0.41662857946996579</c:v>
                </c:pt>
                <c:pt idx="1403">
                  <c:v>-0.41763901354947364</c:v>
                </c:pt>
                <c:pt idx="1404">
                  <c:v>-0.41864944762898126</c:v>
                </c:pt>
                <c:pt idx="1405">
                  <c:v>-0.41965988170848911</c:v>
                </c:pt>
                <c:pt idx="1406">
                  <c:v>-0.42067031578799696</c:v>
                </c:pt>
                <c:pt idx="1407">
                  <c:v>-0.42168074986750481</c:v>
                </c:pt>
                <c:pt idx="1408">
                  <c:v>-0.42269118394701244</c:v>
                </c:pt>
                <c:pt idx="1409">
                  <c:v>-0.42370161802652029</c:v>
                </c:pt>
                <c:pt idx="1410">
                  <c:v>-0.42471205210602814</c:v>
                </c:pt>
                <c:pt idx="1411">
                  <c:v>-0.42572248618553599</c:v>
                </c:pt>
                <c:pt idx="1412">
                  <c:v>-0.42673292026504361</c:v>
                </c:pt>
                <c:pt idx="1413">
                  <c:v>-0.42774335434455146</c:v>
                </c:pt>
                <c:pt idx="1414">
                  <c:v>-0.42875378842405931</c:v>
                </c:pt>
                <c:pt idx="1415">
                  <c:v>-0.42976422250356716</c:v>
                </c:pt>
                <c:pt idx="1416">
                  <c:v>-0.43077465658307479</c:v>
                </c:pt>
                <c:pt idx="1417">
                  <c:v>-0.43178509066258264</c:v>
                </c:pt>
                <c:pt idx="1418">
                  <c:v>-0.43279552474209049</c:v>
                </c:pt>
                <c:pt idx="1419">
                  <c:v>-0.43380595882159811</c:v>
                </c:pt>
                <c:pt idx="1420">
                  <c:v>-0.43481639290110596</c:v>
                </c:pt>
                <c:pt idx="1421">
                  <c:v>-0.43582682698061381</c:v>
                </c:pt>
                <c:pt idx="1422">
                  <c:v>-0.43683726106012166</c:v>
                </c:pt>
                <c:pt idx="1423">
                  <c:v>-0.43784769513962929</c:v>
                </c:pt>
                <c:pt idx="1424">
                  <c:v>-0.43885812921913714</c:v>
                </c:pt>
                <c:pt idx="1425">
                  <c:v>-0.43986856329864499</c:v>
                </c:pt>
                <c:pt idx="1426">
                  <c:v>-0.44087899737815284</c:v>
                </c:pt>
                <c:pt idx="1427">
                  <c:v>-0.44188943145766046</c:v>
                </c:pt>
                <c:pt idx="1428">
                  <c:v>-0.44289986553716831</c:v>
                </c:pt>
                <c:pt idx="1429">
                  <c:v>-0.44391029961667616</c:v>
                </c:pt>
                <c:pt idx="1430">
                  <c:v>-0.44492073369618401</c:v>
                </c:pt>
                <c:pt idx="1431">
                  <c:v>-0.44593116777569164</c:v>
                </c:pt>
                <c:pt idx="1432">
                  <c:v>-0.44694160185519949</c:v>
                </c:pt>
                <c:pt idx="1433">
                  <c:v>-0.44795203593470734</c:v>
                </c:pt>
                <c:pt idx="1434">
                  <c:v>-0.44896247001421519</c:v>
                </c:pt>
                <c:pt idx="1435">
                  <c:v>-0.44997290409372281</c:v>
                </c:pt>
                <c:pt idx="1436">
                  <c:v>-0.45098333817323066</c:v>
                </c:pt>
                <c:pt idx="1437">
                  <c:v>-0.45199377225273851</c:v>
                </c:pt>
                <c:pt idx="1438">
                  <c:v>-0.45300420633224614</c:v>
                </c:pt>
                <c:pt idx="1439">
                  <c:v>-0.45401464041175399</c:v>
                </c:pt>
                <c:pt idx="1440">
                  <c:v>-0.45502507449126184</c:v>
                </c:pt>
                <c:pt idx="1441">
                  <c:v>-0.45603550857076969</c:v>
                </c:pt>
                <c:pt idx="1442">
                  <c:v>-0.45704594265027731</c:v>
                </c:pt>
                <c:pt idx="1443">
                  <c:v>-0.45805637672978516</c:v>
                </c:pt>
                <c:pt idx="1444">
                  <c:v>-0.45906681080929301</c:v>
                </c:pt>
                <c:pt idx="1445">
                  <c:v>-0.46007724488880086</c:v>
                </c:pt>
                <c:pt idx="1446">
                  <c:v>-0.46108767896830849</c:v>
                </c:pt>
                <c:pt idx="1447">
                  <c:v>-0.46209811304781634</c:v>
                </c:pt>
                <c:pt idx="1448">
                  <c:v>-0.46310854712732419</c:v>
                </c:pt>
                <c:pt idx="1449">
                  <c:v>-0.46411898120683204</c:v>
                </c:pt>
                <c:pt idx="1450">
                  <c:v>-0.46512941528633966</c:v>
                </c:pt>
                <c:pt idx="1451">
                  <c:v>-0.46613984936584751</c:v>
                </c:pt>
                <c:pt idx="1452">
                  <c:v>-0.46715028344535536</c:v>
                </c:pt>
                <c:pt idx="1453">
                  <c:v>-0.46816071752486321</c:v>
                </c:pt>
                <c:pt idx="1454">
                  <c:v>-0.46917115160437084</c:v>
                </c:pt>
                <c:pt idx="1455">
                  <c:v>-0.47018158568387869</c:v>
                </c:pt>
                <c:pt idx="1456">
                  <c:v>-0.47119201976338654</c:v>
                </c:pt>
                <c:pt idx="1457">
                  <c:v>-0.47220245384289417</c:v>
                </c:pt>
                <c:pt idx="1458">
                  <c:v>-0.47321288792240201</c:v>
                </c:pt>
                <c:pt idx="1459">
                  <c:v>-0.47422332200190986</c:v>
                </c:pt>
                <c:pt idx="1460">
                  <c:v>-0.47523375608141771</c:v>
                </c:pt>
                <c:pt idx="1461">
                  <c:v>-0.47624419016092534</c:v>
                </c:pt>
                <c:pt idx="1462">
                  <c:v>-0.47725462424043319</c:v>
                </c:pt>
                <c:pt idx="1463">
                  <c:v>-0.47826505831994104</c:v>
                </c:pt>
                <c:pt idx="1464">
                  <c:v>-0.47927549239944889</c:v>
                </c:pt>
                <c:pt idx="1465">
                  <c:v>-0.48028592647895652</c:v>
                </c:pt>
                <c:pt idx="1466">
                  <c:v>-0.48129636055846436</c:v>
                </c:pt>
                <c:pt idx="1467">
                  <c:v>-0.48230679463797221</c:v>
                </c:pt>
                <c:pt idx="1468">
                  <c:v>-0.48331722871748006</c:v>
                </c:pt>
                <c:pt idx="1469">
                  <c:v>-0.48432766279698769</c:v>
                </c:pt>
                <c:pt idx="1470">
                  <c:v>-0.48533809687649554</c:v>
                </c:pt>
                <c:pt idx="1471">
                  <c:v>-0.48634853095600339</c:v>
                </c:pt>
                <c:pt idx="1472">
                  <c:v>-0.48735896503551102</c:v>
                </c:pt>
                <c:pt idx="1473">
                  <c:v>-0.48836939911501887</c:v>
                </c:pt>
                <c:pt idx="1474">
                  <c:v>-0.48937983319452671</c:v>
                </c:pt>
                <c:pt idx="1475">
                  <c:v>-0.49039026727403456</c:v>
                </c:pt>
                <c:pt idx="1476">
                  <c:v>-0.49140070135354219</c:v>
                </c:pt>
                <c:pt idx="1477">
                  <c:v>-0.49241113543305004</c:v>
                </c:pt>
                <c:pt idx="1478">
                  <c:v>-0.49342156951255789</c:v>
                </c:pt>
                <c:pt idx="1479">
                  <c:v>-0.49443200359206574</c:v>
                </c:pt>
                <c:pt idx="1480">
                  <c:v>-0.49544243767157337</c:v>
                </c:pt>
                <c:pt idx="1481">
                  <c:v>-0.49645287175108122</c:v>
                </c:pt>
                <c:pt idx="1482">
                  <c:v>-0.49746330583058906</c:v>
                </c:pt>
                <c:pt idx="1483">
                  <c:v>-0.49847373991009691</c:v>
                </c:pt>
                <c:pt idx="1484">
                  <c:v>-0.49948417398960454</c:v>
                </c:pt>
                <c:pt idx="1485">
                  <c:v>-0.50049460806911239</c:v>
                </c:pt>
                <c:pt idx="1486">
                  <c:v>-0.50150504214862024</c:v>
                </c:pt>
                <c:pt idx="1487">
                  <c:v>-0.50251547622812809</c:v>
                </c:pt>
                <c:pt idx="1488">
                  <c:v>-0.50352591030763572</c:v>
                </c:pt>
                <c:pt idx="1489">
                  <c:v>-0.50453634438714356</c:v>
                </c:pt>
                <c:pt idx="1490">
                  <c:v>-0.50554677846665141</c:v>
                </c:pt>
                <c:pt idx="1491">
                  <c:v>-0.50655721254615904</c:v>
                </c:pt>
                <c:pt idx="1492">
                  <c:v>-0.50756764662566689</c:v>
                </c:pt>
                <c:pt idx="1493">
                  <c:v>-0.50857808070517474</c:v>
                </c:pt>
                <c:pt idx="1494">
                  <c:v>-0.50958851478468259</c:v>
                </c:pt>
                <c:pt idx="1495">
                  <c:v>-0.51059894886419022</c:v>
                </c:pt>
                <c:pt idx="1496">
                  <c:v>-0.51160938294369807</c:v>
                </c:pt>
                <c:pt idx="1497">
                  <c:v>-0.51261981702320591</c:v>
                </c:pt>
                <c:pt idx="1498">
                  <c:v>-0.51363025110271376</c:v>
                </c:pt>
                <c:pt idx="1499">
                  <c:v>-0.51464068518222139</c:v>
                </c:pt>
                <c:pt idx="1500">
                  <c:v>-0.51565111926172924</c:v>
                </c:pt>
                <c:pt idx="1501">
                  <c:v>-0.51666155334123709</c:v>
                </c:pt>
                <c:pt idx="1502">
                  <c:v>-0.51767198742074494</c:v>
                </c:pt>
                <c:pt idx="1503">
                  <c:v>-0.51868242150025257</c:v>
                </c:pt>
                <c:pt idx="1504">
                  <c:v>-0.51969285557976042</c:v>
                </c:pt>
                <c:pt idx="1505">
                  <c:v>-0.52070328965926826</c:v>
                </c:pt>
                <c:pt idx="1506">
                  <c:v>-0.52171372373877611</c:v>
                </c:pt>
                <c:pt idx="1507">
                  <c:v>-0.52272415781828374</c:v>
                </c:pt>
                <c:pt idx="1508">
                  <c:v>-0.52373459189779159</c:v>
                </c:pt>
                <c:pt idx="1509">
                  <c:v>-0.52474502597729944</c:v>
                </c:pt>
                <c:pt idx="1510">
                  <c:v>-0.52575546005680707</c:v>
                </c:pt>
                <c:pt idx="1511">
                  <c:v>-0.52676589413631492</c:v>
                </c:pt>
                <c:pt idx="1512">
                  <c:v>-0.52777632821582277</c:v>
                </c:pt>
                <c:pt idx="1513">
                  <c:v>-0.52878676229533061</c:v>
                </c:pt>
                <c:pt idx="1514">
                  <c:v>-0.52979719637483824</c:v>
                </c:pt>
                <c:pt idx="1515">
                  <c:v>-0.53080763045434609</c:v>
                </c:pt>
                <c:pt idx="1516">
                  <c:v>-0.53181806453385394</c:v>
                </c:pt>
                <c:pt idx="1517">
                  <c:v>-0.53282849861336179</c:v>
                </c:pt>
                <c:pt idx="1518">
                  <c:v>-0.53383893269286942</c:v>
                </c:pt>
                <c:pt idx="1519">
                  <c:v>-0.53484936677237727</c:v>
                </c:pt>
                <c:pt idx="1520">
                  <c:v>-0.53585980085188512</c:v>
                </c:pt>
                <c:pt idx="1521">
                  <c:v>-0.53687023493139296</c:v>
                </c:pt>
                <c:pt idx="1522">
                  <c:v>-0.53788066901090059</c:v>
                </c:pt>
                <c:pt idx="1523">
                  <c:v>-0.53889110309040844</c:v>
                </c:pt>
                <c:pt idx="1524">
                  <c:v>-0.53990153716991629</c:v>
                </c:pt>
                <c:pt idx="1525">
                  <c:v>-0.54091197124942392</c:v>
                </c:pt>
                <c:pt idx="1526">
                  <c:v>-0.54192240532893177</c:v>
                </c:pt>
                <c:pt idx="1527">
                  <c:v>-0.54293283940843962</c:v>
                </c:pt>
                <c:pt idx="1528">
                  <c:v>-0.54394327348794747</c:v>
                </c:pt>
                <c:pt idx="1529">
                  <c:v>-0.54495370756745509</c:v>
                </c:pt>
                <c:pt idx="1530">
                  <c:v>-0.54596414164696294</c:v>
                </c:pt>
                <c:pt idx="1531">
                  <c:v>-0.54697457572647079</c:v>
                </c:pt>
                <c:pt idx="1532">
                  <c:v>-0.54798500980597864</c:v>
                </c:pt>
                <c:pt idx="1533">
                  <c:v>-0.54899544388548627</c:v>
                </c:pt>
                <c:pt idx="1534">
                  <c:v>-0.55000587796499412</c:v>
                </c:pt>
                <c:pt idx="1535">
                  <c:v>-0.55101631204450197</c:v>
                </c:pt>
                <c:pt idx="1536">
                  <c:v>-0.55202674612400982</c:v>
                </c:pt>
                <c:pt idx="1537">
                  <c:v>-0.55303718020351744</c:v>
                </c:pt>
                <c:pt idx="1538">
                  <c:v>-0.55404761428302529</c:v>
                </c:pt>
                <c:pt idx="1539">
                  <c:v>-0.55505804836253314</c:v>
                </c:pt>
                <c:pt idx="1540">
                  <c:v>-0.55606848244204099</c:v>
                </c:pt>
                <c:pt idx="1541">
                  <c:v>-0.55707891652154862</c:v>
                </c:pt>
                <c:pt idx="1542">
                  <c:v>-0.55808935060105647</c:v>
                </c:pt>
                <c:pt idx="1543">
                  <c:v>-0.55909978468056432</c:v>
                </c:pt>
                <c:pt idx="1544">
                  <c:v>-0.56011021876007194</c:v>
                </c:pt>
                <c:pt idx="1545">
                  <c:v>-0.56112065283957979</c:v>
                </c:pt>
                <c:pt idx="1546">
                  <c:v>-0.56213108691908764</c:v>
                </c:pt>
                <c:pt idx="1547">
                  <c:v>-0.56314152099859549</c:v>
                </c:pt>
                <c:pt idx="1548">
                  <c:v>-0.56415195507810312</c:v>
                </c:pt>
                <c:pt idx="1549">
                  <c:v>-0.56516238915761097</c:v>
                </c:pt>
                <c:pt idx="1550">
                  <c:v>-0.56617282323711882</c:v>
                </c:pt>
                <c:pt idx="1551">
                  <c:v>-0.56718325731662667</c:v>
                </c:pt>
                <c:pt idx="1552">
                  <c:v>-0.56819369139613429</c:v>
                </c:pt>
                <c:pt idx="1553">
                  <c:v>-0.56920412547564214</c:v>
                </c:pt>
                <c:pt idx="1554">
                  <c:v>-0.57021455955514999</c:v>
                </c:pt>
                <c:pt idx="1555">
                  <c:v>-0.57122499363465784</c:v>
                </c:pt>
                <c:pt idx="1556">
                  <c:v>-0.57223542771416547</c:v>
                </c:pt>
                <c:pt idx="1557">
                  <c:v>-0.57324586179367332</c:v>
                </c:pt>
                <c:pt idx="1558">
                  <c:v>-0.57425629587318117</c:v>
                </c:pt>
                <c:pt idx="1559">
                  <c:v>-0.57526672995268902</c:v>
                </c:pt>
                <c:pt idx="1560">
                  <c:v>-0.57627716403219664</c:v>
                </c:pt>
                <c:pt idx="1561">
                  <c:v>-0.57728759811170449</c:v>
                </c:pt>
                <c:pt idx="1562">
                  <c:v>-0.57829803219121234</c:v>
                </c:pt>
                <c:pt idx="1563">
                  <c:v>-0.57930846627071997</c:v>
                </c:pt>
                <c:pt idx="1564">
                  <c:v>-0.58031890035022782</c:v>
                </c:pt>
                <c:pt idx="1565">
                  <c:v>-0.58132933442973567</c:v>
                </c:pt>
                <c:pt idx="1566">
                  <c:v>-0.58233976850924352</c:v>
                </c:pt>
                <c:pt idx="1567">
                  <c:v>-0.58335020258875114</c:v>
                </c:pt>
                <c:pt idx="1568">
                  <c:v>-0.58436063666825899</c:v>
                </c:pt>
                <c:pt idx="1569">
                  <c:v>-0.58537107074776684</c:v>
                </c:pt>
                <c:pt idx="1570">
                  <c:v>-0.58638150482727469</c:v>
                </c:pt>
                <c:pt idx="1571">
                  <c:v>-0.58739193890678232</c:v>
                </c:pt>
                <c:pt idx="1572">
                  <c:v>-0.58840237298629017</c:v>
                </c:pt>
                <c:pt idx="1573">
                  <c:v>-0.58941280706579802</c:v>
                </c:pt>
                <c:pt idx="1574">
                  <c:v>-0.59042324114530587</c:v>
                </c:pt>
                <c:pt idx="1575">
                  <c:v>-0.59143367522481349</c:v>
                </c:pt>
                <c:pt idx="1576">
                  <c:v>-0.59244410930432134</c:v>
                </c:pt>
                <c:pt idx="1577">
                  <c:v>-0.59345454338382919</c:v>
                </c:pt>
                <c:pt idx="1578">
                  <c:v>-0.59446497746333682</c:v>
                </c:pt>
                <c:pt idx="1579">
                  <c:v>-0.59547541154284467</c:v>
                </c:pt>
                <c:pt idx="1580">
                  <c:v>-0.59648584562235252</c:v>
                </c:pt>
                <c:pt idx="1581">
                  <c:v>-0.59749627970186037</c:v>
                </c:pt>
                <c:pt idx="1582">
                  <c:v>-0.59850671378136799</c:v>
                </c:pt>
                <c:pt idx="1583">
                  <c:v>-0.59951714786087584</c:v>
                </c:pt>
                <c:pt idx="1584">
                  <c:v>-0.60052758194038369</c:v>
                </c:pt>
                <c:pt idx="1585">
                  <c:v>-0.60153801601989154</c:v>
                </c:pt>
                <c:pt idx="1586">
                  <c:v>-0.60254845009939917</c:v>
                </c:pt>
                <c:pt idx="1587">
                  <c:v>-0.60355888417890702</c:v>
                </c:pt>
                <c:pt idx="1588">
                  <c:v>-0.60456931825841487</c:v>
                </c:pt>
                <c:pt idx="1589">
                  <c:v>-0.60557975233792272</c:v>
                </c:pt>
                <c:pt idx="1590">
                  <c:v>-0.60659018641743034</c:v>
                </c:pt>
                <c:pt idx="1591">
                  <c:v>-0.60760062049693819</c:v>
                </c:pt>
                <c:pt idx="1592">
                  <c:v>-0.60861105457644604</c:v>
                </c:pt>
                <c:pt idx="1593">
                  <c:v>-0.60962148865595389</c:v>
                </c:pt>
                <c:pt idx="1594">
                  <c:v>-0.61063192273546152</c:v>
                </c:pt>
                <c:pt idx="1595">
                  <c:v>-0.61164235681496937</c:v>
                </c:pt>
                <c:pt idx="1596">
                  <c:v>-0.61265279089447722</c:v>
                </c:pt>
                <c:pt idx="1597">
                  <c:v>-0.61366322497398484</c:v>
                </c:pt>
                <c:pt idx="1598">
                  <c:v>-0.61467365905349269</c:v>
                </c:pt>
                <c:pt idx="1599">
                  <c:v>-0.61568409313300054</c:v>
                </c:pt>
                <c:pt idx="1600">
                  <c:v>-0.61669452721250839</c:v>
                </c:pt>
                <c:pt idx="1601">
                  <c:v>-0.61770496129201602</c:v>
                </c:pt>
                <c:pt idx="1602">
                  <c:v>-0.61871539537152387</c:v>
                </c:pt>
                <c:pt idx="1603">
                  <c:v>-0.61972582945103172</c:v>
                </c:pt>
                <c:pt idx="1604">
                  <c:v>-0.62073626353053957</c:v>
                </c:pt>
                <c:pt idx="1605">
                  <c:v>-0.62174669761004719</c:v>
                </c:pt>
                <c:pt idx="1606">
                  <c:v>-0.62275713168955504</c:v>
                </c:pt>
                <c:pt idx="1607">
                  <c:v>-0.62376756576906289</c:v>
                </c:pt>
                <c:pt idx="1608">
                  <c:v>-0.62477799984857074</c:v>
                </c:pt>
                <c:pt idx="1609">
                  <c:v>-0.62578843392807837</c:v>
                </c:pt>
                <c:pt idx="1610">
                  <c:v>-0.62679886800758622</c:v>
                </c:pt>
                <c:pt idx="1611">
                  <c:v>-0.62780930208709407</c:v>
                </c:pt>
                <c:pt idx="1612">
                  <c:v>-0.62881973616660192</c:v>
                </c:pt>
                <c:pt idx="1613">
                  <c:v>-0.62983017024610954</c:v>
                </c:pt>
                <c:pt idx="1614">
                  <c:v>-0.63084060432561739</c:v>
                </c:pt>
                <c:pt idx="1615">
                  <c:v>-0.63185103840512524</c:v>
                </c:pt>
                <c:pt idx="1616">
                  <c:v>-0.63286147248463287</c:v>
                </c:pt>
                <c:pt idx="1617">
                  <c:v>-0.63387190656414072</c:v>
                </c:pt>
                <c:pt idx="1618">
                  <c:v>-0.63488234064364857</c:v>
                </c:pt>
                <c:pt idx="1619">
                  <c:v>-0.63589277472315642</c:v>
                </c:pt>
                <c:pt idx="1620">
                  <c:v>-0.63690320880266404</c:v>
                </c:pt>
                <c:pt idx="1621">
                  <c:v>-0.63791364288217189</c:v>
                </c:pt>
                <c:pt idx="1622">
                  <c:v>-0.63892407696167974</c:v>
                </c:pt>
                <c:pt idx="1623">
                  <c:v>-0.63993451104118759</c:v>
                </c:pt>
                <c:pt idx="1624">
                  <c:v>-0.64094494512069522</c:v>
                </c:pt>
                <c:pt idx="1625">
                  <c:v>-0.64195537920020307</c:v>
                </c:pt>
                <c:pt idx="1626">
                  <c:v>-0.64296581327971092</c:v>
                </c:pt>
                <c:pt idx="1627">
                  <c:v>-0.64397624735921877</c:v>
                </c:pt>
                <c:pt idx="1628">
                  <c:v>-0.64498668143872639</c:v>
                </c:pt>
                <c:pt idx="1629">
                  <c:v>-0.64599711551823424</c:v>
                </c:pt>
                <c:pt idx="1630">
                  <c:v>-0.64700754959774209</c:v>
                </c:pt>
                <c:pt idx="1631">
                  <c:v>-0.64801798367724972</c:v>
                </c:pt>
                <c:pt idx="1632">
                  <c:v>-0.64902841775675757</c:v>
                </c:pt>
                <c:pt idx="1633">
                  <c:v>-0.65003885183626542</c:v>
                </c:pt>
                <c:pt idx="1634">
                  <c:v>-0.65104928591577327</c:v>
                </c:pt>
                <c:pt idx="1635">
                  <c:v>-0.6520597199952809</c:v>
                </c:pt>
                <c:pt idx="1636">
                  <c:v>-0.65307015407478874</c:v>
                </c:pt>
                <c:pt idx="1637">
                  <c:v>-0.65408058815429659</c:v>
                </c:pt>
                <c:pt idx="1638">
                  <c:v>-0.65509102223380444</c:v>
                </c:pt>
                <c:pt idx="1639">
                  <c:v>-0.65610145631331207</c:v>
                </c:pt>
                <c:pt idx="1640">
                  <c:v>-0.65711189039281992</c:v>
                </c:pt>
                <c:pt idx="1641">
                  <c:v>-0.65812232447232777</c:v>
                </c:pt>
                <c:pt idx="1642">
                  <c:v>-0.65913275855183562</c:v>
                </c:pt>
                <c:pt idx="1643">
                  <c:v>-0.66014319263134325</c:v>
                </c:pt>
                <c:pt idx="1644">
                  <c:v>-0.66115362671085109</c:v>
                </c:pt>
                <c:pt idx="1645">
                  <c:v>-0.66216406079035894</c:v>
                </c:pt>
                <c:pt idx="1646">
                  <c:v>-0.66317449486986679</c:v>
                </c:pt>
                <c:pt idx="1647">
                  <c:v>-0.66418492894937442</c:v>
                </c:pt>
                <c:pt idx="1648">
                  <c:v>-0.66519536302888227</c:v>
                </c:pt>
                <c:pt idx="1649">
                  <c:v>-0.66620579710839012</c:v>
                </c:pt>
                <c:pt idx="1650">
                  <c:v>-0.66721623118789775</c:v>
                </c:pt>
                <c:pt idx="1651">
                  <c:v>-0.6682266652674056</c:v>
                </c:pt>
                <c:pt idx="1652">
                  <c:v>-0.66923709934691344</c:v>
                </c:pt>
                <c:pt idx="1653">
                  <c:v>-0.67024753342642129</c:v>
                </c:pt>
                <c:pt idx="1654">
                  <c:v>-0.67125796750592892</c:v>
                </c:pt>
                <c:pt idx="1655">
                  <c:v>-0.67226840158543677</c:v>
                </c:pt>
                <c:pt idx="1656">
                  <c:v>-0.67327883566494462</c:v>
                </c:pt>
                <c:pt idx="1657">
                  <c:v>-0.67428926974445247</c:v>
                </c:pt>
                <c:pt idx="1658">
                  <c:v>-0.6752997038239601</c:v>
                </c:pt>
                <c:pt idx="1659">
                  <c:v>-0.67631013790346795</c:v>
                </c:pt>
                <c:pt idx="1660">
                  <c:v>-0.67732057198297579</c:v>
                </c:pt>
                <c:pt idx="1661">
                  <c:v>-0.67833100606248364</c:v>
                </c:pt>
                <c:pt idx="1662">
                  <c:v>-0.67934144014199127</c:v>
                </c:pt>
                <c:pt idx="1663">
                  <c:v>-0.68035187422149912</c:v>
                </c:pt>
                <c:pt idx="1664">
                  <c:v>-0.68136230830100697</c:v>
                </c:pt>
                <c:pt idx="1665">
                  <c:v>-0.68237274238051482</c:v>
                </c:pt>
                <c:pt idx="1666">
                  <c:v>-0.68338317646002245</c:v>
                </c:pt>
                <c:pt idx="1667">
                  <c:v>-0.68439361053953029</c:v>
                </c:pt>
                <c:pt idx="1668">
                  <c:v>-0.68540404461903814</c:v>
                </c:pt>
                <c:pt idx="1669">
                  <c:v>-0.68641447869854577</c:v>
                </c:pt>
                <c:pt idx="1670">
                  <c:v>-0.68742491277805362</c:v>
                </c:pt>
                <c:pt idx="1671">
                  <c:v>-0.68843534685756147</c:v>
                </c:pt>
                <c:pt idx="1672">
                  <c:v>-0.68944578093706932</c:v>
                </c:pt>
                <c:pt idx="1673">
                  <c:v>-0.69045621501657695</c:v>
                </c:pt>
                <c:pt idx="1674">
                  <c:v>-0.6914666490960848</c:v>
                </c:pt>
                <c:pt idx="1675">
                  <c:v>-0.69247708317559264</c:v>
                </c:pt>
                <c:pt idx="1676">
                  <c:v>-0.69348751725510049</c:v>
                </c:pt>
                <c:pt idx="1677">
                  <c:v>-0.69449795133460812</c:v>
                </c:pt>
                <c:pt idx="1678">
                  <c:v>-0.69550838541411597</c:v>
                </c:pt>
                <c:pt idx="1679">
                  <c:v>-0.69651881949362382</c:v>
                </c:pt>
                <c:pt idx="1680">
                  <c:v>-0.69752925357313167</c:v>
                </c:pt>
                <c:pt idx="1681">
                  <c:v>-0.6985396876526393</c:v>
                </c:pt>
                <c:pt idx="1682">
                  <c:v>-0.69955012173214715</c:v>
                </c:pt>
                <c:pt idx="1683">
                  <c:v>-0.70056055581165499</c:v>
                </c:pt>
                <c:pt idx="1684">
                  <c:v>-0.70157098989116262</c:v>
                </c:pt>
                <c:pt idx="1685">
                  <c:v>-0.70258142397067047</c:v>
                </c:pt>
                <c:pt idx="1686">
                  <c:v>-0.70359185805017832</c:v>
                </c:pt>
                <c:pt idx="1687">
                  <c:v>-0.70460229212968617</c:v>
                </c:pt>
                <c:pt idx="1688">
                  <c:v>-0.7056127262091938</c:v>
                </c:pt>
                <c:pt idx="1689">
                  <c:v>-0.70662316028870165</c:v>
                </c:pt>
                <c:pt idx="1690">
                  <c:v>-0.7076335943682095</c:v>
                </c:pt>
                <c:pt idx="1691">
                  <c:v>-0.70864402844771734</c:v>
                </c:pt>
                <c:pt idx="1692">
                  <c:v>-0.70965446252722497</c:v>
                </c:pt>
                <c:pt idx="1693">
                  <c:v>-0.71066489660673282</c:v>
                </c:pt>
                <c:pt idx="1694">
                  <c:v>-0.71167533068624067</c:v>
                </c:pt>
                <c:pt idx="1695">
                  <c:v>-0.71268576476574852</c:v>
                </c:pt>
                <c:pt idx="1696">
                  <c:v>-0.71369619884525615</c:v>
                </c:pt>
                <c:pt idx="1697">
                  <c:v>-0.714706632924764</c:v>
                </c:pt>
                <c:pt idx="1698">
                  <c:v>-0.71571706700427185</c:v>
                </c:pt>
                <c:pt idx="1699">
                  <c:v>-0.71672750108377969</c:v>
                </c:pt>
                <c:pt idx="1700">
                  <c:v>-0.71773793516328732</c:v>
                </c:pt>
                <c:pt idx="1701">
                  <c:v>-0.71874836924279517</c:v>
                </c:pt>
                <c:pt idx="1702">
                  <c:v>-0.71975880332230302</c:v>
                </c:pt>
                <c:pt idx="1703">
                  <c:v>-0.72076923740181065</c:v>
                </c:pt>
                <c:pt idx="1704">
                  <c:v>-0.7217796714813185</c:v>
                </c:pt>
                <c:pt idx="1705">
                  <c:v>-0.72279010556082635</c:v>
                </c:pt>
                <c:pt idx="1706">
                  <c:v>-0.7238005396403342</c:v>
                </c:pt>
                <c:pt idx="1707">
                  <c:v>-0.72481097371984182</c:v>
                </c:pt>
                <c:pt idx="1708">
                  <c:v>-0.72582140779934967</c:v>
                </c:pt>
                <c:pt idx="1709">
                  <c:v>-0.72683184187885752</c:v>
                </c:pt>
                <c:pt idx="1710">
                  <c:v>-0.72784227595836537</c:v>
                </c:pt>
                <c:pt idx="1711">
                  <c:v>-0.728852710037873</c:v>
                </c:pt>
                <c:pt idx="1712">
                  <c:v>-0.72986314411738085</c:v>
                </c:pt>
                <c:pt idx="1713">
                  <c:v>-0.7308735781968887</c:v>
                </c:pt>
                <c:pt idx="1714">
                  <c:v>-0.73188401227639655</c:v>
                </c:pt>
                <c:pt idx="1715">
                  <c:v>-0.73289444635590417</c:v>
                </c:pt>
                <c:pt idx="1716">
                  <c:v>-0.73390488043541202</c:v>
                </c:pt>
                <c:pt idx="1717">
                  <c:v>-0.73491531451491987</c:v>
                </c:pt>
                <c:pt idx="1718">
                  <c:v>-0.73592574859442772</c:v>
                </c:pt>
                <c:pt idx="1719">
                  <c:v>-0.73693618267393535</c:v>
                </c:pt>
                <c:pt idx="1720">
                  <c:v>-0.7379466167534432</c:v>
                </c:pt>
                <c:pt idx="1721">
                  <c:v>-0.73895705083295105</c:v>
                </c:pt>
                <c:pt idx="1722">
                  <c:v>-0.73996748491245867</c:v>
                </c:pt>
                <c:pt idx="1723">
                  <c:v>-0.74097791899196652</c:v>
                </c:pt>
                <c:pt idx="1724">
                  <c:v>-0.74198835307147437</c:v>
                </c:pt>
                <c:pt idx="1725">
                  <c:v>-0.74299878715098222</c:v>
                </c:pt>
                <c:pt idx="1726">
                  <c:v>-0.74400922123048985</c:v>
                </c:pt>
                <c:pt idx="1727">
                  <c:v>-0.7450196553099977</c:v>
                </c:pt>
                <c:pt idx="1728">
                  <c:v>-0.74603008938950555</c:v>
                </c:pt>
                <c:pt idx="1729">
                  <c:v>-0.7470405234690134</c:v>
                </c:pt>
                <c:pt idx="1730">
                  <c:v>-0.74805095754852102</c:v>
                </c:pt>
                <c:pt idx="1731">
                  <c:v>-0.74906139162802887</c:v>
                </c:pt>
                <c:pt idx="1732">
                  <c:v>-0.75007182570753672</c:v>
                </c:pt>
                <c:pt idx="1733">
                  <c:v>-0.75108225978704457</c:v>
                </c:pt>
                <c:pt idx="1734">
                  <c:v>-0.7520926938665522</c:v>
                </c:pt>
                <c:pt idx="1735">
                  <c:v>-0.75310312794606005</c:v>
                </c:pt>
                <c:pt idx="1736">
                  <c:v>-0.7541135620255679</c:v>
                </c:pt>
                <c:pt idx="1737">
                  <c:v>-0.75512399610507552</c:v>
                </c:pt>
                <c:pt idx="1738">
                  <c:v>-0.75613443018458337</c:v>
                </c:pt>
                <c:pt idx="1739">
                  <c:v>-0.75714486426409122</c:v>
                </c:pt>
                <c:pt idx="1740">
                  <c:v>-0.75815529834359907</c:v>
                </c:pt>
                <c:pt idx="1741">
                  <c:v>-0.7591657324231067</c:v>
                </c:pt>
                <c:pt idx="1742">
                  <c:v>-0.76017616650261455</c:v>
                </c:pt>
                <c:pt idx="1743">
                  <c:v>-0.7611866005821224</c:v>
                </c:pt>
                <c:pt idx="1744">
                  <c:v>-0.76219703466163025</c:v>
                </c:pt>
                <c:pt idx="1745">
                  <c:v>-0.76320746874113787</c:v>
                </c:pt>
                <c:pt idx="1746">
                  <c:v>-0.76421790282064572</c:v>
                </c:pt>
                <c:pt idx="1747">
                  <c:v>-0.76522833690015357</c:v>
                </c:pt>
                <c:pt idx="1748">
                  <c:v>-0.76623877097966142</c:v>
                </c:pt>
                <c:pt idx="1749">
                  <c:v>-0.76724920505916905</c:v>
                </c:pt>
                <c:pt idx="1750">
                  <c:v>-0.7682596391386769</c:v>
                </c:pt>
                <c:pt idx="1751">
                  <c:v>-0.76927007321818475</c:v>
                </c:pt>
                <c:pt idx="1752">
                  <c:v>-0.7702805072976926</c:v>
                </c:pt>
                <c:pt idx="1753">
                  <c:v>-0.77129094137720022</c:v>
                </c:pt>
                <c:pt idx="1754">
                  <c:v>-0.77230137545670807</c:v>
                </c:pt>
                <c:pt idx="1755">
                  <c:v>-0.77331180953621592</c:v>
                </c:pt>
                <c:pt idx="1756">
                  <c:v>-0.77432224361572355</c:v>
                </c:pt>
                <c:pt idx="1757">
                  <c:v>-0.7753326776952314</c:v>
                </c:pt>
                <c:pt idx="1758">
                  <c:v>-0.77634311177473925</c:v>
                </c:pt>
                <c:pt idx="1759">
                  <c:v>-0.7773535458542471</c:v>
                </c:pt>
                <c:pt idx="1760">
                  <c:v>-0.77836397993375472</c:v>
                </c:pt>
                <c:pt idx="1761">
                  <c:v>-0.77937441401326257</c:v>
                </c:pt>
                <c:pt idx="1762">
                  <c:v>-0.78038484809277042</c:v>
                </c:pt>
                <c:pt idx="1763">
                  <c:v>-0.78139528217227827</c:v>
                </c:pt>
                <c:pt idx="1764">
                  <c:v>-0.7824057162517859</c:v>
                </c:pt>
                <c:pt idx="1765">
                  <c:v>-0.78341615033129375</c:v>
                </c:pt>
                <c:pt idx="1766">
                  <c:v>-0.7844265844108016</c:v>
                </c:pt>
                <c:pt idx="1767">
                  <c:v>-0.78543701849030945</c:v>
                </c:pt>
                <c:pt idx="1768">
                  <c:v>-0.78644745256981707</c:v>
                </c:pt>
                <c:pt idx="1769">
                  <c:v>-0.78745788664932492</c:v>
                </c:pt>
                <c:pt idx="1770">
                  <c:v>-0.78846832072883277</c:v>
                </c:pt>
                <c:pt idx="1771">
                  <c:v>-0.78947875480834062</c:v>
                </c:pt>
                <c:pt idx="1772">
                  <c:v>-0.79048918888784825</c:v>
                </c:pt>
                <c:pt idx="1773">
                  <c:v>-0.7914996229673561</c:v>
                </c:pt>
                <c:pt idx="1774">
                  <c:v>-0.79251005704686395</c:v>
                </c:pt>
                <c:pt idx="1775">
                  <c:v>-0.79352049112637157</c:v>
                </c:pt>
                <c:pt idx="1776">
                  <c:v>-0.79453092520587942</c:v>
                </c:pt>
                <c:pt idx="1777">
                  <c:v>-0.79554135928538727</c:v>
                </c:pt>
                <c:pt idx="1778">
                  <c:v>-0.79655179336489512</c:v>
                </c:pt>
                <c:pt idx="1779">
                  <c:v>-0.79756222744440275</c:v>
                </c:pt>
                <c:pt idx="1780">
                  <c:v>-0.7985726615239106</c:v>
                </c:pt>
                <c:pt idx="1781">
                  <c:v>-0.79958309560341845</c:v>
                </c:pt>
                <c:pt idx="1782">
                  <c:v>-0.8005935296829263</c:v>
                </c:pt>
                <c:pt idx="1783">
                  <c:v>-0.80160396376243392</c:v>
                </c:pt>
                <c:pt idx="1784">
                  <c:v>-0.80261439784194177</c:v>
                </c:pt>
                <c:pt idx="1785">
                  <c:v>-0.80362483192144962</c:v>
                </c:pt>
                <c:pt idx="1786">
                  <c:v>-0.80463526600095747</c:v>
                </c:pt>
                <c:pt idx="1787">
                  <c:v>-0.8056457000804651</c:v>
                </c:pt>
                <c:pt idx="1788">
                  <c:v>-0.80665613415997295</c:v>
                </c:pt>
                <c:pt idx="1789">
                  <c:v>-0.8076665682394808</c:v>
                </c:pt>
                <c:pt idx="1790">
                  <c:v>-0.80867700231898842</c:v>
                </c:pt>
                <c:pt idx="1791">
                  <c:v>-0.80968743639849627</c:v>
                </c:pt>
                <c:pt idx="1792">
                  <c:v>-0.81069787047800412</c:v>
                </c:pt>
                <c:pt idx="1793">
                  <c:v>-0.81170830455751197</c:v>
                </c:pt>
                <c:pt idx="1794">
                  <c:v>-0.8127187386370196</c:v>
                </c:pt>
                <c:pt idx="1795">
                  <c:v>-0.81372917271652745</c:v>
                </c:pt>
                <c:pt idx="1796">
                  <c:v>-0.8147396067960353</c:v>
                </c:pt>
                <c:pt idx="1797">
                  <c:v>-0.81575004087554315</c:v>
                </c:pt>
                <c:pt idx="1798">
                  <c:v>-0.81676047495505077</c:v>
                </c:pt>
                <c:pt idx="1799">
                  <c:v>-0.81777090903455862</c:v>
                </c:pt>
                <c:pt idx="1800">
                  <c:v>-0.81878134311406647</c:v>
                </c:pt>
                <c:pt idx="1801">
                  <c:v>-0.81979177719357432</c:v>
                </c:pt>
                <c:pt idx="1802">
                  <c:v>-0.82080221127308195</c:v>
                </c:pt>
                <c:pt idx="1803">
                  <c:v>-0.8218126453525898</c:v>
                </c:pt>
                <c:pt idx="1804">
                  <c:v>-0.82282307943209765</c:v>
                </c:pt>
                <c:pt idx="1805">
                  <c:v>-0.8238335135116055</c:v>
                </c:pt>
                <c:pt idx="1806">
                  <c:v>-0.82484394759111312</c:v>
                </c:pt>
                <c:pt idx="1807">
                  <c:v>-0.82585438167062097</c:v>
                </c:pt>
                <c:pt idx="1808">
                  <c:v>-0.82686481575012882</c:v>
                </c:pt>
                <c:pt idx="1809">
                  <c:v>-0.82787524982963645</c:v>
                </c:pt>
                <c:pt idx="1810">
                  <c:v>-0.8288856839091443</c:v>
                </c:pt>
                <c:pt idx="1811">
                  <c:v>-0.82989611798865215</c:v>
                </c:pt>
                <c:pt idx="1812">
                  <c:v>-0.83090655206816</c:v>
                </c:pt>
                <c:pt idx="1813">
                  <c:v>-0.83191698614766763</c:v>
                </c:pt>
                <c:pt idx="1814">
                  <c:v>-0.83292742022717547</c:v>
                </c:pt>
                <c:pt idx="1815">
                  <c:v>-0.83393785430668332</c:v>
                </c:pt>
                <c:pt idx="1816">
                  <c:v>-0.83494828838619117</c:v>
                </c:pt>
                <c:pt idx="1817">
                  <c:v>-0.8359587224656988</c:v>
                </c:pt>
                <c:pt idx="1818">
                  <c:v>-0.83696915654520665</c:v>
                </c:pt>
                <c:pt idx="1819">
                  <c:v>-0.8379795906247145</c:v>
                </c:pt>
                <c:pt idx="1820">
                  <c:v>-0.83899002470422235</c:v>
                </c:pt>
                <c:pt idx="1821">
                  <c:v>-0.84000045878372998</c:v>
                </c:pt>
                <c:pt idx="1822">
                  <c:v>-0.84101089286323782</c:v>
                </c:pt>
                <c:pt idx="1823">
                  <c:v>-0.84202132694274567</c:v>
                </c:pt>
                <c:pt idx="1824">
                  <c:v>-0.84303176102225352</c:v>
                </c:pt>
                <c:pt idx="1825">
                  <c:v>-0.84404219510176115</c:v>
                </c:pt>
                <c:pt idx="1826">
                  <c:v>-0.845052629181269</c:v>
                </c:pt>
                <c:pt idx="1827">
                  <c:v>-0.84606306326077685</c:v>
                </c:pt>
                <c:pt idx="1828">
                  <c:v>-0.84707349734028448</c:v>
                </c:pt>
                <c:pt idx="1829">
                  <c:v>-0.84808393141979233</c:v>
                </c:pt>
                <c:pt idx="1830">
                  <c:v>-0.84909436549930017</c:v>
                </c:pt>
                <c:pt idx="1831">
                  <c:v>-0.85010479957880802</c:v>
                </c:pt>
                <c:pt idx="1832">
                  <c:v>-0.85111523365831565</c:v>
                </c:pt>
                <c:pt idx="1833">
                  <c:v>-0.8521256677378235</c:v>
                </c:pt>
                <c:pt idx="1834">
                  <c:v>-0.85313610181733135</c:v>
                </c:pt>
                <c:pt idx="1835">
                  <c:v>-0.8541465358968392</c:v>
                </c:pt>
                <c:pt idx="1836">
                  <c:v>-0.85515696997634683</c:v>
                </c:pt>
                <c:pt idx="1837">
                  <c:v>-0.85616740405585467</c:v>
                </c:pt>
                <c:pt idx="1838">
                  <c:v>-0.85717783813536252</c:v>
                </c:pt>
                <c:pt idx="1839">
                  <c:v>-0.85818827221487037</c:v>
                </c:pt>
                <c:pt idx="1840">
                  <c:v>-0.859198706294378</c:v>
                </c:pt>
                <c:pt idx="1841">
                  <c:v>-0.86020914037388585</c:v>
                </c:pt>
                <c:pt idx="1842">
                  <c:v>-0.8612195744533937</c:v>
                </c:pt>
                <c:pt idx="1843">
                  <c:v>-0.86223000853290133</c:v>
                </c:pt>
                <c:pt idx="1844">
                  <c:v>-0.86324044261240918</c:v>
                </c:pt>
                <c:pt idx="1845">
                  <c:v>-0.86425087669191702</c:v>
                </c:pt>
                <c:pt idx="1846">
                  <c:v>-0.86526131077142487</c:v>
                </c:pt>
                <c:pt idx="1847">
                  <c:v>-0.8662717448509325</c:v>
                </c:pt>
                <c:pt idx="1848">
                  <c:v>-0.86728217893044035</c:v>
                </c:pt>
                <c:pt idx="1849">
                  <c:v>-0.8682926130099482</c:v>
                </c:pt>
                <c:pt idx="1850">
                  <c:v>-0.86930304708945605</c:v>
                </c:pt>
                <c:pt idx="1851">
                  <c:v>-0.87031348116896368</c:v>
                </c:pt>
                <c:pt idx="1852">
                  <c:v>-0.87132391524847153</c:v>
                </c:pt>
                <c:pt idx="1853">
                  <c:v>-0.87233434932797937</c:v>
                </c:pt>
                <c:pt idx="1854">
                  <c:v>-0.87334478340748722</c:v>
                </c:pt>
                <c:pt idx="1855">
                  <c:v>-0.87435521748699485</c:v>
                </c:pt>
                <c:pt idx="1856">
                  <c:v>-0.8753656515665027</c:v>
                </c:pt>
                <c:pt idx="1857">
                  <c:v>-0.87637608564601055</c:v>
                </c:pt>
                <c:pt idx="1858">
                  <c:v>-0.8773865197255184</c:v>
                </c:pt>
                <c:pt idx="1859">
                  <c:v>-0.87839695380502603</c:v>
                </c:pt>
                <c:pt idx="1860">
                  <c:v>-0.87940738788453388</c:v>
                </c:pt>
                <c:pt idx="1861">
                  <c:v>-0.88041782196404172</c:v>
                </c:pt>
                <c:pt idx="1862">
                  <c:v>-0.88142825604354935</c:v>
                </c:pt>
                <c:pt idx="1863">
                  <c:v>-0.8824386901230572</c:v>
                </c:pt>
                <c:pt idx="1864">
                  <c:v>-0.88344912420256505</c:v>
                </c:pt>
                <c:pt idx="1865">
                  <c:v>-0.8844595582820729</c:v>
                </c:pt>
                <c:pt idx="1866">
                  <c:v>-0.88546999236158053</c:v>
                </c:pt>
                <c:pt idx="1867">
                  <c:v>-0.88648042644108838</c:v>
                </c:pt>
                <c:pt idx="1868">
                  <c:v>-0.88749086052059623</c:v>
                </c:pt>
                <c:pt idx="1869">
                  <c:v>-0.88850129460010407</c:v>
                </c:pt>
                <c:pt idx="1870">
                  <c:v>-0.8895117286796117</c:v>
                </c:pt>
                <c:pt idx="1871">
                  <c:v>-0.89052216275911955</c:v>
                </c:pt>
                <c:pt idx="1872">
                  <c:v>-0.8915325968386274</c:v>
                </c:pt>
                <c:pt idx="1873">
                  <c:v>-0.89254303091813525</c:v>
                </c:pt>
                <c:pt idx="1874">
                  <c:v>-0.89355346499764288</c:v>
                </c:pt>
                <c:pt idx="1875">
                  <c:v>-0.89456389907715073</c:v>
                </c:pt>
                <c:pt idx="1876">
                  <c:v>-0.89557433315665858</c:v>
                </c:pt>
                <c:pt idx="1877">
                  <c:v>-0.89658476723616642</c:v>
                </c:pt>
                <c:pt idx="1878">
                  <c:v>-0.89759520131567405</c:v>
                </c:pt>
                <c:pt idx="1879">
                  <c:v>-0.8986056353951819</c:v>
                </c:pt>
                <c:pt idx="1880">
                  <c:v>-0.89961606947468975</c:v>
                </c:pt>
                <c:pt idx="1881">
                  <c:v>-0.90062650355419738</c:v>
                </c:pt>
                <c:pt idx="1882">
                  <c:v>-0.90163693763370523</c:v>
                </c:pt>
                <c:pt idx="1883">
                  <c:v>-0.90264737171321308</c:v>
                </c:pt>
                <c:pt idx="1884">
                  <c:v>-0.90365780579272093</c:v>
                </c:pt>
                <c:pt idx="1885">
                  <c:v>-0.90466823987222855</c:v>
                </c:pt>
                <c:pt idx="1886">
                  <c:v>-0.9056786739517364</c:v>
                </c:pt>
                <c:pt idx="1887">
                  <c:v>-0.90668910803124425</c:v>
                </c:pt>
                <c:pt idx="1888">
                  <c:v>-0.9076995421107521</c:v>
                </c:pt>
                <c:pt idx="1889">
                  <c:v>-0.90870997619025973</c:v>
                </c:pt>
                <c:pt idx="1890">
                  <c:v>-0.90972041026976758</c:v>
                </c:pt>
                <c:pt idx="1891">
                  <c:v>-0.91073084434927543</c:v>
                </c:pt>
                <c:pt idx="1892">
                  <c:v>-0.91174127842878327</c:v>
                </c:pt>
                <c:pt idx="1893">
                  <c:v>-0.9127517125082909</c:v>
                </c:pt>
                <c:pt idx="1894">
                  <c:v>-0.91376214658779875</c:v>
                </c:pt>
                <c:pt idx="1895">
                  <c:v>-0.9147725806673066</c:v>
                </c:pt>
                <c:pt idx="1896">
                  <c:v>-0.91578301474681423</c:v>
                </c:pt>
                <c:pt idx="1897">
                  <c:v>-0.91679344882632208</c:v>
                </c:pt>
                <c:pt idx="1898">
                  <c:v>-0.91780388290582993</c:v>
                </c:pt>
                <c:pt idx="1899">
                  <c:v>-0.91881431698533778</c:v>
                </c:pt>
                <c:pt idx="1900">
                  <c:v>-0.9198247510648454</c:v>
                </c:pt>
                <c:pt idx="1901">
                  <c:v>-0.92083518514435325</c:v>
                </c:pt>
                <c:pt idx="1902">
                  <c:v>-0.9218456192238611</c:v>
                </c:pt>
                <c:pt idx="1903">
                  <c:v>-0.92285605330336895</c:v>
                </c:pt>
                <c:pt idx="1904">
                  <c:v>-0.92386648738287658</c:v>
                </c:pt>
                <c:pt idx="1905">
                  <c:v>-0.92487692146238443</c:v>
                </c:pt>
                <c:pt idx="1906">
                  <c:v>-0.92588735554189228</c:v>
                </c:pt>
                <c:pt idx="1907">
                  <c:v>-0.92689778962140013</c:v>
                </c:pt>
                <c:pt idx="1908">
                  <c:v>-0.92790822370090775</c:v>
                </c:pt>
                <c:pt idx="1909">
                  <c:v>-0.9289186577804156</c:v>
                </c:pt>
                <c:pt idx="1910">
                  <c:v>-0.92992909185992345</c:v>
                </c:pt>
                <c:pt idx="1911">
                  <c:v>-0.9309395259394313</c:v>
                </c:pt>
                <c:pt idx="1912">
                  <c:v>-0.93194996001893893</c:v>
                </c:pt>
                <c:pt idx="1913">
                  <c:v>-0.93296039409844678</c:v>
                </c:pt>
                <c:pt idx="1914">
                  <c:v>-0.93397082817795463</c:v>
                </c:pt>
                <c:pt idx="1915">
                  <c:v>-0.93498126225746225</c:v>
                </c:pt>
                <c:pt idx="1916">
                  <c:v>-0.9359916963369701</c:v>
                </c:pt>
                <c:pt idx="1917">
                  <c:v>-0.93700213041647795</c:v>
                </c:pt>
                <c:pt idx="1918">
                  <c:v>-0.9380125644959858</c:v>
                </c:pt>
                <c:pt idx="1919">
                  <c:v>-0.93902299857549343</c:v>
                </c:pt>
                <c:pt idx="1920">
                  <c:v>-0.94003343265500128</c:v>
                </c:pt>
                <c:pt idx="1921">
                  <c:v>-0.94104386673450913</c:v>
                </c:pt>
                <c:pt idx="1922">
                  <c:v>-0.94205430081401698</c:v>
                </c:pt>
                <c:pt idx="1923">
                  <c:v>-0.9430647348935246</c:v>
                </c:pt>
                <c:pt idx="1924">
                  <c:v>-0.94407516897303245</c:v>
                </c:pt>
                <c:pt idx="1925">
                  <c:v>-0.9450856030525403</c:v>
                </c:pt>
                <c:pt idx="1926">
                  <c:v>-0.94609603713204815</c:v>
                </c:pt>
                <c:pt idx="1927">
                  <c:v>-0.94710647121155578</c:v>
                </c:pt>
                <c:pt idx="1928">
                  <c:v>-0.94811690529106363</c:v>
                </c:pt>
                <c:pt idx="1929">
                  <c:v>-0.94912733937057148</c:v>
                </c:pt>
                <c:pt idx="1930">
                  <c:v>-0.95013777345007933</c:v>
                </c:pt>
                <c:pt idx="1931">
                  <c:v>-0.95114820752958695</c:v>
                </c:pt>
                <c:pt idx="1932">
                  <c:v>-0.9521586416090948</c:v>
                </c:pt>
                <c:pt idx="1933">
                  <c:v>-0.95316907568860265</c:v>
                </c:pt>
                <c:pt idx="1934">
                  <c:v>-0.95417950976811028</c:v>
                </c:pt>
                <c:pt idx="1935">
                  <c:v>-0.95518994384761813</c:v>
                </c:pt>
                <c:pt idx="1936">
                  <c:v>-0.95620037792712598</c:v>
                </c:pt>
                <c:pt idx="1937">
                  <c:v>-0.95721081200663383</c:v>
                </c:pt>
                <c:pt idx="1938">
                  <c:v>-0.95822124608614145</c:v>
                </c:pt>
                <c:pt idx="1939">
                  <c:v>-0.9592316801656493</c:v>
                </c:pt>
                <c:pt idx="1940">
                  <c:v>-0.96024211424515715</c:v>
                </c:pt>
                <c:pt idx="1941">
                  <c:v>-0.961252548324665</c:v>
                </c:pt>
                <c:pt idx="1942">
                  <c:v>-0.96226298240417263</c:v>
                </c:pt>
                <c:pt idx="1943">
                  <c:v>-0.96327341648368048</c:v>
                </c:pt>
                <c:pt idx="1944">
                  <c:v>-0.96428385056318833</c:v>
                </c:pt>
                <c:pt idx="1945">
                  <c:v>-0.96529428464269618</c:v>
                </c:pt>
                <c:pt idx="1946">
                  <c:v>-0.9663047187222038</c:v>
                </c:pt>
                <c:pt idx="1947">
                  <c:v>-0.96731515280171165</c:v>
                </c:pt>
                <c:pt idx="1948">
                  <c:v>-0.9683255868812195</c:v>
                </c:pt>
                <c:pt idx="1949">
                  <c:v>-0.96933602096072713</c:v>
                </c:pt>
                <c:pt idx="1950">
                  <c:v>-0.97034645504023498</c:v>
                </c:pt>
                <c:pt idx="1951">
                  <c:v>-0.97135688911974283</c:v>
                </c:pt>
                <c:pt idx="1952">
                  <c:v>-0.97236732319925068</c:v>
                </c:pt>
                <c:pt idx="1953">
                  <c:v>-0.9733777572787583</c:v>
                </c:pt>
                <c:pt idx="1954">
                  <c:v>-0.97438819135826615</c:v>
                </c:pt>
                <c:pt idx="1955">
                  <c:v>-0.975398625437774</c:v>
                </c:pt>
                <c:pt idx="1956">
                  <c:v>-0.97640905951728185</c:v>
                </c:pt>
                <c:pt idx="1957">
                  <c:v>-0.97741949359678948</c:v>
                </c:pt>
                <c:pt idx="1958">
                  <c:v>-0.97842992767629733</c:v>
                </c:pt>
                <c:pt idx="1959">
                  <c:v>-0.97944036175580518</c:v>
                </c:pt>
                <c:pt idx="1960">
                  <c:v>-0.98045079583531303</c:v>
                </c:pt>
                <c:pt idx="1961">
                  <c:v>-0.98146122991482065</c:v>
                </c:pt>
                <c:pt idx="1962">
                  <c:v>-0.9824716639943285</c:v>
                </c:pt>
                <c:pt idx="1963">
                  <c:v>-0.98348209807383635</c:v>
                </c:pt>
                <c:pt idx="1964">
                  <c:v>-0.9844925321533442</c:v>
                </c:pt>
                <c:pt idx="1965">
                  <c:v>-0.98550296623285183</c:v>
                </c:pt>
                <c:pt idx="1966">
                  <c:v>-0.98651340031235968</c:v>
                </c:pt>
                <c:pt idx="1967">
                  <c:v>-0.98752383439186753</c:v>
                </c:pt>
                <c:pt idx="1968">
                  <c:v>-0.98853426847137515</c:v>
                </c:pt>
                <c:pt idx="1969">
                  <c:v>-0.989544702550883</c:v>
                </c:pt>
                <c:pt idx="1970">
                  <c:v>-0.99055513663039085</c:v>
                </c:pt>
                <c:pt idx="1971">
                  <c:v>-0.9915655707098987</c:v>
                </c:pt>
                <c:pt idx="1972">
                  <c:v>-0.99257600478940633</c:v>
                </c:pt>
                <c:pt idx="1973">
                  <c:v>-0.99358643886891418</c:v>
                </c:pt>
                <c:pt idx="1974">
                  <c:v>-0.99459687294842203</c:v>
                </c:pt>
                <c:pt idx="1975">
                  <c:v>-0.99560730702792988</c:v>
                </c:pt>
                <c:pt idx="1976">
                  <c:v>-0.9966177411074375</c:v>
                </c:pt>
                <c:pt idx="1977">
                  <c:v>-0.99762817518694535</c:v>
                </c:pt>
                <c:pt idx="1978">
                  <c:v>-0.9986386092664532</c:v>
                </c:pt>
                <c:pt idx="1979">
                  <c:v>-0.99964904334596105</c:v>
                </c:pt>
                <c:pt idx="1980">
                  <c:v>-1.0006594774254687</c:v>
                </c:pt>
                <c:pt idx="1981">
                  <c:v>-1.0016699115049765</c:v>
                </c:pt>
                <c:pt idx="1982">
                  <c:v>-1.0026803455844844</c:v>
                </c:pt>
                <c:pt idx="1983">
                  <c:v>-1.0036907796639922</c:v>
                </c:pt>
                <c:pt idx="1984">
                  <c:v>-1.0047012137435001</c:v>
                </c:pt>
                <c:pt idx="1985">
                  <c:v>-1.0057116478230075</c:v>
                </c:pt>
                <c:pt idx="1986">
                  <c:v>-1.0067220819025153</c:v>
                </c:pt>
                <c:pt idx="1987">
                  <c:v>-1.0077325159820232</c:v>
                </c:pt>
                <c:pt idx="1988">
                  <c:v>-1.008742950061531</c:v>
                </c:pt>
                <c:pt idx="1989">
                  <c:v>-1.0097533841410389</c:v>
                </c:pt>
                <c:pt idx="1990">
                  <c:v>-1.0107638182205467</c:v>
                </c:pt>
                <c:pt idx="1991">
                  <c:v>-1.0117742523000546</c:v>
                </c:pt>
                <c:pt idx="1992">
                  <c:v>-1.0127846863795624</c:v>
                </c:pt>
                <c:pt idx="1993">
                  <c:v>-1.0137951204590698</c:v>
                </c:pt>
                <c:pt idx="1994">
                  <c:v>-1.0148055545385777</c:v>
                </c:pt>
                <c:pt idx="1995">
                  <c:v>-1.0158159886180855</c:v>
                </c:pt>
                <c:pt idx="1996">
                  <c:v>-1.0168264226975934</c:v>
                </c:pt>
                <c:pt idx="1997">
                  <c:v>-1.0178368567771012</c:v>
                </c:pt>
                <c:pt idx="1998">
                  <c:v>-1.0188472908566091</c:v>
                </c:pt>
                <c:pt idx="1999">
                  <c:v>-1.0198577249361169</c:v>
                </c:pt>
                <c:pt idx="2000">
                  <c:v>-1.0208681590156248</c:v>
                </c:pt>
              </c:numCache>
            </c:numRef>
          </c:yVal>
          <c:smooth val="1"/>
          <c:extLst>
            <c:ext xmlns:c16="http://schemas.microsoft.com/office/drawing/2014/chart" uri="{C3380CC4-5D6E-409C-BE32-E72D297353CC}">
              <c16:uniqueId val="{00000010-E05D-409D-8A1A-974283C8685C}"/>
            </c:ext>
          </c:extLst>
        </c:ser>
        <c:ser>
          <c:idx val="11"/>
          <c:order val="11"/>
          <c:tx>
            <c:v>-U3</c:v>
          </c:tx>
          <c:spPr>
            <a:ln w="19050" cap="rnd">
              <a:solidFill>
                <a:schemeClr val="accent6">
                  <a:lumMod val="60000"/>
                </a:schemeClr>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2'!$R$2:$R$2002</c:f>
              <c:numCache>
                <c:formatCode>General</c:formatCode>
                <c:ptCount val="2001"/>
                <c:pt idx="0">
                  <c:v>1</c:v>
                </c:pt>
                <c:pt idx="1">
                  <c:v>0.99963536246671658</c:v>
                </c:pt>
                <c:pt idx="2">
                  <c:v>0.99927072493343327</c:v>
                </c:pt>
                <c:pt idx="3">
                  <c:v>0.99890608740014986</c:v>
                </c:pt>
                <c:pt idx="4">
                  <c:v>0.99854144986686655</c:v>
                </c:pt>
                <c:pt idx="5">
                  <c:v>0.99817681233358313</c:v>
                </c:pt>
                <c:pt idx="6">
                  <c:v>0.99781217480029982</c:v>
                </c:pt>
                <c:pt idx="7">
                  <c:v>0.9974475372670164</c:v>
                </c:pt>
                <c:pt idx="8">
                  <c:v>0.9970828997337331</c:v>
                </c:pt>
                <c:pt idx="9">
                  <c:v>0.99671826220044968</c:v>
                </c:pt>
                <c:pt idx="10">
                  <c:v>0.99635362466716637</c:v>
                </c:pt>
                <c:pt idx="11">
                  <c:v>0.99598898713388295</c:v>
                </c:pt>
                <c:pt idx="12">
                  <c:v>0.99562434960059965</c:v>
                </c:pt>
                <c:pt idx="13">
                  <c:v>0.99525971206731623</c:v>
                </c:pt>
                <c:pt idx="14">
                  <c:v>0.99489507453403292</c:v>
                </c:pt>
                <c:pt idx="15">
                  <c:v>0.9945304370007495</c:v>
                </c:pt>
                <c:pt idx="16">
                  <c:v>0.99416579946746619</c:v>
                </c:pt>
                <c:pt idx="17">
                  <c:v>0.99380116193418278</c:v>
                </c:pt>
                <c:pt idx="18">
                  <c:v>0.99343652440089947</c:v>
                </c:pt>
                <c:pt idx="19">
                  <c:v>0.99307188686761605</c:v>
                </c:pt>
                <c:pt idx="20">
                  <c:v>0.99270724933433274</c:v>
                </c:pt>
                <c:pt idx="21">
                  <c:v>0.99234261180104932</c:v>
                </c:pt>
                <c:pt idx="22">
                  <c:v>0.99197797426776602</c:v>
                </c:pt>
                <c:pt idx="23">
                  <c:v>0.9916133367344826</c:v>
                </c:pt>
                <c:pt idx="24">
                  <c:v>0.99124869920119929</c:v>
                </c:pt>
                <c:pt idx="25">
                  <c:v>0.99088406166791587</c:v>
                </c:pt>
                <c:pt idx="26">
                  <c:v>0.99051942413463256</c:v>
                </c:pt>
                <c:pt idx="27">
                  <c:v>0.99015478660134915</c:v>
                </c:pt>
                <c:pt idx="28">
                  <c:v>0.98979014906806584</c:v>
                </c:pt>
                <c:pt idx="29">
                  <c:v>0.98942551153478242</c:v>
                </c:pt>
                <c:pt idx="30">
                  <c:v>0.98906087400149911</c:v>
                </c:pt>
                <c:pt idx="31">
                  <c:v>0.98869623646821569</c:v>
                </c:pt>
                <c:pt idx="32">
                  <c:v>0.98833159893493239</c:v>
                </c:pt>
                <c:pt idx="33">
                  <c:v>0.98796696140164897</c:v>
                </c:pt>
                <c:pt idx="34">
                  <c:v>0.98760232386836566</c:v>
                </c:pt>
                <c:pt idx="35">
                  <c:v>0.98723768633508224</c:v>
                </c:pt>
                <c:pt idx="36">
                  <c:v>0.98687304880179894</c:v>
                </c:pt>
                <c:pt idx="37">
                  <c:v>0.98650841126851552</c:v>
                </c:pt>
                <c:pt idx="38">
                  <c:v>0.98614377373523221</c:v>
                </c:pt>
                <c:pt idx="39">
                  <c:v>0.98577913620194879</c:v>
                </c:pt>
                <c:pt idx="40">
                  <c:v>0.98541449866866548</c:v>
                </c:pt>
                <c:pt idx="41">
                  <c:v>0.98504986113538207</c:v>
                </c:pt>
                <c:pt idx="42">
                  <c:v>0.98468522360209876</c:v>
                </c:pt>
                <c:pt idx="43">
                  <c:v>0.98432058606881534</c:v>
                </c:pt>
                <c:pt idx="44">
                  <c:v>0.98395594853553203</c:v>
                </c:pt>
                <c:pt idx="45">
                  <c:v>0.98359131100224861</c:v>
                </c:pt>
                <c:pt idx="46">
                  <c:v>0.98322667346896531</c:v>
                </c:pt>
                <c:pt idx="47">
                  <c:v>0.98286203593568189</c:v>
                </c:pt>
                <c:pt idx="48">
                  <c:v>0.98249739840239858</c:v>
                </c:pt>
                <c:pt idx="49">
                  <c:v>0.98213276086911516</c:v>
                </c:pt>
                <c:pt idx="50">
                  <c:v>0.98176812333583185</c:v>
                </c:pt>
                <c:pt idx="51">
                  <c:v>0.98140348580254844</c:v>
                </c:pt>
                <c:pt idx="52">
                  <c:v>0.98103884826926513</c:v>
                </c:pt>
                <c:pt idx="53">
                  <c:v>0.98067421073598171</c:v>
                </c:pt>
                <c:pt idx="54">
                  <c:v>0.9803095732026984</c:v>
                </c:pt>
                <c:pt idx="55">
                  <c:v>0.97994493566941498</c:v>
                </c:pt>
                <c:pt idx="56">
                  <c:v>0.97958029813613168</c:v>
                </c:pt>
                <c:pt idx="57">
                  <c:v>0.97921566060284826</c:v>
                </c:pt>
                <c:pt idx="58">
                  <c:v>0.97885102306956495</c:v>
                </c:pt>
                <c:pt idx="59">
                  <c:v>0.97848638553628153</c:v>
                </c:pt>
                <c:pt idx="60">
                  <c:v>0.97812174800299823</c:v>
                </c:pt>
                <c:pt idx="61">
                  <c:v>0.97775711046971481</c:v>
                </c:pt>
                <c:pt idx="62">
                  <c:v>0.9773924729364315</c:v>
                </c:pt>
                <c:pt idx="63">
                  <c:v>0.97702783540314808</c:v>
                </c:pt>
                <c:pt idx="64">
                  <c:v>0.97666319786986477</c:v>
                </c:pt>
                <c:pt idx="65">
                  <c:v>0.97629856033658136</c:v>
                </c:pt>
                <c:pt idx="66">
                  <c:v>0.97593392280329805</c:v>
                </c:pt>
                <c:pt idx="67">
                  <c:v>0.97556928527001463</c:v>
                </c:pt>
                <c:pt idx="68">
                  <c:v>0.97520464773673132</c:v>
                </c:pt>
                <c:pt idx="69">
                  <c:v>0.9748400102034479</c:v>
                </c:pt>
                <c:pt idx="70">
                  <c:v>0.9744753726701646</c:v>
                </c:pt>
                <c:pt idx="71">
                  <c:v>0.97411073513688118</c:v>
                </c:pt>
                <c:pt idx="72">
                  <c:v>0.97374609760359787</c:v>
                </c:pt>
                <c:pt idx="73">
                  <c:v>0.97338146007031445</c:v>
                </c:pt>
                <c:pt idx="74">
                  <c:v>0.97301682253703115</c:v>
                </c:pt>
                <c:pt idx="75">
                  <c:v>0.97265218500374773</c:v>
                </c:pt>
                <c:pt idx="76">
                  <c:v>0.97228754747046442</c:v>
                </c:pt>
                <c:pt idx="77">
                  <c:v>0.971922909937181</c:v>
                </c:pt>
                <c:pt idx="78">
                  <c:v>0.97155827240389769</c:v>
                </c:pt>
                <c:pt idx="79">
                  <c:v>0.97119363487061428</c:v>
                </c:pt>
                <c:pt idx="80">
                  <c:v>0.97082899733733097</c:v>
                </c:pt>
                <c:pt idx="81">
                  <c:v>0.97046435980404755</c:v>
                </c:pt>
                <c:pt idx="82">
                  <c:v>0.97009972227076424</c:v>
                </c:pt>
                <c:pt idx="83">
                  <c:v>0.96973508473748082</c:v>
                </c:pt>
                <c:pt idx="84">
                  <c:v>0.96937044720419752</c:v>
                </c:pt>
                <c:pt idx="85">
                  <c:v>0.9690058096709141</c:v>
                </c:pt>
                <c:pt idx="86">
                  <c:v>0.96864117213763079</c:v>
                </c:pt>
                <c:pt idx="87">
                  <c:v>0.96827653460434737</c:v>
                </c:pt>
                <c:pt idx="88">
                  <c:v>0.96791189707106406</c:v>
                </c:pt>
                <c:pt idx="89">
                  <c:v>0.96754725953778065</c:v>
                </c:pt>
                <c:pt idx="90">
                  <c:v>0.96718262200449734</c:v>
                </c:pt>
                <c:pt idx="91">
                  <c:v>0.96681798447121392</c:v>
                </c:pt>
                <c:pt idx="92">
                  <c:v>0.96645334693793061</c:v>
                </c:pt>
                <c:pt idx="93">
                  <c:v>0.96608870940464719</c:v>
                </c:pt>
                <c:pt idx="94">
                  <c:v>0.96572407187136389</c:v>
                </c:pt>
                <c:pt idx="95">
                  <c:v>0.96535943433808047</c:v>
                </c:pt>
                <c:pt idx="96">
                  <c:v>0.96499479680479716</c:v>
                </c:pt>
                <c:pt idx="97">
                  <c:v>0.96463015927151374</c:v>
                </c:pt>
                <c:pt idx="98">
                  <c:v>0.96426552173823044</c:v>
                </c:pt>
                <c:pt idx="99">
                  <c:v>0.96390088420494702</c:v>
                </c:pt>
                <c:pt idx="100">
                  <c:v>0.96353624667166371</c:v>
                </c:pt>
                <c:pt idx="101">
                  <c:v>0.96317160913838029</c:v>
                </c:pt>
                <c:pt idx="102">
                  <c:v>0.96280697160509698</c:v>
                </c:pt>
                <c:pt idx="103">
                  <c:v>0.96244233407181357</c:v>
                </c:pt>
                <c:pt idx="104">
                  <c:v>0.96207769653853026</c:v>
                </c:pt>
                <c:pt idx="105">
                  <c:v>0.96171305900524684</c:v>
                </c:pt>
                <c:pt idx="106">
                  <c:v>0.96134842147196353</c:v>
                </c:pt>
                <c:pt idx="107">
                  <c:v>0.96098378393868011</c:v>
                </c:pt>
                <c:pt idx="108">
                  <c:v>0.96061914640539681</c:v>
                </c:pt>
                <c:pt idx="109">
                  <c:v>0.96025450887211339</c:v>
                </c:pt>
                <c:pt idx="110">
                  <c:v>0.95988987133883008</c:v>
                </c:pt>
                <c:pt idx="111">
                  <c:v>0.95952523380554666</c:v>
                </c:pt>
                <c:pt idx="112">
                  <c:v>0.95916059627226335</c:v>
                </c:pt>
                <c:pt idx="113">
                  <c:v>0.95879595873897994</c:v>
                </c:pt>
                <c:pt idx="114">
                  <c:v>0.95843132120569663</c:v>
                </c:pt>
                <c:pt idx="115">
                  <c:v>0.95806668367241321</c:v>
                </c:pt>
                <c:pt idx="116">
                  <c:v>0.9577020461391299</c:v>
                </c:pt>
                <c:pt idx="117">
                  <c:v>0.95733740860584648</c:v>
                </c:pt>
                <c:pt idx="118">
                  <c:v>0.95697277107256318</c:v>
                </c:pt>
                <c:pt idx="119">
                  <c:v>0.95660813353927976</c:v>
                </c:pt>
                <c:pt idx="120">
                  <c:v>0.95624349600599645</c:v>
                </c:pt>
                <c:pt idx="121">
                  <c:v>0.95587885847271303</c:v>
                </c:pt>
                <c:pt idx="122">
                  <c:v>0.95551422093942973</c:v>
                </c:pt>
                <c:pt idx="123">
                  <c:v>0.95514958340614631</c:v>
                </c:pt>
                <c:pt idx="124">
                  <c:v>0.954784945872863</c:v>
                </c:pt>
                <c:pt idx="125">
                  <c:v>0.95442030833957958</c:v>
                </c:pt>
                <c:pt idx="126">
                  <c:v>0.95405567080629627</c:v>
                </c:pt>
                <c:pt idx="127">
                  <c:v>0.95369103327301286</c:v>
                </c:pt>
                <c:pt idx="128">
                  <c:v>0.95332639573972955</c:v>
                </c:pt>
                <c:pt idx="129">
                  <c:v>0.95296175820644613</c:v>
                </c:pt>
                <c:pt idx="130">
                  <c:v>0.95259712067316282</c:v>
                </c:pt>
                <c:pt idx="131">
                  <c:v>0.9522324831398794</c:v>
                </c:pt>
                <c:pt idx="132">
                  <c:v>0.9518678456065961</c:v>
                </c:pt>
                <c:pt idx="133">
                  <c:v>0.95150320807331268</c:v>
                </c:pt>
                <c:pt idx="134">
                  <c:v>0.95113857054002937</c:v>
                </c:pt>
                <c:pt idx="135">
                  <c:v>0.95077393300674595</c:v>
                </c:pt>
                <c:pt idx="136">
                  <c:v>0.95040929547346265</c:v>
                </c:pt>
                <c:pt idx="137">
                  <c:v>0.95004465794017923</c:v>
                </c:pt>
                <c:pt idx="138">
                  <c:v>0.94968002040689592</c:v>
                </c:pt>
                <c:pt idx="139">
                  <c:v>0.9493153828736125</c:v>
                </c:pt>
                <c:pt idx="140">
                  <c:v>0.94895074534032919</c:v>
                </c:pt>
                <c:pt idx="141">
                  <c:v>0.94858610780704578</c:v>
                </c:pt>
                <c:pt idx="142">
                  <c:v>0.94822147027376247</c:v>
                </c:pt>
                <c:pt idx="143">
                  <c:v>0.94785683274047905</c:v>
                </c:pt>
                <c:pt idx="144">
                  <c:v>0.94749219520719574</c:v>
                </c:pt>
                <c:pt idx="145">
                  <c:v>0.94712755767391232</c:v>
                </c:pt>
                <c:pt idx="146">
                  <c:v>0.94676292014062902</c:v>
                </c:pt>
                <c:pt idx="147">
                  <c:v>0.9463982826073456</c:v>
                </c:pt>
                <c:pt idx="148">
                  <c:v>0.94603364507406229</c:v>
                </c:pt>
                <c:pt idx="149">
                  <c:v>0.94566900754077887</c:v>
                </c:pt>
                <c:pt idx="150">
                  <c:v>0.94530437000749556</c:v>
                </c:pt>
                <c:pt idx="151">
                  <c:v>0.94493973247421215</c:v>
                </c:pt>
                <c:pt idx="152">
                  <c:v>0.94457509494092884</c:v>
                </c:pt>
                <c:pt idx="153">
                  <c:v>0.94421045740764542</c:v>
                </c:pt>
                <c:pt idx="154">
                  <c:v>0.94384581987436211</c:v>
                </c:pt>
                <c:pt idx="155">
                  <c:v>0.94348118234107869</c:v>
                </c:pt>
                <c:pt idx="156">
                  <c:v>0.94311654480779539</c:v>
                </c:pt>
                <c:pt idx="157">
                  <c:v>0.94275190727451197</c:v>
                </c:pt>
                <c:pt idx="158">
                  <c:v>0.94238726974122866</c:v>
                </c:pt>
                <c:pt idx="159">
                  <c:v>0.94202263220794524</c:v>
                </c:pt>
                <c:pt idx="160">
                  <c:v>0.94165799467466194</c:v>
                </c:pt>
                <c:pt idx="161">
                  <c:v>0.94129335714137852</c:v>
                </c:pt>
                <c:pt idx="162">
                  <c:v>0.94092871960809521</c:v>
                </c:pt>
                <c:pt idx="163">
                  <c:v>0.94056408207481179</c:v>
                </c:pt>
                <c:pt idx="164">
                  <c:v>0.94019944454152848</c:v>
                </c:pt>
                <c:pt idx="165">
                  <c:v>0.93983480700824507</c:v>
                </c:pt>
                <c:pt idx="166">
                  <c:v>0.93947016947496165</c:v>
                </c:pt>
                <c:pt idx="167">
                  <c:v>0.93910553194167834</c:v>
                </c:pt>
                <c:pt idx="168">
                  <c:v>0.93874089440839492</c:v>
                </c:pt>
                <c:pt idx="169">
                  <c:v>0.93837625687511161</c:v>
                </c:pt>
                <c:pt idx="170">
                  <c:v>0.9380116193418282</c:v>
                </c:pt>
                <c:pt idx="171">
                  <c:v>0.93764698180854489</c:v>
                </c:pt>
                <c:pt idx="172">
                  <c:v>0.93728234427526147</c:v>
                </c:pt>
                <c:pt idx="173">
                  <c:v>0.93691770674197816</c:v>
                </c:pt>
                <c:pt idx="174">
                  <c:v>0.93655306920869474</c:v>
                </c:pt>
                <c:pt idx="175">
                  <c:v>0.93618843167541144</c:v>
                </c:pt>
                <c:pt idx="176">
                  <c:v>0.93582379414212802</c:v>
                </c:pt>
                <c:pt idx="177">
                  <c:v>0.9354591566088446</c:v>
                </c:pt>
                <c:pt idx="178">
                  <c:v>0.93509451907556129</c:v>
                </c:pt>
                <c:pt idx="179">
                  <c:v>0.93472988154227787</c:v>
                </c:pt>
                <c:pt idx="180">
                  <c:v>0.93436524400899457</c:v>
                </c:pt>
                <c:pt idx="181">
                  <c:v>0.93400060647571115</c:v>
                </c:pt>
                <c:pt idx="182">
                  <c:v>0.93363596894242784</c:v>
                </c:pt>
                <c:pt idx="183">
                  <c:v>0.93327133140914442</c:v>
                </c:pt>
                <c:pt idx="184">
                  <c:v>0.932906693875861</c:v>
                </c:pt>
                <c:pt idx="185">
                  <c:v>0.9325420563425777</c:v>
                </c:pt>
                <c:pt idx="186">
                  <c:v>0.93217741880929428</c:v>
                </c:pt>
                <c:pt idx="187">
                  <c:v>0.93181278127601097</c:v>
                </c:pt>
                <c:pt idx="188">
                  <c:v>0.93144814374272755</c:v>
                </c:pt>
                <c:pt idx="189">
                  <c:v>0.93108350620944424</c:v>
                </c:pt>
                <c:pt idx="190">
                  <c:v>0.93071886867616083</c:v>
                </c:pt>
                <c:pt idx="191">
                  <c:v>0.93035423114287752</c:v>
                </c:pt>
                <c:pt idx="192">
                  <c:v>0.9299895936095941</c:v>
                </c:pt>
                <c:pt idx="193">
                  <c:v>0.92962495607631079</c:v>
                </c:pt>
                <c:pt idx="194">
                  <c:v>0.92926031854302737</c:v>
                </c:pt>
                <c:pt idx="195">
                  <c:v>0.92889568100974396</c:v>
                </c:pt>
                <c:pt idx="196">
                  <c:v>0.92853104347646065</c:v>
                </c:pt>
                <c:pt idx="197">
                  <c:v>0.92816640594317723</c:v>
                </c:pt>
                <c:pt idx="198">
                  <c:v>0.92780176840989392</c:v>
                </c:pt>
                <c:pt idx="199">
                  <c:v>0.9274371308766105</c:v>
                </c:pt>
                <c:pt idx="200">
                  <c:v>0.9270724933433272</c:v>
                </c:pt>
                <c:pt idx="201">
                  <c:v>0.92670785581004378</c:v>
                </c:pt>
                <c:pt idx="202">
                  <c:v>0.92634321827676036</c:v>
                </c:pt>
                <c:pt idx="203">
                  <c:v>0.92597858074347705</c:v>
                </c:pt>
                <c:pt idx="204">
                  <c:v>0.92561394321019363</c:v>
                </c:pt>
                <c:pt idx="205">
                  <c:v>0.92524930567691033</c:v>
                </c:pt>
                <c:pt idx="206">
                  <c:v>0.92488466814362691</c:v>
                </c:pt>
                <c:pt idx="207">
                  <c:v>0.9245200306103436</c:v>
                </c:pt>
                <c:pt idx="208">
                  <c:v>0.92415539307706018</c:v>
                </c:pt>
                <c:pt idx="209">
                  <c:v>0.92379075554377688</c:v>
                </c:pt>
                <c:pt idx="210">
                  <c:v>0.92342611801049346</c:v>
                </c:pt>
                <c:pt idx="211">
                  <c:v>0.92306148047721015</c:v>
                </c:pt>
                <c:pt idx="212">
                  <c:v>0.92269684294392673</c:v>
                </c:pt>
                <c:pt idx="213">
                  <c:v>0.92233220541064331</c:v>
                </c:pt>
                <c:pt idx="214">
                  <c:v>0.92196756787736001</c:v>
                </c:pt>
                <c:pt idx="215">
                  <c:v>0.92160293034407659</c:v>
                </c:pt>
                <c:pt idx="216">
                  <c:v>0.92123829281079328</c:v>
                </c:pt>
                <c:pt idx="217">
                  <c:v>0.92087365527750986</c:v>
                </c:pt>
                <c:pt idx="218">
                  <c:v>0.92050901774422655</c:v>
                </c:pt>
                <c:pt idx="219">
                  <c:v>0.92014438021094314</c:v>
                </c:pt>
                <c:pt idx="220">
                  <c:v>0.91977974267765972</c:v>
                </c:pt>
                <c:pt idx="221">
                  <c:v>0.91941510514437641</c:v>
                </c:pt>
                <c:pt idx="222">
                  <c:v>0.91905046761109299</c:v>
                </c:pt>
                <c:pt idx="223">
                  <c:v>0.91868583007780968</c:v>
                </c:pt>
                <c:pt idx="224">
                  <c:v>0.91832119254452627</c:v>
                </c:pt>
                <c:pt idx="225">
                  <c:v>0.91795655501124296</c:v>
                </c:pt>
                <c:pt idx="226">
                  <c:v>0.91759191747795954</c:v>
                </c:pt>
                <c:pt idx="227">
                  <c:v>0.91722727994467612</c:v>
                </c:pt>
                <c:pt idx="228">
                  <c:v>0.91686264241139281</c:v>
                </c:pt>
                <c:pt idx="229">
                  <c:v>0.91649800487810951</c:v>
                </c:pt>
                <c:pt idx="230">
                  <c:v>0.91613336734482609</c:v>
                </c:pt>
                <c:pt idx="231">
                  <c:v>0.91576872981154267</c:v>
                </c:pt>
                <c:pt idx="232">
                  <c:v>0.91540409227825936</c:v>
                </c:pt>
                <c:pt idx="233">
                  <c:v>0.91503945474497594</c:v>
                </c:pt>
                <c:pt idx="234">
                  <c:v>0.91467481721169264</c:v>
                </c:pt>
                <c:pt idx="235">
                  <c:v>0.91431017967840922</c:v>
                </c:pt>
                <c:pt idx="236">
                  <c:v>0.91394554214512591</c:v>
                </c:pt>
                <c:pt idx="237">
                  <c:v>0.91358090461184249</c:v>
                </c:pt>
                <c:pt idx="238">
                  <c:v>0.91321626707855907</c:v>
                </c:pt>
                <c:pt idx="239">
                  <c:v>0.91285162954527577</c:v>
                </c:pt>
                <c:pt idx="240">
                  <c:v>0.91248699201199235</c:v>
                </c:pt>
                <c:pt idx="241">
                  <c:v>0.91212235447870904</c:v>
                </c:pt>
                <c:pt idx="242">
                  <c:v>0.91175771694542562</c:v>
                </c:pt>
                <c:pt idx="243">
                  <c:v>0.91139307941214232</c:v>
                </c:pt>
                <c:pt idx="244">
                  <c:v>0.9110284418788589</c:v>
                </c:pt>
                <c:pt idx="245">
                  <c:v>0.91066380434557548</c:v>
                </c:pt>
                <c:pt idx="246">
                  <c:v>0.91029916681229217</c:v>
                </c:pt>
                <c:pt idx="247">
                  <c:v>0.90993452927900875</c:v>
                </c:pt>
                <c:pt idx="248">
                  <c:v>0.90956989174572545</c:v>
                </c:pt>
                <c:pt idx="249">
                  <c:v>0.90920525421244203</c:v>
                </c:pt>
                <c:pt idx="250">
                  <c:v>0.90884061667915872</c:v>
                </c:pt>
                <c:pt idx="251">
                  <c:v>0.9084759791458753</c:v>
                </c:pt>
                <c:pt idx="252">
                  <c:v>0.90811134161259199</c:v>
                </c:pt>
                <c:pt idx="253">
                  <c:v>0.90774670407930858</c:v>
                </c:pt>
                <c:pt idx="254">
                  <c:v>0.90738206654602527</c:v>
                </c:pt>
                <c:pt idx="255">
                  <c:v>0.90701742901274185</c:v>
                </c:pt>
                <c:pt idx="256">
                  <c:v>0.90665279147945843</c:v>
                </c:pt>
                <c:pt idx="257">
                  <c:v>0.90628815394617512</c:v>
                </c:pt>
                <c:pt idx="258">
                  <c:v>0.90592351641289171</c:v>
                </c:pt>
                <c:pt idx="259">
                  <c:v>0.9055588788796084</c:v>
                </c:pt>
                <c:pt idx="260">
                  <c:v>0.90519424134632498</c:v>
                </c:pt>
                <c:pt idx="261">
                  <c:v>0.90482960381304167</c:v>
                </c:pt>
                <c:pt idx="262">
                  <c:v>0.90446496627975825</c:v>
                </c:pt>
                <c:pt idx="263">
                  <c:v>0.90410032874647484</c:v>
                </c:pt>
                <c:pt idx="264">
                  <c:v>0.90373569121319153</c:v>
                </c:pt>
                <c:pt idx="265">
                  <c:v>0.90337105367990811</c:v>
                </c:pt>
                <c:pt idx="266">
                  <c:v>0.9030064161466248</c:v>
                </c:pt>
                <c:pt idx="267">
                  <c:v>0.90264177861334138</c:v>
                </c:pt>
                <c:pt idx="268">
                  <c:v>0.90227714108005808</c:v>
                </c:pt>
                <c:pt idx="269">
                  <c:v>0.90191250354677466</c:v>
                </c:pt>
                <c:pt idx="270">
                  <c:v>0.90154786601349135</c:v>
                </c:pt>
                <c:pt idx="271">
                  <c:v>0.90118322848020793</c:v>
                </c:pt>
                <c:pt idx="272">
                  <c:v>0.90081859094692462</c:v>
                </c:pt>
                <c:pt idx="273">
                  <c:v>0.90045395341364121</c:v>
                </c:pt>
                <c:pt idx="274">
                  <c:v>0.90008931588035779</c:v>
                </c:pt>
                <c:pt idx="275">
                  <c:v>0.89972467834707448</c:v>
                </c:pt>
                <c:pt idx="276">
                  <c:v>0.89936004081379106</c:v>
                </c:pt>
                <c:pt idx="277">
                  <c:v>0.89899540328050775</c:v>
                </c:pt>
                <c:pt idx="278">
                  <c:v>0.89863076574722434</c:v>
                </c:pt>
                <c:pt idx="279">
                  <c:v>0.89826612821394103</c:v>
                </c:pt>
                <c:pt idx="280">
                  <c:v>0.89790149068065761</c:v>
                </c:pt>
                <c:pt idx="281">
                  <c:v>0.89753685314737419</c:v>
                </c:pt>
                <c:pt idx="282">
                  <c:v>0.89717221561409088</c:v>
                </c:pt>
                <c:pt idx="283">
                  <c:v>0.89680757808080747</c:v>
                </c:pt>
                <c:pt idx="284">
                  <c:v>0.89644294054752416</c:v>
                </c:pt>
                <c:pt idx="285">
                  <c:v>0.89607830301424074</c:v>
                </c:pt>
                <c:pt idx="286">
                  <c:v>0.89571366548095743</c:v>
                </c:pt>
                <c:pt idx="287">
                  <c:v>0.89534902794767401</c:v>
                </c:pt>
                <c:pt idx="288">
                  <c:v>0.89498439041439071</c:v>
                </c:pt>
                <c:pt idx="289">
                  <c:v>0.89461975288110729</c:v>
                </c:pt>
                <c:pt idx="290">
                  <c:v>0.89425511534782398</c:v>
                </c:pt>
                <c:pt idx="291">
                  <c:v>0.89389047781454056</c:v>
                </c:pt>
                <c:pt idx="292">
                  <c:v>0.89352584028125714</c:v>
                </c:pt>
                <c:pt idx="293">
                  <c:v>0.89316120274797384</c:v>
                </c:pt>
                <c:pt idx="294">
                  <c:v>0.89279656521469042</c:v>
                </c:pt>
                <c:pt idx="295">
                  <c:v>0.89243192768140711</c:v>
                </c:pt>
                <c:pt idx="296">
                  <c:v>0.89206729014812369</c:v>
                </c:pt>
                <c:pt idx="297">
                  <c:v>0.89170265261484039</c:v>
                </c:pt>
                <c:pt idx="298">
                  <c:v>0.89133801508155697</c:v>
                </c:pt>
                <c:pt idx="299">
                  <c:v>0.89097337754827355</c:v>
                </c:pt>
                <c:pt idx="300">
                  <c:v>0.89060874001499024</c:v>
                </c:pt>
                <c:pt idx="301">
                  <c:v>0.89024410248170682</c:v>
                </c:pt>
                <c:pt idx="302">
                  <c:v>0.88987946494842352</c:v>
                </c:pt>
                <c:pt idx="303">
                  <c:v>0.8895148274151401</c:v>
                </c:pt>
                <c:pt idx="304">
                  <c:v>0.88915018988185679</c:v>
                </c:pt>
                <c:pt idx="305">
                  <c:v>0.88878555234857337</c:v>
                </c:pt>
                <c:pt idx="306">
                  <c:v>0.88842091481529006</c:v>
                </c:pt>
                <c:pt idx="307">
                  <c:v>0.88805627728200665</c:v>
                </c:pt>
                <c:pt idx="308">
                  <c:v>0.88769163974872334</c:v>
                </c:pt>
                <c:pt idx="309">
                  <c:v>0.88732700221543992</c:v>
                </c:pt>
                <c:pt idx="310">
                  <c:v>0.8869623646821565</c:v>
                </c:pt>
                <c:pt idx="311">
                  <c:v>0.88659772714887319</c:v>
                </c:pt>
                <c:pt idx="312">
                  <c:v>0.88623308961558978</c:v>
                </c:pt>
                <c:pt idx="313">
                  <c:v>0.88586845208230647</c:v>
                </c:pt>
                <c:pt idx="314">
                  <c:v>0.88550381454902305</c:v>
                </c:pt>
                <c:pt idx="315">
                  <c:v>0.88513917701573974</c:v>
                </c:pt>
                <c:pt idx="316">
                  <c:v>0.88477453948245632</c:v>
                </c:pt>
                <c:pt idx="317">
                  <c:v>0.88440990194917291</c:v>
                </c:pt>
                <c:pt idx="318">
                  <c:v>0.8840452644158896</c:v>
                </c:pt>
                <c:pt idx="319">
                  <c:v>0.88368062688260618</c:v>
                </c:pt>
                <c:pt idx="320">
                  <c:v>0.88331598934932287</c:v>
                </c:pt>
                <c:pt idx="321">
                  <c:v>0.88295135181603945</c:v>
                </c:pt>
                <c:pt idx="322">
                  <c:v>0.88258671428275615</c:v>
                </c:pt>
                <c:pt idx="323">
                  <c:v>0.88222207674947273</c:v>
                </c:pt>
                <c:pt idx="324">
                  <c:v>0.88185743921618942</c:v>
                </c:pt>
                <c:pt idx="325">
                  <c:v>0.881492801682906</c:v>
                </c:pt>
                <c:pt idx="326">
                  <c:v>0.88112816414962269</c:v>
                </c:pt>
                <c:pt idx="327">
                  <c:v>0.88076352661633928</c:v>
                </c:pt>
                <c:pt idx="328">
                  <c:v>0.88039888908305586</c:v>
                </c:pt>
                <c:pt idx="329">
                  <c:v>0.88003425154977255</c:v>
                </c:pt>
                <c:pt idx="330">
                  <c:v>0.87966961401648913</c:v>
                </c:pt>
                <c:pt idx="331">
                  <c:v>0.87930497648320582</c:v>
                </c:pt>
                <c:pt idx="332">
                  <c:v>0.87894033894992241</c:v>
                </c:pt>
                <c:pt idx="333">
                  <c:v>0.8785757014166391</c:v>
                </c:pt>
                <c:pt idx="334">
                  <c:v>0.87821106388335568</c:v>
                </c:pt>
                <c:pt idx="335">
                  <c:v>0.87784642635007226</c:v>
                </c:pt>
                <c:pt idx="336">
                  <c:v>0.87748178881678895</c:v>
                </c:pt>
                <c:pt idx="337">
                  <c:v>0.87711715128350554</c:v>
                </c:pt>
                <c:pt idx="338">
                  <c:v>0.87675251375022223</c:v>
                </c:pt>
                <c:pt idx="339">
                  <c:v>0.87638787621693881</c:v>
                </c:pt>
                <c:pt idx="340">
                  <c:v>0.8760232386836555</c:v>
                </c:pt>
                <c:pt idx="341">
                  <c:v>0.87565860115037208</c:v>
                </c:pt>
                <c:pt idx="342">
                  <c:v>0.87529396361708878</c:v>
                </c:pt>
                <c:pt idx="343">
                  <c:v>0.87492932608380536</c:v>
                </c:pt>
                <c:pt idx="344">
                  <c:v>0.87456468855052205</c:v>
                </c:pt>
                <c:pt idx="345">
                  <c:v>0.87420005101723863</c:v>
                </c:pt>
                <c:pt idx="346">
                  <c:v>0.87383541348395521</c:v>
                </c:pt>
                <c:pt idx="347">
                  <c:v>0.87347077595067191</c:v>
                </c:pt>
                <c:pt idx="348">
                  <c:v>0.87310613841738849</c:v>
                </c:pt>
                <c:pt idx="349">
                  <c:v>0.87274150088410518</c:v>
                </c:pt>
                <c:pt idx="350">
                  <c:v>0.87237686335082176</c:v>
                </c:pt>
                <c:pt idx="351">
                  <c:v>0.87201222581753846</c:v>
                </c:pt>
                <c:pt idx="352">
                  <c:v>0.87164758828425504</c:v>
                </c:pt>
                <c:pt idx="353">
                  <c:v>0.87128295075097162</c:v>
                </c:pt>
                <c:pt idx="354">
                  <c:v>0.87091831321768831</c:v>
                </c:pt>
                <c:pt idx="355">
                  <c:v>0.87055367568440489</c:v>
                </c:pt>
                <c:pt idx="356">
                  <c:v>0.87018903815112159</c:v>
                </c:pt>
                <c:pt idx="357">
                  <c:v>0.86982440061783817</c:v>
                </c:pt>
                <c:pt idx="358">
                  <c:v>0.86945976308455486</c:v>
                </c:pt>
                <c:pt idx="359">
                  <c:v>0.86909512555127144</c:v>
                </c:pt>
                <c:pt idx="360">
                  <c:v>0.86873048801798802</c:v>
                </c:pt>
                <c:pt idx="361">
                  <c:v>0.86836585048470472</c:v>
                </c:pt>
                <c:pt idx="362">
                  <c:v>0.86800121295142141</c:v>
                </c:pt>
                <c:pt idx="363">
                  <c:v>0.86763657541813799</c:v>
                </c:pt>
                <c:pt idx="364">
                  <c:v>0.86727193788485457</c:v>
                </c:pt>
                <c:pt idx="365">
                  <c:v>0.86690730035157126</c:v>
                </c:pt>
                <c:pt idx="366">
                  <c:v>0.86654266281828785</c:v>
                </c:pt>
                <c:pt idx="367">
                  <c:v>0.86617802528500454</c:v>
                </c:pt>
                <c:pt idx="368">
                  <c:v>0.86581338775172112</c:v>
                </c:pt>
                <c:pt idx="369">
                  <c:v>0.86544875021843781</c:v>
                </c:pt>
                <c:pt idx="370">
                  <c:v>0.86508411268515439</c:v>
                </c:pt>
                <c:pt idx="371">
                  <c:v>0.86471947515187098</c:v>
                </c:pt>
                <c:pt idx="372">
                  <c:v>0.86435483761858767</c:v>
                </c:pt>
                <c:pt idx="373">
                  <c:v>0.86399020008530425</c:v>
                </c:pt>
                <c:pt idx="374">
                  <c:v>0.86362556255202094</c:v>
                </c:pt>
                <c:pt idx="375">
                  <c:v>0.86326092501873752</c:v>
                </c:pt>
                <c:pt idx="376">
                  <c:v>0.86289628748545422</c:v>
                </c:pt>
                <c:pt idx="377">
                  <c:v>0.8625316499521708</c:v>
                </c:pt>
                <c:pt idx="378">
                  <c:v>0.86216701241888738</c:v>
                </c:pt>
                <c:pt idx="379">
                  <c:v>0.86180237488560407</c:v>
                </c:pt>
                <c:pt idx="380">
                  <c:v>0.86143773735232076</c:v>
                </c:pt>
                <c:pt idx="381">
                  <c:v>0.86107309981903735</c:v>
                </c:pt>
                <c:pt idx="382">
                  <c:v>0.86070846228575393</c:v>
                </c:pt>
                <c:pt idx="383">
                  <c:v>0.86034382475247062</c:v>
                </c:pt>
                <c:pt idx="384">
                  <c:v>0.8599791872191872</c:v>
                </c:pt>
                <c:pt idx="385">
                  <c:v>0.85961454968590389</c:v>
                </c:pt>
                <c:pt idx="386">
                  <c:v>0.85924991215262048</c:v>
                </c:pt>
                <c:pt idx="387">
                  <c:v>0.85888527461933717</c:v>
                </c:pt>
                <c:pt idx="388">
                  <c:v>0.85852063708605375</c:v>
                </c:pt>
                <c:pt idx="389">
                  <c:v>0.85815599955277033</c:v>
                </c:pt>
                <c:pt idx="390">
                  <c:v>0.85779136201948702</c:v>
                </c:pt>
                <c:pt idx="391">
                  <c:v>0.85742672448620361</c:v>
                </c:pt>
                <c:pt idx="392">
                  <c:v>0.8570620869529203</c:v>
                </c:pt>
                <c:pt idx="393">
                  <c:v>0.85669744941963688</c:v>
                </c:pt>
                <c:pt idx="394">
                  <c:v>0.85633281188635357</c:v>
                </c:pt>
                <c:pt idx="395">
                  <c:v>0.85596817435307015</c:v>
                </c:pt>
                <c:pt idx="396">
                  <c:v>0.85560353681978674</c:v>
                </c:pt>
                <c:pt idx="397">
                  <c:v>0.85523889928650343</c:v>
                </c:pt>
                <c:pt idx="398">
                  <c:v>0.85487426175322012</c:v>
                </c:pt>
                <c:pt idx="399">
                  <c:v>0.8545096242199367</c:v>
                </c:pt>
                <c:pt idx="400">
                  <c:v>0.85414498668665328</c:v>
                </c:pt>
                <c:pt idx="401">
                  <c:v>0.85378034915336998</c:v>
                </c:pt>
                <c:pt idx="402">
                  <c:v>0.85341571162008656</c:v>
                </c:pt>
                <c:pt idx="403">
                  <c:v>0.85305107408680314</c:v>
                </c:pt>
                <c:pt idx="404">
                  <c:v>0.85268643655351983</c:v>
                </c:pt>
                <c:pt idx="405">
                  <c:v>0.85232179902023653</c:v>
                </c:pt>
                <c:pt idx="406">
                  <c:v>0.85195716148695311</c:v>
                </c:pt>
                <c:pt idx="407">
                  <c:v>0.85159252395366969</c:v>
                </c:pt>
                <c:pt idx="408">
                  <c:v>0.85122788642038638</c:v>
                </c:pt>
                <c:pt idx="409">
                  <c:v>0.85086324888710296</c:v>
                </c:pt>
                <c:pt idx="410">
                  <c:v>0.85049861135381966</c:v>
                </c:pt>
                <c:pt idx="411">
                  <c:v>0.85013397382053624</c:v>
                </c:pt>
                <c:pt idx="412">
                  <c:v>0.84976933628725293</c:v>
                </c:pt>
                <c:pt idx="413">
                  <c:v>0.84940469875396951</c:v>
                </c:pt>
                <c:pt idx="414">
                  <c:v>0.84904006122068609</c:v>
                </c:pt>
                <c:pt idx="415">
                  <c:v>0.84867542368740279</c:v>
                </c:pt>
                <c:pt idx="416">
                  <c:v>0.84831078615411948</c:v>
                </c:pt>
                <c:pt idx="417">
                  <c:v>0.84794614862083606</c:v>
                </c:pt>
                <c:pt idx="418">
                  <c:v>0.84758151108755264</c:v>
                </c:pt>
                <c:pt idx="419">
                  <c:v>0.84721687355426933</c:v>
                </c:pt>
                <c:pt idx="420">
                  <c:v>0.84685223602098592</c:v>
                </c:pt>
                <c:pt idx="421">
                  <c:v>0.8464875984877025</c:v>
                </c:pt>
                <c:pt idx="422">
                  <c:v>0.84612296095441919</c:v>
                </c:pt>
                <c:pt idx="423">
                  <c:v>0.84575832342113588</c:v>
                </c:pt>
                <c:pt idx="424">
                  <c:v>0.84539368588785246</c:v>
                </c:pt>
                <c:pt idx="425">
                  <c:v>0.84502904835456905</c:v>
                </c:pt>
                <c:pt idx="426">
                  <c:v>0.84466441082128574</c:v>
                </c:pt>
                <c:pt idx="427">
                  <c:v>0.84429977328800232</c:v>
                </c:pt>
                <c:pt idx="428">
                  <c:v>0.84393513575471901</c:v>
                </c:pt>
                <c:pt idx="429">
                  <c:v>0.84357049822143559</c:v>
                </c:pt>
                <c:pt idx="430">
                  <c:v>0.84320586068815229</c:v>
                </c:pt>
                <c:pt idx="431">
                  <c:v>0.84284122315486887</c:v>
                </c:pt>
                <c:pt idx="432">
                  <c:v>0.84247658562158545</c:v>
                </c:pt>
                <c:pt idx="433">
                  <c:v>0.84211194808830214</c:v>
                </c:pt>
                <c:pt idx="434">
                  <c:v>0.84174731055501872</c:v>
                </c:pt>
                <c:pt idx="435">
                  <c:v>0.84138267302173542</c:v>
                </c:pt>
                <c:pt idx="436">
                  <c:v>0.841018035488452</c:v>
                </c:pt>
                <c:pt idx="437">
                  <c:v>0.84065339795516869</c:v>
                </c:pt>
                <c:pt idx="438">
                  <c:v>0.84028876042188527</c:v>
                </c:pt>
                <c:pt idx="439">
                  <c:v>0.83992412288860185</c:v>
                </c:pt>
                <c:pt idx="440">
                  <c:v>0.83955948535531855</c:v>
                </c:pt>
                <c:pt idx="441">
                  <c:v>0.83919484782203524</c:v>
                </c:pt>
                <c:pt idx="442">
                  <c:v>0.83883021028875182</c:v>
                </c:pt>
                <c:pt idx="443">
                  <c:v>0.8384655727554684</c:v>
                </c:pt>
                <c:pt idx="444">
                  <c:v>0.83810093522218509</c:v>
                </c:pt>
                <c:pt idx="445">
                  <c:v>0.83773629768890168</c:v>
                </c:pt>
                <c:pt idx="446">
                  <c:v>0.83737166015561837</c:v>
                </c:pt>
                <c:pt idx="447">
                  <c:v>0.83700702262233495</c:v>
                </c:pt>
                <c:pt idx="448">
                  <c:v>0.83664238508905164</c:v>
                </c:pt>
                <c:pt idx="449">
                  <c:v>0.83627774755576822</c:v>
                </c:pt>
                <c:pt idx="450">
                  <c:v>0.83591311002248481</c:v>
                </c:pt>
                <c:pt idx="451">
                  <c:v>0.8355484724892015</c:v>
                </c:pt>
                <c:pt idx="452">
                  <c:v>0.83518383495591808</c:v>
                </c:pt>
                <c:pt idx="453">
                  <c:v>0.83481919742263477</c:v>
                </c:pt>
                <c:pt idx="454">
                  <c:v>0.83445455988935135</c:v>
                </c:pt>
                <c:pt idx="455">
                  <c:v>0.83408992235606805</c:v>
                </c:pt>
                <c:pt idx="456">
                  <c:v>0.83372528482278463</c:v>
                </c:pt>
                <c:pt idx="457">
                  <c:v>0.83336064728950121</c:v>
                </c:pt>
                <c:pt idx="458">
                  <c:v>0.8329960097562179</c:v>
                </c:pt>
                <c:pt idx="459">
                  <c:v>0.8326313722229346</c:v>
                </c:pt>
                <c:pt idx="460">
                  <c:v>0.83226673468965118</c:v>
                </c:pt>
                <c:pt idx="461">
                  <c:v>0.83190209715636776</c:v>
                </c:pt>
                <c:pt idx="462">
                  <c:v>0.83153745962308445</c:v>
                </c:pt>
                <c:pt idx="463">
                  <c:v>0.83117282208980103</c:v>
                </c:pt>
                <c:pt idx="464">
                  <c:v>0.83080818455651773</c:v>
                </c:pt>
                <c:pt idx="465">
                  <c:v>0.83044354702323431</c:v>
                </c:pt>
                <c:pt idx="466">
                  <c:v>0.830078909489951</c:v>
                </c:pt>
                <c:pt idx="467">
                  <c:v>0.82971427195666758</c:v>
                </c:pt>
                <c:pt idx="468">
                  <c:v>0.82934963442338416</c:v>
                </c:pt>
                <c:pt idx="469">
                  <c:v>0.82898499689010086</c:v>
                </c:pt>
                <c:pt idx="470">
                  <c:v>0.82862035935681744</c:v>
                </c:pt>
                <c:pt idx="471">
                  <c:v>0.82825572182353413</c:v>
                </c:pt>
                <c:pt idx="472">
                  <c:v>0.82789108429025071</c:v>
                </c:pt>
                <c:pt idx="473">
                  <c:v>0.8275264467569674</c:v>
                </c:pt>
                <c:pt idx="474">
                  <c:v>0.82716180922368399</c:v>
                </c:pt>
                <c:pt idx="475">
                  <c:v>0.82679717169040057</c:v>
                </c:pt>
                <c:pt idx="476">
                  <c:v>0.82643253415711726</c:v>
                </c:pt>
                <c:pt idx="477">
                  <c:v>0.82606789662383395</c:v>
                </c:pt>
                <c:pt idx="478">
                  <c:v>0.82570325909055053</c:v>
                </c:pt>
                <c:pt idx="479">
                  <c:v>0.82533862155726712</c:v>
                </c:pt>
                <c:pt idx="480">
                  <c:v>0.82497398402398381</c:v>
                </c:pt>
                <c:pt idx="481">
                  <c:v>0.82460934649070039</c:v>
                </c:pt>
                <c:pt idx="482">
                  <c:v>0.82424470895741708</c:v>
                </c:pt>
                <c:pt idx="483">
                  <c:v>0.82388007142413366</c:v>
                </c:pt>
                <c:pt idx="484">
                  <c:v>0.82351543389085036</c:v>
                </c:pt>
                <c:pt idx="485">
                  <c:v>0.82315079635756694</c:v>
                </c:pt>
                <c:pt idx="486">
                  <c:v>0.82278615882428352</c:v>
                </c:pt>
                <c:pt idx="487">
                  <c:v>0.82242152129100021</c:v>
                </c:pt>
                <c:pt idx="488">
                  <c:v>0.82205688375771679</c:v>
                </c:pt>
                <c:pt idx="489">
                  <c:v>0.82169224622443349</c:v>
                </c:pt>
                <c:pt idx="490">
                  <c:v>0.82132760869115007</c:v>
                </c:pt>
                <c:pt idx="491">
                  <c:v>0.82096297115786676</c:v>
                </c:pt>
                <c:pt idx="492">
                  <c:v>0.82059833362458334</c:v>
                </c:pt>
                <c:pt idx="493">
                  <c:v>0.82023369609129992</c:v>
                </c:pt>
                <c:pt idx="494">
                  <c:v>0.81986905855801662</c:v>
                </c:pt>
                <c:pt idx="495">
                  <c:v>0.81950442102473331</c:v>
                </c:pt>
                <c:pt idx="496">
                  <c:v>0.81913978349144989</c:v>
                </c:pt>
                <c:pt idx="497">
                  <c:v>0.81877514595816647</c:v>
                </c:pt>
                <c:pt idx="498">
                  <c:v>0.81841050842488317</c:v>
                </c:pt>
                <c:pt idx="499">
                  <c:v>0.81804587089159975</c:v>
                </c:pt>
                <c:pt idx="500">
                  <c:v>0.81768123335831644</c:v>
                </c:pt>
                <c:pt idx="501">
                  <c:v>0.81731659582503302</c:v>
                </c:pt>
                <c:pt idx="502">
                  <c:v>0.81695195829174971</c:v>
                </c:pt>
                <c:pt idx="503">
                  <c:v>0.8165873207584663</c:v>
                </c:pt>
                <c:pt idx="504">
                  <c:v>0.81622268322518288</c:v>
                </c:pt>
                <c:pt idx="505">
                  <c:v>0.81585804569189957</c:v>
                </c:pt>
                <c:pt idx="506">
                  <c:v>0.81549340815861615</c:v>
                </c:pt>
                <c:pt idx="507">
                  <c:v>0.81512877062533284</c:v>
                </c:pt>
                <c:pt idx="508">
                  <c:v>0.81476413309204943</c:v>
                </c:pt>
                <c:pt idx="509">
                  <c:v>0.81439949555876612</c:v>
                </c:pt>
                <c:pt idx="510">
                  <c:v>0.8140348580254827</c:v>
                </c:pt>
                <c:pt idx="511">
                  <c:v>0.81367022049219928</c:v>
                </c:pt>
                <c:pt idx="512">
                  <c:v>0.81330558295891597</c:v>
                </c:pt>
                <c:pt idx="513">
                  <c:v>0.81294094542563267</c:v>
                </c:pt>
                <c:pt idx="514">
                  <c:v>0.81257630789234925</c:v>
                </c:pt>
                <c:pt idx="515">
                  <c:v>0.81221167035906583</c:v>
                </c:pt>
                <c:pt idx="516">
                  <c:v>0.81184703282578252</c:v>
                </c:pt>
                <c:pt idx="517">
                  <c:v>0.8114823952924991</c:v>
                </c:pt>
                <c:pt idx="518">
                  <c:v>0.8111177577592158</c:v>
                </c:pt>
                <c:pt idx="519">
                  <c:v>0.81075312022593238</c:v>
                </c:pt>
                <c:pt idx="520">
                  <c:v>0.81038848269264907</c:v>
                </c:pt>
                <c:pt idx="521">
                  <c:v>0.81002384515936565</c:v>
                </c:pt>
                <c:pt idx="522">
                  <c:v>0.80965920762608223</c:v>
                </c:pt>
                <c:pt idx="523">
                  <c:v>0.80929457009279893</c:v>
                </c:pt>
                <c:pt idx="524">
                  <c:v>0.80892993255951551</c:v>
                </c:pt>
                <c:pt idx="525">
                  <c:v>0.8085652950262322</c:v>
                </c:pt>
                <c:pt idx="526">
                  <c:v>0.80820065749294878</c:v>
                </c:pt>
                <c:pt idx="527">
                  <c:v>0.80783601995966547</c:v>
                </c:pt>
                <c:pt idx="528">
                  <c:v>0.80747138242638206</c:v>
                </c:pt>
                <c:pt idx="529">
                  <c:v>0.80710674489309864</c:v>
                </c:pt>
                <c:pt idx="530">
                  <c:v>0.80674210735981533</c:v>
                </c:pt>
                <c:pt idx="531">
                  <c:v>0.80637746982653202</c:v>
                </c:pt>
                <c:pt idx="532">
                  <c:v>0.8060128322932486</c:v>
                </c:pt>
                <c:pt idx="533">
                  <c:v>0.80564819475996519</c:v>
                </c:pt>
                <c:pt idx="534">
                  <c:v>0.80528355722668188</c:v>
                </c:pt>
                <c:pt idx="535">
                  <c:v>0.80491891969339846</c:v>
                </c:pt>
                <c:pt idx="536">
                  <c:v>0.80455428216011504</c:v>
                </c:pt>
                <c:pt idx="537">
                  <c:v>0.80418964462683173</c:v>
                </c:pt>
                <c:pt idx="538">
                  <c:v>0.80382500709354843</c:v>
                </c:pt>
                <c:pt idx="539">
                  <c:v>0.80346036956026501</c:v>
                </c:pt>
                <c:pt idx="540">
                  <c:v>0.80309573202698159</c:v>
                </c:pt>
                <c:pt idx="541">
                  <c:v>0.80273109449369828</c:v>
                </c:pt>
                <c:pt idx="542">
                  <c:v>0.80236645696041486</c:v>
                </c:pt>
                <c:pt idx="543">
                  <c:v>0.80200181942713156</c:v>
                </c:pt>
                <c:pt idx="544">
                  <c:v>0.80163718189384814</c:v>
                </c:pt>
                <c:pt idx="545">
                  <c:v>0.80127254436056483</c:v>
                </c:pt>
                <c:pt idx="546">
                  <c:v>0.80090790682728141</c:v>
                </c:pt>
                <c:pt idx="547">
                  <c:v>0.80054326929399799</c:v>
                </c:pt>
                <c:pt idx="548">
                  <c:v>0.80017863176071469</c:v>
                </c:pt>
                <c:pt idx="549">
                  <c:v>0.79981399422743138</c:v>
                </c:pt>
                <c:pt idx="550">
                  <c:v>0.79944935669414796</c:v>
                </c:pt>
                <c:pt idx="551">
                  <c:v>0.79908471916086454</c:v>
                </c:pt>
                <c:pt idx="552">
                  <c:v>0.79872008162758124</c:v>
                </c:pt>
                <c:pt idx="553">
                  <c:v>0.79835544409429782</c:v>
                </c:pt>
                <c:pt idx="554">
                  <c:v>0.7979908065610144</c:v>
                </c:pt>
                <c:pt idx="555">
                  <c:v>0.79762616902773109</c:v>
                </c:pt>
                <c:pt idx="556">
                  <c:v>0.79726153149444778</c:v>
                </c:pt>
                <c:pt idx="557">
                  <c:v>0.79689689396116437</c:v>
                </c:pt>
                <c:pt idx="558">
                  <c:v>0.79653225642788095</c:v>
                </c:pt>
                <c:pt idx="559">
                  <c:v>0.79616761889459764</c:v>
                </c:pt>
                <c:pt idx="560">
                  <c:v>0.79580298136131422</c:v>
                </c:pt>
                <c:pt idx="561">
                  <c:v>0.79543834382803091</c:v>
                </c:pt>
                <c:pt idx="562">
                  <c:v>0.7950737062947475</c:v>
                </c:pt>
                <c:pt idx="563">
                  <c:v>0.79470906876146419</c:v>
                </c:pt>
                <c:pt idx="564">
                  <c:v>0.79434443122818077</c:v>
                </c:pt>
                <c:pt idx="565">
                  <c:v>0.79397979369489735</c:v>
                </c:pt>
                <c:pt idx="566">
                  <c:v>0.79361515616161404</c:v>
                </c:pt>
                <c:pt idx="567">
                  <c:v>0.79325051862833063</c:v>
                </c:pt>
                <c:pt idx="568">
                  <c:v>0.79288588109504732</c:v>
                </c:pt>
                <c:pt idx="569">
                  <c:v>0.7925212435617639</c:v>
                </c:pt>
                <c:pt idx="570">
                  <c:v>0.79215660602848059</c:v>
                </c:pt>
                <c:pt idx="571">
                  <c:v>0.79179196849519717</c:v>
                </c:pt>
                <c:pt idx="572">
                  <c:v>0.79142733096191376</c:v>
                </c:pt>
                <c:pt idx="573">
                  <c:v>0.79106269342863045</c:v>
                </c:pt>
                <c:pt idx="574">
                  <c:v>0.79069805589534714</c:v>
                </c:pt>
                <c:pt idx="575">
                  <c:v>0.79033341836206372</c:v>
                </c:pt>
                <c:pt idx="576">
                  <c:v>0.7899687808287803</c:v>
                </c:pt>
                <c:pt idx="577">
                  <c:v>0.789604143295497</c:v>
                </c:pt>
                <c:pt idx="578">
                  <c:v>0.78923950576221358</c:v>
                </c:pt>
                <c:pt idx="579">
                  <c:v>0.78887486822893027</c:v>
                </c:pt>
                <c:pt idx="580">
                  <c:v>0.78851023069564685</c:v>
                </c:pt>
                <c:pt idx="581">
                  <c:v>0.78814559316236354</c:v>
                </c:pt>
                <c:pt idx="582">
                  <c:v>0.78778095562908013</c:v>
                </c:pt>
                <c:pt idx="583">
                  <c:v>0.78741631809579671</c:v>
                </c:pt>
                <c:pt idx="584">
                  <c:v>0.7870516805625134</c:v>
                </c:pt>
                <c:pt idx="585">
                  <c:v>0.78668704302922998</c:v>
                </c:pt>
                <c:pt idx="586">
                  <c:v>0.78632240549594667</c:v>
                </c:pt>
                <c:pt idx="587">
                  <c:v>0.78595776796266326</c:v>
                </c:pt>
                <c:pt idx="588">
                  <c:v>0.78559313042937995</c:v>
                </c:pt>
                <c:pt idx="589">
                  <c:v>0.78522849289609653</c:v>
                </c:pt>
                <c:pt idx="590">
                  <c:v>0.78486385536281311</c:v>
                </c:pt>
                <c:pt idx="591">
                  <c:v>0.7844992178295298</c:v>
                </c:pt>
                <c:pt idx="592">
                  <c:v>0.7841345802962465</c:v>
                </c:pt>
                <c:pt idx="593">
                  <c:v>0.78376994276296308</c:v>
                </c:pt>
                <c:pt idx="594">
                  <c:v>0.78340530522967966</c:v>
                </c:pt>
                <c:pt idx="595">
                  <c:v>0.78304066769639635</c:v>
                </c:pt>
                <c:pt idx="596">
                  <c:v>0.78267603016311293</c:v>
                </c:pt>
                <c:pt idx="597">
                  <c:v>0.78231139262982963</c:v>
                </c:pt>
                <c:pt idx="598">
                  <c:v>0.78194675509654621</c:v>
                </c:pt>
                <c:pt idx="599">
                  <c:v>0.7815821175632629</c:v>
                </c:pt>
                <c:pt idx="600">
                  <c:v>0.78121748002997948</c:v>
                </c:pt>
                <c:pt idx="601">
                  <c:v>0.78085284249669606</c:v>
                </c:pt>
                <c:pt idx="602">
                  <c:v>0.78048820496341276</c:v>
                </c:pt>
                <c:pt idx="603">
                  <c:v>0.78012356743012934</c:v>
                </c:pt>
                <c:pt idx="604">
                  <c:v>0.77975892989684603</c:v>
                </c:pt>
                <c:pt idx="605">
                  <c:v>0.77939429236356261</c:v>
                </c:pt>
                <c:pt idx="606">
                  <c:v>0.77902965483027931</c:v>
                </c:pt>
                <c:pt idx="607">
                  <c:v>0.77866501729699589</c:v>
                </c:pt>
                <c:pt idx="608">
                  <c:v>0.77830037976371247</c:v>
                </c:pt>
                <c:pt idx="609">
                  <c:v>0.77793574223042916</c:v>
                </c:pt>
                <c:pt idx="610">
                  <c:v>0.77757110469714585</c:v>
                </c:pt>
                <c:pt idx="611">
                  <c:v>0.77720646716386244</c:v>
                </c:pt>
                <c:pt idx="612">
                  <c:v>0.77684182963057902</c:v>
                </c:pt>
                <c:pt idx="613">
                  <c:v>0.77647719209729571</c:v>
                </c:pt>
                <c:pt idx="614">
                  <c:v>0.77611255456401229</c:v>
                </c:pt>
                <c:pt idx="615">
                  <c:v>0.77574791703072898</c:v>
                </c:pt>
                <c:pt idx="616">
                  <c:v>0.77538327949744557</c:v>
                </c:pt>
                <c:pt idx="617">
                  <c:v>0.77501864196416226</c:v>
                </c:pt>
                <c:pt idx="618">
                  <c:v>0.77465400443087884</c:v>
                </c:pt>
                <c:pt idx="619">
                  <c:v>0.77428936689759542</c:v>
                </c:pt>
                <c:pt idx="620">
                  <c:v>0.77392472936431211</c:v>
                </c:pt>
                <c:pt idx="621">
                  <c:v>0.7735600918310287</c:v>
                </c:pt>
                <c:pt idx="622">
                  <c:v>0.77319545429774539</c:v>
                </c:pt>
                <c:pt idx="623">
                  <c:v>0.77283081676446197</c:v>
                </c:pt>
                <c:pt idx="624">
                  <c:v>0.77246617923117866</c:v>
                </c:pt>
                <c:pt idx="625">
                  <c:v>0.77210154169789524</c:v>
                </c:pt>
                <c:pt idx="626">
                  <c:v>0.77173690416461183</c:v>
                </c:pt>
                <c:pt idx="627">
                  <c:v>0.77137226663132852</c:v>
                </c:pt>
                <c:pt idx="628">
                  <c:v>0.77100762909804521</c:v>
                </c:pt>
                <c:pt idx="629">
                  <c:v>0.77064299156476179</c:v>
                </c:pt>
                <c:pt idx="630">
                  <c:v>0.77027835403147837</c:v>
                </c:pt>
                <c:pt idx="631">
                  <c:v>0.76991371649819507</c:v>
                </c:pt>
                <c:pt idx="632">
                  <c:v>0.76954907896491165</c:v>
                </c:pt>
                <c:pt idx="633">
                  <c:v>0.76918444143162834</c:v>
                </c:pt>
                <c:pt idx="634">
                  <c:v>0.76881980389834492</c:v>
                </c:pt>
                <c:pt idx="635">
                  <c:v>0.76845516636506161</c:v>
                </c:pt>
                <c:pt idx="636">
                  <c:v>0.7680905288317782</c:v>
                </c:pt>
                <c:pt idx="637">
                  <c:v>0.76772589129849478</c:v>
                </c:pt>
                <c:pt idx="638">
                  <c:v>0.76736125376521147</c:v>
                </c:pt>
                <c:pt idx="639">
                  <c:v>0.76699661623192805</c:v>
                </c:pt>
                <c:pt idx="640">
                  <c:v>0.76663197869864474</c:v>
                </c:pt>
                <c:pt idx="641">
                  <c:v>0.76626734116536133</c:v>
                </c:pt>
                <c:pt idx="642">
                  <c:v>0.76590270363207802</c:v>
                </c:pt>
                <c:pt idx="643">
                  <c:v>0.76553806609879471</c:v>
                </c:pt>
                <c:pt idx="644">
                  <c:v>0.7651734285655114</c:v>
                </c:pt>
                <c:pt idx="645">
                  <c:v>0.76480879103222799</c:v>
                </c:pt>
                <c:pt idx="646">
                  <c:v>0.76444415349894468</c:v>
                </c:pt>
                <c:pt idx="647">
                  <c:v>0.76407951596566126</c:v>
                </c:pt>
                <c:pt idx="648">
                  <c:v>0.76371487843237795</c:v>
                </c:pt>
                <c:pt idx="649">
                  <c:v>0.76335024089909465</c:v>
                </c:pt>
                <c:pt idx="650">
                  <c:v>0.76298560336581134</c:v>
                </c:pt>
                <c:pt idx="651">
                  <c:v>0.76262096583252792</c:v>
                </c:pt>
                <c:pt idx="652">
                  <c:v>0.76225632829924461</c:v>
                </c:pt>
                <c:pt idx="653">
                  <c:v>0.76189169076596119</c:v>
                </c:pt>
                <c:pt idx="654">
                  <c:v>0.76152705323267789</c:v>
                </c:pt>
                <c:pt idx="655">
                  <c:v>0.76116241569939458</c:v>
                </c:pt>
                <c:pt idx="656">
                  <c:v>0.76079777816611127</c:v>
                </c:pt>
                <c:pt idx="657">
                  <c:v>0.76043314063282785</c:v>
                </c:pt>
                <c:pt idx="658">
                  <c:v>0.76006850309954455</c:v>
                </c:pt>
                <c:pt idx="659">
                  <c:v>0.75970386556626113</c:v>
                </c:pt>
                <c:pt idx="660">
                  <c:v>0.75933922803297782</c:v>
                </c:pt>
                <c:pt idx="661">
                  <c:v>0.75897459049969451</c:v>
                </c:pt>
                <c:pt idx="662">
                  <c:v>0.75860995296641121</c:v>
                </c:pt>
                <c:pt idx="663">
                  <c:v>0.75824531543312779</c:v>
                </c:pt>
                <c:pt idx="664">
                  <c:v>0.75788067789984448</c:v>
                </c:pt>
                <c:pt idx="665">
                  <c:v>0.75751604036656117</c:v>
                </c:pt>
                <c:pt idx="666">
                  <c:v>0.75715140283327775</c:v>
                </c:pt>
                <c:pt idx="667">
                  <c:v>0.75678676529999445</c:v>
                </c:pt>
                <c:pt idx="668">
                  <c:v>0.75642212776671114</c:v>
                </c:pt>
                <c:pt idx="669">
                  <c:v>0.75605749023342783</c:v>
                </c:pt>
                <c:pt idx="670">
                  <c:v>0.75569285270014441</c:v>
                </c:pt>
                <c:pt idx="671">
                  <c:v>0.75532821516686111</c:v>
                </c:pt>
                <c:pt idx="672">
                  <c:v>0.75496357763357769</c:v>
                </c:pt>
                <c:pt idx="673">
                  <c:v>0.75459894010029438</c:v>
                </c:pt>
                <c:pt idx="674">
                  <c:v>0.75423430256701107</c:v>
                </c:pt>
                <c:pt idx="675">
                  <c:v>0.75386966503372776</c:v>
                </c:pt>
                <c:pt idx="676">
                  <c:v>0.75350502750044435</c:v>
                </c:pt>
                <c:pt idx="677">
                  <c:v>0.75314038996716104</c:v>
                </c:pt>
                <c:pt idx="678">
                  <c:v>0.75277575243387762</c:v>
                </c:pt>
                <c:pt idx="679">
                  <c:v>0.75241111490059431</c:v>
                </c:pt>
                <c:pt idx="680">
                  <c:v>0.75204647736731101</c:v>
                </c:pt>
                <c:pt idx="681">
                  <c:v>0.7516818398340277</c:v>
                </c:pt>
                <c:pt idx="682">
                  <c:v>0.75131720230074428</c:v>
                </c:pt>
                <c:pt idx="683">
                  <c:v>0.75095256476746097</c:v>
                </c:pt>
                <c:pt idx="684">
                  <c:v>0.75058792723417755</c:v>
                </c:pt>
                <c:pt idx="685">
                  <c:v>0.75022328970089425</c:v>
                </c:pt>
                <c:pt idx="686">
                  <c:v>0.74985865216761094</c:v>
                </c:pt>
                <c:pt idx="687">
                  <c:v>0.74949401463432763</c:v>
                </c:pt>
                <c:pt idx="688">
                  <c:v>0.74912937710104421</c:v>
                </c:pt>
                <c:pt idx="689">
                  <c:v>0.74876473956776091</c:v>
                </c:pt>
                <c:pt idx="690">
                  <c:v>0.74840010203447749</c:v>
                </c:pt>
                <c:pt idx="691">
                  <c:v>0.74803546450119418</c:v>
                </c:pt>
                <c:pt idx="692">
                  <c:v>0.74767082696791087</c:v>
                </c:pt>
                <c:pt idx="693">
                  <c:v>0.74730618943462757</c:v>
                </c:pt>
                <c:pt idx="694">
                  <c:v>0.74694155190134426</c:v>
                </c:pt>
                <c:pt idx="695">
                  <c:v>0.74657691436806084</c:v>
                </c:pt>
                <c:pt idx="696">
                  <c:v>0.74621227683477742</c:v>
                </c:pt>
                <c:pt idx="697">
                  <c:v>0.74584763930149411</c:v>
                </c:pt>
                <c:pt idx="698">
                  <c:v>0.74548300176821081</c:v>
                </c:pt>
                <c:pt idx="699">
                  <c:v>0.7451183642349275</c:v>
                </c:pt>
                <c:pt idx="700">
                  <c:v>0.74475372670164419</c:v>
                </c:pt>
                <c:pt idx="701">
                  <c:v>0.74438908916836077</c:v>
                </c:pt>
                <c:pt idx="702">
                  <c:v>0.74402445163507736</c:v>
                </c:pt>
                <c:pt idx="703">
                  <c:v>0.74365981410179405</c:v>
                </c:pt>
                <c:pt idx="704">
                  <c:v>0.74329517656851074</c:v>
                </c:pt>
                <c:pt idx="705">
                  <c:v>0.74293053903522743</c:v>
                </c:pt>
                <c:pt idx="706">
                  <c:v>0.74256590150194413</c:v>
                </c:pt>
                <c:pt idx="707">
                  <c:v>0.74220126396866071</c:v>
                </c:pt>
                <c:pt idx="708">
                  <c:v>0.7418366264353774</c:v>
                </c:pt>
                <c:pt idx="709">
                  <c:v>0.74147198890209398</c:v>
                </c:pt>
                <c:pt idx="710">
                  <c:v>0.74110735136881067</c:v>
                </c:pt>
                <c:pt idx="711">
                  <c:v>0.74074271383552737</c:v>
                </c:pt>
                <c:pt idx="712">
                  <c:v>0.74037807630224406</c:v>
                </c:pt>
                <c:pt idx="713">
                  <c:v>0.74001343876896064</c:v>
                </c:pt>
                <c:pt idx="714">
                  <c:v>0.73964880123567733</c:v>
                </c:pt>
                <c:pt idx="715">
                  <c:v>0.73928416370239391</c:v>
                </c:pt>
                <c:pt idx="716">
                  <c:v>0.73891952616911061</c:v>
                </c:pt>
                <c:pt idx="717">
                  <c:v>0.7385548886358273</c:v>
                </c:pt>
                <c:pt idx="718">
                  <c:v>0.73819025110254399</c:v>
                </c:pt>
                <c:pt idx="719">
                  <c:v>0.73782561356926057</c:v>
                </c:pt>
                <c:pt idx="720">
                  <c:v>0.73746097603597727</c:v>
                </c:pt>
                <c:pt idx="721">
                  <c:v>0.73709633850269385</c:v>
                </c:pt>
                <c:pt idx="722">
                  <c:v>0.73673170096941054</c:v>
                </c:pt>
                <c:pt idx="723">
                  <c:v>0.73636706343612723</c:v>
                </c:pt>
                <c:pt idx="724">
                  <c:v>0.73600242590284393</c:v>
                </c:pt>
                <c:pt idx="725">
                  <c:v>0.73563778836956062</c:v>
                </c:pt>
                <c:pt idx="726">
                  <c:v>0.7352731508362772</c:v>
                </c:pt>
                <c:pt idx="727">
                  <c:v>0.73490851330299378</c:v>
                </c:pt>
                <c:pt idx="728">
                  <c:v>0.73454387576971047</c:v>
                </c:pt>
                <c:pt idx="729">
                  <c:v>0.73417923823642717</c:v>
                </c:pt>
                <c:pt idx="730">
                  <c:v>0.73381460070314386</c:v>
                </c:pt>
                <c:pt idx="731">
                  <c:v>0.73344996316986055</c:v>
                </c:pt>
                <c:pt idx="732">
                  <c:v>0.73308532563657713</c:v>
                </c:pt>
                <c:pt idx="733">
                  <c:v>0.73272068810329372</c:v>
                </c:pt>
                <c:pt idx="734">
                  <c:v>0.73235605057001041</c:v>
                </c:pt>
                <c:pt idx="735">
                  <c:v>0.7319914130367271</c:v>
                </c:pt>
                <c:pt idx="736">
                  <c:v>0.73162677550344379</c:v>
                </c:pt>
                <c:pt idx="737">
                  <c:v>0.73126213797016049</c:v>
                </c:pt>
                <c:pt idx="738">
                  <c:v>0.73089750043687707</c:v>
                </c:pt>
                <c:pt idx="739">
                  <c:v>0.73053286290359376</c:v>
                </c:pt>
                <c:pt idx="740">
                  <c:v>0.73016822537031034</c:v>
                </c:pt>
                <c:pt idx="741">
                  <c:v>0.72980358783702703</c:v>
                </c:pt>
                <c:pt idx="742">
                  <c:v>0.72943895030374373</c:v>
                </c:pt>
                <c:pt idx="743">
                  <c:v>0.72907431277046042</c:v>
                </c:pt>
                <c:pt idx="744">
                  <c:v>0.728709675237177</c:v>
                </c:pt>
                <c:pt idx="745">
                  <c:v>0.72834503770389369</c:v>
                </c:pt>
                <c:pt idx="746">
                  <c:v>0.72798040017061028</c:v>
                </c:pt>
                <c:pt idx="747">
                  <c:v>0.72761576263732697</c:v>
                </c:pt>
                <c:pt idx="748">
                  <c:v>0.72725112510404366</c:v>
                </c:pt>
                <c:pt idx="749">
                  <c:v>0.72688648757076035</c:v>
                </c:pt>
                <c:pt idx="750">
                  <c:v>0.72652185003747694</c:v>
                </c:pt>
                <c:pt idx="751">
                  <c:v>0.72615721250419363</c:v>
                </c:pt>
                <c:pt idx="752">
                  <c:v>0.72579257497091021</c:v>
                </c:pt>
                <c:pt idx="753">
                  <c:v>0.7254279374376269</c:v>
                </c:pt>
                <c:pt idx="754">
                  <c:v>0.72506329990434359</c:v>
                </c:pt>
                <c:pt idx="755">
                  <c:v>0.72469866237106029</c:v>
                </c:pt>
                <c:pt idx="756">
                  <c:v>0.72433402483777698</c:v>
                </c:pt>
                <c:pt idx="757">
                  <c:v>0.72396938730449356</c:v>
                </c:pt>
                <c:pt idx="758">
                  <c:v>0.72360474977121014</c:v>
                </c:pt>
                <c:pt idx="759">
                  <c:v>0.72324011223792684</c:v>
                </c:pt>
                <c:pt idx="760">
                  <c:v>0.72287547470464353</c:v>
                </c:pt>
                <c:pt idx="761">
                  <c:v>0.72251083717136022</c:v>
                </c:pt>
                <c:pt idx="762">
                  <c:v>0.72214619963807691</c:v>
                </c:pt>
                <c:pt idx="763">
                  <c:v>0.72178156210479349</c:v>
                </c:pt>
                <c:pt idx="764">
                  <c:v>0.72141692457151008</c:v>
                </c:pt>
                <c:pt idx="765">
                  <c:v>0.72105228703822677</c:v>
                </c:pt>
                <c:pt idx="766">
                  <c:v>0.72068764950494346</c:v>
                </c:pt>
                <c:pt idx="767">
                  <c:v>0.72032301197166015</c:v>
                </c:pt>
                <c:pt idx="768">
                  <c:v>0.71995837443837685</c:v>
                </c:pt>
                <c:pt idx="769">
                  <c:v>0.71959373690509343</c:v>
                </c:pt>
                <c:pt idx="770">
                  <c:v>0.71922909937181001</c:v>
                </c:pt>
                <c:pt idx="771">
                  <c:v>0.7188644618385267</c:v>
                </c:pt>
                <c:pt idx="772">
                  <c:v>0.7184998243052434</c:v>
                </c:pt>
                <c:pt idx="773">
                  <c:v>0.71813518677196009</c:v>
                </c:pt>
                <c:pt idx="774">
                  <c:v>0.71777054923867678</c:v>
                </c:pt>
                <c:pt idx="775">
                  <c:v>0.71740591170539336</c:v>
                </c:pt>
                <c:pt idx="776">
                  <c:v>0.71704127417211005</c:v>
                </c:pt>
                <c:pt idx="777">
                  <c:v>0.71667663663882664</c:v>
                </c:pt>
                <c:pt idx="778">
                  <c:v>0.71631199910554333</c:v>
                </c:pt>
                <c:pt idx="779">
                  <c:v>0.71594736157226002</c:v>
                </c:pt>
                <c:pt idx="780">
                  <c:v>0.71558272403897671</c:v>
                </c:pt>
                <c:pt idx="781">
                  <c:v>0.7152180865056933</c:v>
                </c:pt>
                <c:pt idx="782">
                  <c:v>0.71485344897240999</c:v>
                </c:pt>
                <c:pt idx="783">
                  <c:v>0.71448881143912657</c:v>
                </c:pt>
                <c:pt idx="784">
                  <c:v>0.71412417390584326</c:v>
                </c:pt>
                <c:pt idx="785">
                  <c:v>0.71375953637255996</c:v>
                </c:pt>
                <c:pt idx="786">
                  <c:v>0.71339489883927665</c:v>
                </c:pt>
                <c:pt idx="787">
                  <c:v>0.71303026130599334</c:v>
                </c:pt>
                <c:pt idx="788">
                  <c:v>0.71266562377270992</c:v>
                </c:pt>
                <c:pt idx="789">
                  <c:v>0.7123009862394265</c:v>
                </c:pt>
                <c:pt idx="790">
                  <c:v>0.7119363487061432</c:v>
                </c:pt>
                <c:pt idx="791">
                  <c:v>0.71157171117285989</c:v>
                </c:pt>
                <c:pt idx="792">
                  <c:v>0.71120707363957658</c:v>
                </c:pt>
                <c:pt idx="793">
                  <c:v>0.71084243610629327</c:v>
                </c:pt>
                <c:pt idx="794">
                  <c:v>0.71047779857300986</c:v>
                </c:pt>
                <c:pt idx="795">
                  <c:v>0.71011316103972644</c:v>
                </c:pt>
                <c:pt idx="796">
                  <c:v>0.70974852350644313</c:v>
                </c:pt>
                <c:pt idx="797">
                  <c:v>0.70938388597315982</c:v>
                </c:pt>
                <c:pt idx="798">
                  <c:v>0.70901924843987651</c:v>
                </c:pt>
                <c:pt idx="799">
                  <c:v>0.70865461090659321</c:v>
                </c:pt>
                <c:pt idx="800">
                  <c:v>0.70828997337330979</c:v>
                </c:pt>
                <c:pt idx="801">
                  <c:v>0.70792533584002637</c:v>
                </c:pt>
                <c:pt idx="802">
                  <c:v>0.70756069830674306</c:v>
                </c:pt>
                <c:pt idx="803">
                  <c:v>0.70719606077345976</c:v>
                </c:pt>
                <c:pt idx="804">
                  <c:v>0.70683142324017645</c:v>
                </c:pt>
                <c:pt idx="805">
                  <c:v>0.70646678570689314</c:v>
                </c:pt>
                <c:pt idx="806">
                  <c:v>0.70610214817360972</c:v>
                </c:pt>
                <c:pt idx="807">
                  <c:v>0.70573751064032642</c:v>
                </c:pt>
                <c:pt idx="808">
                  <c:v>0.705372873107043</c:v>
                </c:pt>
                <c:pt idx="809">
                  <c:v>0.70500823557375969</c:v>
                </c:pt>
                <c:pt idx="810">
                  <c:v>0.70464359804047638</c:v>
                </c:pt>
                <c:pt idx="811">
                  <c:v>0.70427896050719307</c:v>
                </c:pt>
                <c:pt idx="812">
                  <c:v>0.70391432297390966</c:v>
                </c:pt>
                <c:pt idx="813">
                  <c:v>0.70354968544062635</c:v>
                </c:pt>
                <c:pt idx="814">
                  <c:v>0.70318504790734293</c:v>
                </c:pt>
                <c:pt idx="815">
                  <c:v>0.70282041037405962</c:v>
                </c:pt>
                <c:pt idx="816">
                  <c:v>0.70245577284077632</c:v>
                </c:pt>
                <c:pt idx="817">
                  <c:v>0.70209113530749301</c:v>
                </c:pt>
                <c:pt idx="818">
                  <c:v>0.70172649777420959</c:v>
                </c:pt>
                <c:pt idx="819">
                  <c:v>0.70136186024092628</c:v>
                </c:pt>
                <c:pt idx="820">
                  <c:v>0.70099722270764286</c:v>
                </c:pt>
                <c:pt idx="821">
                  <c:v>0.70063258517435956</c:v>
                </c:pt>
                <c:pt idx="822">
                  <c:v>0.70026794764107625</c:v>
                </c:pt>
                <c:pt idx="823">
                  <c:v>0.69990331010779294</c:v>
                </c:pt>
                <c:pt idx="824">
                  <c:v>0.69953867257450963</c:v>
                </c:pt>
                <c:pt idx="825">
                  <c:v>0.69917403504122622</c:v>
                </c:pt>
                <c:pt idx="826">
                  <c:v>0.6988093975079428</c:v>
                </c:pt>
                <c:pt idx="827">
                  <c:v>0.69844475997465949</c:v>
                </c:pt>
                <c:pt idx="828">
                  <c:v>0.69808012244137618</c:v>
                </c:pt>
                <c:pt idx="829">
                  <c:v>0.69771548490809288</c:v>
                </c:pt>
                <c:pt idx="830">
                  <c:v>0.69735084737480957</c:v>
                </c:pt>
                <c:pt idx="831">
                  <c:v>0.69698620984152615</c:v>
                </c:pt>
                <c:pt idx="832">
                  <c:v>0.69662157230824273</c:v>
                </c:pt>
                <c:pt idx="833">
                  <c:v>0.69625693477495942</c:v>
                </c:pt>
                <c:pt idx="834">
                  <c:v>0.69589229724167612</c:v>
                </c:pt>
                <c:pt idx="835">
                  <c:v>0.69552765970839281</c:v>
                </c:pt>
                <c:pt idx="836">
                  <c:v>0.6951630221751095</c:v>
                </c:pt>
                <c:pt idx="837">
                  <c:v>0.69479838464182608</c:v>
                </c:pt>
                <c:pt idx="838">
                  <c:v>0.69443374710854278</c:v>
                </c:pt>
                <c:pt idx="839">
                  <c:v>0.69406910957525936</c:v>
                </c:pt>
                <c:pt idx="840">
                  <c:v>0.69370447204197605</c:v>
                </c:pt>
                <c:pt idx="841">
                  <c:v>0.69333983450869274</c:v>
                </c:pt>
                <c:pt idx="842">
                  <c:v>0.69297519697540944</c:v>
                </c:pt>
                <c:pt idx="843">
                  <c:v>0.69261055944212602</c:v>
                </c:pt>
                <c:pt idx="844">
                  <c:v>0.69224592190884271</c:v>
                </c:pt>
                <c:pt idx="845">
                  <c:v>0.69188128437555929</c:v>
                </c:pt>
                <c:pt idx="846">
                  <c:v>0.69151664684227598</c:v>
                </c:pt>
                <c:pt idx="847">
                  <c:v>0.69115200930899268</c:v>
                </c:pt>
                <c:pt idx="848">
                  <c:v>0.69078737177570937</c:v>
                </c:pt>
                <c:pt idx="849">
                  <c:v>0.69042273424242595</c:v>
                </c:pt>
                <c:pt idx="850">
                  <c:v>0.69005809670914264</c:v>
                </c:pt>
                <c:pt idx="851">
                  <c:v>0.68969345917585922</c:v>
                </c:pt>
                <c:pt idx="852">
                  <c:v>0.68932882164257592</c:v>
                </c:pt>
                <c:pt idx="853">
                  <c:v>0.68896418410929261</c:v>
                </c:pt>
                <c:pt idx="854">
                  <c:v>0.6885995465760093</c:v>
                </c:pt>
                <c:pt idx="855">
                  <c:v>0.688234909042726</c:v>
                </c:pt>
                <c:pt idx="856">
                  <c:v>0.68787027150944258</c:v>
                </c:pt>
                <c:pt idx="857">
                  <c:v>0.68750563397615916</c:v>
                </c:pt>
                <c:pt idx="858">
                  <c:v>0.68714099644287585</c:v>
                </c:pt>
                <c:pt idx="859">
                  <c:v>0.68677635890959254</c:v>
                </c:pt>
                <c:pt idx="860">
                  <c:v>0.68641172137630924</c:v>
                </c:pt>
                <c:pt idx="861">
                  <c:v>0.68604708384302593</c:v>
                </c:pt>
                <c:pt idx="862">
                  <c:v>0.68568244630974251</c:v>
                </c:pt>
                <c:pt idx="863">
                  <c:v>0.68531780877645909</c:v>
                </c:pt>
                <c:pt idx="864">
                  <c:v>0.68495317124317578</c:v>
                </c:pt>
                <c:pt idx="865">
                  <c:v>0.68458853370989248</c:v>
                </c:pt>
                <c:pt idx="866">
                  <c:v>0.68422389617660917</c:v>
                </c:pt>
                <c:pt idx="867">
                  <c:v>0.68385925864332586</c:v>
                </c:pt>
                <c:pt idx="868">
                  <c:v>0.68349462111004244</c:v>
                </c:pt>
                <c:pt idx="869">
                  <c:v>0.68312998357675914</c:v>
                </c:pt>
                <c:pt idx="870">
                  <c:v>0.68276534604347572</c:v>
                </c:pt>
                <c:pt idx="871">
                  <c:v>0.68240070851019241</c:v>
                </c:pt>
                <c:pt idx="872">
                  <c:v>0.6820360709769091</c:v>
                </c:pt>
                <c:pt idx="873">
                  <c:v>0.6816714334436258</c:v>
                </c:pt>
                <c:pt idx="874">
                  <c:v>0.68130679591034238</c:v>
                </c:pt>
                <c:pt idx="875">
                  <c:v>0.68094215837705907</c:v>
                </c:pt>
                <c:pt idx="876">
                  <c:v>0.68057752084377565</c:v>
                </c:pt>
                <c:pt idx="877">
                  <c:v>0.68021288331049234</c:v>
                </c:pt>
                <c:pt idx="878">
                  <c:v>0.67984824577720904</c:v>
                </c:pt>
                <c:pt idx="879">
                  <c:v>0.67948360824392573</c:v>
                </c:pt>
                <c:pt idx="880">
                  <c:v>0.67911897071064231</c:v>
                </c:pt>
                <c:pt idx="881">
                  <c:v>0.678754333177359</c:v>
                </c:pt>
                <c:pt idx="882">
                  <c:v>0.67838969564407559</c:v>
                </c:pt>
                <c:pt idx="883">
                  <c:v>0.67802505811079228</c:v>
                </c:pt>
                <c:pt idx="884">
                  <c:v>0.67766042057750897</c:v>
                </c:pt>
                <c:pt idx="885">
                  <c:v>0.67729578304422566</c:v>
                </c:pt>
                <c:pt idx="886">
                  <c:v>0.67693114551094236</c:v>
                </c:pt>
                <c:pt idx="887">
                  <c:v>0.67656650797765894</c:v>
                </c:pt>
                <c:pt idx="888">
                  <c:v>0.67620187044437552</c:v>
                </c:pt>
                <c:pt idx="889">
                  <c:v>0.67583723291109221</c:v>
                </c:pt>
                <c:pt idx="890">
                  <c:v>0.6754725953778089</c:v>
                </c:pt>
                <c:pt idx="891">
                  <c:v>0.6751079578445256</c:v>
                </c:pt>
                <c:pt idx="892">
                  <c:v>0.67474332031124229</c:v>
                </c:pt>
                <c:pt idx="893">
                  <c:v>0.67437868277795887</c:v>
                </c:pt>
                <c:pt idx="894">
                  <c:v>0.67401404524467545</c:v>
                </c:pt>
                <c:pt idx="895">
                  <c:v>0.67364940771139215</c:v>
                </c:pt>
                <c:pt idx="896">
                  <c:v>0.67328477017810884</c:v>
                </c:pt>
                <c:pt idx="897">
                  <c:v>0.67292013264482553</c:v>
                </c:pt>
                <c:pt idx="898">
                  <c:v>0.67255549511154222</c:v>
                </c:pt>
                <c:pt idx="899">
                  <c:v>0.6721908575782588</c:v>
                </c:pt>
                <c:pt idx="900">
                  <c:v>0.67182622004497539</c:v>
                </c:pt>
                <c:pt idx="901">
                  <c:v>0.67146158251169208</c:v>
                </c:pt>
                <c:pt idx="902">
                  <c:v>0.67109694497840877</c:v>
                </c:pt>
                <c:pt idx="903">
                  <c:v>0.67073230744512546</c:v>
                </c:pt>
                <c:pt idx="904">
                  <c:v>0.67036766991184216</c:v>
                </c:pt>
                <c:pt idx="905">
                  <c:v>0.67000303237855874</c:v>
                </c:pt>
                <c:pt idx="906">
                  <c:v>0.66963839484527543</c:v>
                </c:pt>
                <c:pt idx="907">
                  <c:v>0.66927375731199201</c:v>
                </c:pt>
                <c:pt idx="908">
                  <c:v>0.66890911977870871</c:v>
                </c:pt>
                <c:pt idx="909">
                  <c:v>0.6685444822454254</c:v>
                </c:pt>
                <c:pt idx="910">
                  <c:v>0.66817984471214209</c:v>
                </c:pt>
                <c:pt idx="911">
                  <c:v>0.66781520717885867</c:v>
                </c:pt>
                <c:pt idx="912">
                  <c:v>0.66745056964557536</c:v>
                </c:pt>
                <c:pt idx="913">
                  <c:v>0.66708593211229195</c:v>
                </c:pt>
                <c:pt idx="914">
                  <c:v>0.66672129457900864</c:v>
                </c:pt>
                <c:pt idx="915">
                  <c:v>0.66635665704572533</c:v>
                </c:pt>
                <c:pt idx="916">
                  <c:v>0.66599201951244202</c:v>
                </c:pt>
                <c:pt idx="917">
                  <c:v>0.66562738197915872</c:v>
                </c:pt>
                <c:pt idx="918">
                  <c:v>0.6652627444458753</c:v>
                </c:pt>
                <c:pt idx="919">
                  <c:v>0.66489810691259188</c:v>
                </c:pt>
                <c:pt idx="920">
                  <c:v>0.66453346937930857</c:v>
                </c:pt>
                <c:pt idx="921">
                  <c:v>0.66416883184602526</c:v>
                </c:pt>
                <c:pt idx="922">
                  <c:v>0.66380419431274196</c:v>
                </c:pt>
                <c:pt idx="923">
                  <c:v>0.66343955677945865</c:v>
                </c:pt>
                <c:pt idx="924">
                  <c:v>0.66307491924617523</c:v>
                </c:pt>
                <c:pt idx="925">
                  <c:v>0.66271028171289181</c:v>
                </c:pt>
                <c:pt idx="926">
                  <c:v>0.66234564417960851</c:v>
                </c:pt>
                <c:pt idx="927">
                  <c:v>0.6619810066463252</c:v>
                </c:pt>
                <c:pt idx="928">
                  <c:v>0.66161636911304189</c:v>
                </c:pt>
                <c:pt idx="929">
                  <c:v>0.66125173157975858</c:v>
                </c:pt>
                <c:pt idx="930">
                  <c:v>0.66088709404647517</c:v>
                </c:pt>
                <c:pt idx="931">
                  <c:v>0.66052245651319175</c:v>
                </c:pt>
                <c:pt idx="932">
                  <c:v>0.66015781897990844</c:v>
                </c:pt>
                <c:pt idx="933">
                  <c:v>0.65979318144662513</c:v>
                </c:pt>
                <c:pt idx="934">
                  <c:v>0.65942854391334182</c:v>
                </c:pt>
                <c:pt idx="935">
                  <c:v>0.65906390638005852</c:v>
                </c:pt>
                <c:pt idx="936">
                  <c:v>0.6586992688467751</c:v>
                </c:pt>
                <c:pt idx="937">
                  <c:v>0.65833463131349179</c:v>
                </c:pt>
                <c:pt idx="938">
                  <c:v>0.65796999378020837</c:v>
                </c:pt>
                <c:pt idx="939">
                  <c:v>0.65760535624692507</c:v>
                </c:pt>
                <c:pt idx="940">
                  <c:v>0.65724071871364176</c:v>
                </c:pt>
                <c:pt idx="941">
                  <c:v>0.65687608118035845</c:v>
                </c:pt>
                <c:pt idx="942">
                  <c:v>0.65651144364707503</c:v>
                </c:pt>
                <c:pt idx="943">
                  <c:v>0.65614680611379173</c:v>
                </c:pt>
                <c:pt idx="944">
                  <c:v>0.65578216858050831</c:v>
                </c:pt>
                <c:pt idx="945">
                  <c:v>0.655417531047225</c:v>
                </c:pt>
                <c:pt idx="946">
                  <c:v>0.65505289351394169</c:v>
                </c:pt>
                <c:pt idx="947">
                  <c:v>0.65468825598065838</c:v>
                </c:pt>
                <c:pt idx="948">
                  <c:v>0.65432361844737497</c:v>
                </c:pt>
                <c:pt idx="949">
                  <c:v>0.65395898091409166</c:v>
                </c:pt>
                <c:pt idx="950">
                  <c:v>0.65359434338080824</c:v>
                </c:pt>
                <c:pt idx="951">
                  <c:v>0.65322970584752493</c:v>
                </c:pt>
                <c:pt idx="952">
                  <c:v>0.65286506831424163</c:v>
                </c:pt>
                <c:pt idx="953">
                  <c:v>0.65250043078095832</c:v>
                </c:pt>
                <c:pt idx="954">
                  <c:v>0.65213579324767501</c:v>
                </c:pt>
                <c:pt idx="955">
                  <c:v>0.65177115571439159</c:v>
                </c:pt>
                <c:pt idx="956">
                  <c:v>0.65140651818110817</c:v>
                </c:pt>
                <c:pt idx="957">
                  <c:v>0.65104188064782487</c:v>
                </c:pt>
                <c:pt idx="958">
                  <c:v>0.65067724311454156</c:v>
                </c:pt>
                <c:pt idx="959">
                  <c:v>0.65031260558125825</c:v>
                </c:pt>
                <c:pt idx="960">
                  <c:v>0.64994796804797494</c:v>
                </c:pt>
                <c:pt idx="961">
                  <c:v>0.64958333051469153</c:v>
                </c:pt>
                <c:pt idx="962">
                  <c:v>0.64921869298140811</c:v>
                </c:pt>
                <c:pt idx="963">
                  <c:v>0.6488540554481248</c:v>
                </c:pt>
                <c:pt idx="964">
                  <c:v>0.64848941791484149</c:v>
                </c:pt>
                <c:pt idx="965">
                  <c:v>0.64812478038155819</c:v>
                </c:pt>
                <c:pt idx="966">
                  <c:v>0.64776014284827488</c:v>
                </c:pt>
                <c:pt idx="967">
                  <c:v>0.64739550531499146</c:v>
                </c:pt>
                <c:pt idx="968">
                  <c:v>0.64703086778170815</c:v>
                </c:pt>
                <c:pt idx="969">
                  <c:v>0.64666623024842473</c:v>
                </c:pt>
                <c:pt idx="970">
                  <c:v>0.64630159271514143</c:v>
                </c:pt>
                <c:pt idx="971">
                  <c:v>0.64593695518185812</c:v>
                </c:pt>
                <c:pt idx="972">
                  <c:v>0.64557231764857481</c:v>
                </c:pt>
                <c:pt idx="973">
                  <c:v>0.64520768011529139</c:v>
                </c:pt>
                <c:pt idx="974">
                  <c:v>0.64484304258200809</c:v>
                </c:pt>
                <c:pt idx="975">
                  <c:v>0.64447840504872467</c:v>
                </c:pt>
                <c:pt idx="976">
                  <c:v>0.64411376751544136</c:v>
                </c:pt>
                <c:pt idx="977">
                  <c:v>0.64374912998215805</c:v>
                </c:pt>
                <c:pt idx="978">
                  <c:v>0.64338449244887475</c:v>
                </c:pt>
                <c:pt idx="979">
                  <c:v>0.64301985491559133</c:v>
                </c:pt>
                <c:pt idx="980">
                  <c:v>0.64265521738230802</c:v>
                </c:pt>
                <c:pt idx="981">
                  <c:v>0.6422905798490246</c:v>
                </c:pt>
                <c:pt idx="982">
                  <c:v>0.64192594231574129</c:v>
                </c:pt>
                <c:pt idx="983">
                  <c:v>0.64156130478245799</c:v>
                </c:pt>
                <c:pt idx="984">
                  <c:v>0.64119666724917468</c:v>
                </c:pt>
                <c:pt idx="985">
                  <c:v>0.64083202971589137</c:v>
                </c:pt>
                <c:pt idx="986">
                  <c:v>0.64046739218260795</c:v>
                </c:pt>
                <c:pt idx="987">
                  <c:v>0.64010275464932453</c:v>
                </c:pt>
                <c:pt idx="988">
                  <c:v>0.63973811711604123</c:v>
                </c:pt>
                <c:pt idx="989">
                  <c:v>0.63937347958275792</c:v>
                </c:pt>
                <c:pt idx="990">
                  <c:v>0.63900884204947461</c:v>
                </c:pt>
                <c:pt idx="991">
                  <c:v>0.63864420451619131</c:v>
                </c:pt>
                <c:pt idx="992">
                  <c:v>0.63827956698290789</c:v>
                </c:pt>
                <c:pt idx="993">
                  <c:v>0.63791492944962447</c:v>
                </c:pt>
                <c:pt idx="994">
                  <c:v>0.63755029191634116</c:v>
                </c:pt>
                <c:pt idx="995">
                  <c:v>0.63718565438305785</c:v>
                </c:pt>
                <c:pt idx="996">
                  <c:v>0.63682101684977455</c:v>
                </c:pt>
                <c:pt idx="997">
                  <c:v>0.63645637931649124</c:v>
                </c:pt>
                <c:pt idx="998">
                  <c:v>0.63609174178320782</c:v>
                </c:pt>
                <c:pt idx="999">
                  <c:v>0.63572710424992451</c:v>
                </c:pt>
                <c:pt idx="1000">
                  <c:v>0.63536246671664109</c:v>
                </c:pt>
                <c:pt idx="1001">
                  <c:v>0.63499782918335779</c:v>
                </c:pt>
                <c:pt idx="1002">
                  <c:v>0.63463319165007448</c:v>
                </c:pt>
                <c:pt idx="1003">
                  <c:v>0.63426855411679117</c:v>
                </c:pt>
                <c:pt idx="1004">
                  <c:v>0.63390391658350775</c:v>
                </c:pt>
                <c:pt idx="1005">
                  <c:v>0.63353927905022445</c:v>
                </c:pt>
                <c:pt idx="1006">
                  <c:v>0.63317464151694103</c:v>
                </c:pt>
                <c:pt idx="1007">
                  <c:v>0.63281000398365772</c:v>
                </c:pt>
                <c:pt idx="1008">
                  <c:v>0.63244536645037441</c:v>
                </c:pt>
                <c:pt idx="1009">
                  <c:v>0.63208072891709111</c:v>
                </c:pt>
                <c:pt idx="1010">
                  <c:v>0.63171609138380769</c:v>
                </c:pt>
                <c:pt idx="1011">
                  <c:v>0.63135145385052438</c:v>
                </c:pt>
                <c:pt idx="1012">
                  <c:v>0.63098681631724096</c:v>
                </c:pt>
                <c:pt idx="1013">
                  <c:v>0.63062217878395765</c:v>
                </c:pt>
                <c:pt idx="1014">
                  <c:v>0.63025754125067435</c:v>
                </c:pt>
                <c:pt idx="1015">
                  <c:v>0.62989290371739104</c:v>
                </c:pt>
                <c:pt idx="1016">
                  <c:v>0.62952826618410773</c:v>
                </c:pt>
                <c:pt idx="1017">
                  <c:v>0.62916362865082431</c:v>
                </c:pt>
                <c:pt idx="1018">
                  <c:v>0.6287989911175409</c:v>
                </c:pt>
                <c:pt idx="1019">
                  <c:v>0.62843435358425759</c:v>
                </c:pt>
                <c:pt idx="1020">
                  <c:v>0.62806971605097428</c:v>
                </c:pt>
                <c:pt idx="1021">
                  <c:v>0.62770507851769097</c:v>
                </c:pt>
                <c:pt idx="1022">
                  <c:v>0.62734044098440767</c:v>
                </c:pt>
                <c:pt idx="1023">
                  <c:v>0.62697580345112425</c:v>
                </c:pt>
                <c:pt idx="1024">
                  <c:v>0.62661116591784083</c:v>
                </c:pt>
                <c:pt idx="1025">
                  <c:v>0.62624652838455752</c:v>
                </c:pt>
                <c:pt idx="1026">
                  <c:v>0.62588189085127421</c:v>
                </c:pt>
                <c:pt idx="1027">
                  <c:v>0.62551725331799091</c:v>
                </c:pt>
                <c:pt idx="1028">
                  <c:v>0.6251526157847076</c:v>
                </c:pt>
                <c:pt idx="1029">
                  <c:v>0.62478797825142418</c:v>
                </c:pt>
                <c:pt idx="1030">
                  <c:v>0.62442334071814076</c:v>
                </c:pt>
                <c:pt idx="1031">
                  <c:v>0.62405870318485746</c:v>
                </c:pt>
                <c:pt idx="1032">
                  <c:v>0.62369406565157415</c:v>
                </c:pt>
                <c:pt idx="1033">
                  <c:v>0.62332942811829084</c:v>
                </c:pt>
                <c:pt idx="1034">
                  <c:v>0.62296479058500753</c:v>
                </c:pt>
                <c:pt idx="1035">
                  <c:v>0.62260015305172411</c:v>
                </c:pt>
                <c:pt idx="1036">
                  <c:v>0.62223551551844081</c:v>
                </c:pt>
                <c:pt idx="1037">
                  <c:v>0.62187087798515739</c:v>
                </c:pt>
                <c:pt idx="1038">
                  <c:v>0.62150624045187408</c:v>
                </c:pt>
                <c:pt idx="1039">
                  <c:v>0.62114160291859077</c:v>
                </c:pt>
                <c:pt idx="1040">
                  <c:v>0.62077696538530747</c:v>
                </c:pt>
                <c:pt idx="1041">
                  <c:v>0.62041232785202405</c:v>
                </c:pt>
                <c:pt idx="1042">
                  <c:v>0.62004769031874074</c:v>
                </c:pt>
                <c:pt idx="1043">
                  <c:v>0.61968305278545732</c:v>
                </c:pt>
                <c:pt idx="1044">
                  <c:v>0.61931841525217401</c:v>
                </c:pt>
                <c:pt idx="1045">
                  <c:v>0.61895377771889071</c:v>
                </c:pt>
                <c:pt idx="1046">
                  <c:v>0.6185891401856074</c:v>
                </c:pt>
                <c:pt idx="1047">
                  <c:v>0.61822450265232409</c:v>
                </c:pt>
                <c:pt idx="1048">
                  <c:v>0.61785986511904067</c:v>
                </c:pt>
                <c:pt idx="1049">
                  <c:v>0.61749522758575726</c:v>
                </c:pt>
                <c:pt idx="1050">
                  <c:v>0.61713059005247395</c:v>
                </c:pt>
                <c:pt idx="1051">
                  <c:v>0.61676595251919064</c:v>
                </c:pt>
                <c:pt idx="1052">
                  <c:v>0.61640131498590733</c:v>
                </c:pt>
                <c:pt idx="1053">
                  <c:v>0.61603667745262403</c:v>
                </c:pt>
                <c:pt idx="1054">
                  <c:v>0.61567203991934061</c:v>
                </c:pt>
                <c:pt idx="1055">
                  <c:v>0.61530740238605719</c:v>
                </c:pt>
                <c:pt idx="1056">
                  <c:v>0.61494276485277388</c:v>
                </c:pt>
                <c:pt idx="1057">
                  <c:v>0.61457812731949057</c:v>
                </c:pt>
                <c:pt idx="1058">
                  <c:v>0.61421348978620727</c:v>
                </c:pt>
                <c:pt idx="1059">
                  <c:v>0.61384885225292396</c:v>
                </c:pt>
                <c:pt idx="1060">
                  <c:v>0.61348421471964054</c:v>
                </c:pt>
                <c:pt idx="1061">
                  <c:v>0.61311957718635712</c:v>
                </c:pt>
                <c:pt idx="1062">
                  <c:v>0.61275493965307382</c:v>
                </c:pt>
                <c:pt idx="1063">
                  <c:v>0.61239030211979051</c:v>
                </c:pt>
                <c:pt idx="1064">
                  <c:v>0.6120256645865072</c:v>
                </c:pt>
                <c:pt idx="1065">
                  <c:v>0.61166102705322389</c:v>
                </c:pt>
                <c:pt idx="1066">
                  <c:v>0.61129638951994048</c:v>
                </c:pt>
                <c:pt idx="1067">
                  <c:v>0.61093175198665717</c:v>
                </c:pt>
                <c:pt idx="1068">
                  <c:v>0.61056711445337375</c:v>
                </c:pt>
                <c:pt idx="1069">
                  <c:v>0.61020247692009044</c:v>
                </c:pt>
                <c:pt idx="1070">
                  <c:v>0.60983783938680713</c:v>
                </c:pt>
                <c:pt idx="1071">
                  <c:v>0.60947320185352383</c:v>
                </c:pt>
                <c:pt idx="1072">
                  <c:v>0.60910856432024041</c:v>
                </c:pt>
                <c:pt idx="1073">
                  <c:v>0.6087439267869571</c:v>
                </c:pt>
                <c:pt idx="1074">
                  <c:v>0.60837928925367368</c:v>
                </c:pt>
                <c:pt idx="1075">
                  <c:v>0.60801465172039038</c:v>
                </c:pt>
                <c:pt idx="1076">
                  <c:v>0.60765001418710707</c:v>
                </c:pt>
                <c:pt idx="1077">
                  <c:v>0.60728537665382376</c:v>
                </c:pt>
                <c:pt idx="1078">
                  <c:v>0.60692073912054034</c:v>
                </c:pt>
                <c:pt idx="1079">
                  <c:v>0.60655610158725703</c:v>
                </c:pt>
                <c:pt idx="1080">
                  <c:v>0.60619146405397362</c:v>
                </c:pt>
                <c:pt idx="1081">
                  <c:v>0.60582682652069031</c:v>
                </c:pt>
                <c:pt idx="1082">
                  <c:v>0.605462188987407</c:v>
                </c:pt>
                <c:pt idx="1083">
                  <c:v>0.60509755145412369</c:v>
                </c:pt>
                <c:pt idx="1084">
                  <c:v>0.60473291392084039</c:v>
                </c:pt>
                <c:pt idx="1085">
                  <c:v>0.60436827638755697</c:v>
                </c:pt>
                <c:pt idx="1086">
                  <c:v>0.60400363885427355</c:v>
                </c:pt>
                <c:pt idx="1087">
                  <c:v>0.60363900132099024</c:v>
                </c:pt>
                <c:pt idx="1088">
                  <c:v>0.60327436378770694</c:v>
                </c:pt>
                <c:pt idx="1089">
                  <c:v>0.60290972625442363</c:v>
                </c:pt>
                <c:pt idx="1090">
                  <c:v>0.60254508872114032</c:v>
                </c:pt>
                <c:pt idx="1091">
                  <c:v>0.6021804511878569</c:v>
                </c:pt>
                <c:pt idx="1092">
                  <c:v>0.60181581365457348</c:v>
                </c:pt>
                <c:pt idx="1093">
                  <c:v>0.60145117612129018</c:v>
                </c:pt>
                <c:pt idx="1094">
                  <c:v>0.60108653858800687</c:v>
                </c:pt>
                <c:pt idx="1095">
                  <c:v>0.60072190105472356</c:v>
                </c:pt>
                <c:pt idx="1096">
                  <c:v>0.60035726352144025</c:v>
                </c:pt>
                <c:pt idx="1097">
                  <c:v>0.59999262598815684</c:v>
                </c:pt>
                <c:pt idx="1098">
                  <c:v>0.59962798845487353</c:v>
                </c:pt>
                <c:pt idx="1099">
                  <c:v>0.59926335092159011</c:v>
                </c:pt>
                <c:pt idx="1100">
                  <c:v>0.5988987133883068</c:v>
                </c:pt>
                <c:pt idx="1101">
                  <c:v>0.5985340758550235</c:v>
                </c:pt>
                <c:pt idx="1102">
                  <c:v>0.59816943832174019</c:v>
                </c:pt>
                <c:pt idx="1103">
                  <c:v>0.59780480078845677</c:v>
                </c:pt>
                <c:pt idx="1104">
                  <c:v>0.59744016325517346</c:v>
                </c:pt>
                <c:pt idx="1105">
                  <c:v>0.59707552572189004</c:v>
                </c:pt>
                <c:pt idx="1106">
                  <c:v>0.59671088818860674</c:v>
                </c:pt>
                <c:pt idx="1107">
                  <c:v>0.59634625065532343</c:v>
                </c:pt>
                <c:pt idx="1108">
                  <c:v>0.59598161312204012</c:v>
                </c:pt>
                <c:pt idx="1109">
                  <c:v>0.5956169755887567</c:v>
                </c:pt>
                <c:pt idx="1110">
                  <c:v>0.5952523380554734</c:v>
                </c:pt>
                <c:pt idx="1111">
                  <c:v>0.59488770052218998</c:v>
                </c:pt>
                <c:pt idx="1112">
                  <c:v>0.59452306298890667</c:v>
                </c:pt>
                <c:pt idx="1113">
                  <c:v>0.59415842545562336</c:v>
                </c:pt>
                <c:pt idx="1114">
                  <c:v>0.59379378792234006</c:v>
                </c:pt>
                <c:pt idx="1115">
                  <c:v>0.59342915038905675</c:v>
                </c:pt>
                <c:pt idx="1116">
                  <c:v>0.59306451285577333</c:v>
                </c:pt>
                <c:pt idx="1117">
                  <c:v>0.59269987532248991</c:v>
                </c:pt>
                <c:pt idx="1118">
                  <c:v>0.5923352377892066</c:v>
                </c:pt>
                <c:pt idx="1119">
                  <c:v>0.5919706002559233</c:v>
                </c:pt>
                <c:pt idx="1120">
                  <c:v>0.59160596272263999</c:v>
                </c:pt>
                <c:pt idx="1121">
                  <c:v>0.59124132518935668</c:v>
                </c:pt>
                <c:pt idx="1122">
                  <c:v>0.59087668765607326</c:v>
                </c:pt>
                <c:pt idx="1123">
                  <c:v>0.59051205012278984</c:v>
                </c:pt>
                <c:pt idx="1124">
                  <c:v>0.59014741258950654</c:v>
                </c:pt>
                <c:pt idx="1125">
                  <c:v>0.58978277505622323</c:v>
                </c:pt>
                <c:pt idx="1126">
                  <c:v>0.58941813752293992</c:v>
                </c:pt>
                <c:pt idx="1127">
                  <c:v>0.58905349998965661</c:v>
                </c:pt>
                <c:pt idx="1128">
                  <c:v>0.5886888624563732</c:v>
                </c:pt>
                <c:pt idx="1129">
                  <c:v>0.58832422492308989</c:v>
                </c:pt>
                <c:pt idx="1130">
                  <c:v>0.58795958738980647</c:v>
                </c:pt>
                <c:pt idx="1131">
                  <c:v>0.58759494985652316</c:v>
                </c:pt>
                <c:pt idx="1132">
                  <c:v>0.58723031232323986</c:v>
                </c:pt>
                <c:pt idx="1133">
                  <c:v>0.58686567478995655</c:v>
                </c:pt>
                <c:pt idx="1134">
                  <c:v>0.58650103725667313</c:v>
                </c:pt>
                <c:pt idx="1135">
                  <c:v>0.58613639972338982</c:v>
                </c:pt>
                <c:pt idx="1136">
                  <c:v>0.5857717621901064</c:v>
                </c:pt>
                <c:pt idx="1137">
                  <c:v>0.5854071246568231</c:v>
                </c:pt>
                <c:pt idx="1138">
                  <c:v>0.58504248712353979</c:v>
                </c:pt>
                <c:pt idx="1139">
                  <c:v>0.58467784959025648</c:v>
                </c:pt>
                <c:pt idx="1140">
                  <c:v>0.58431321205697306</c:v>
                </c:pt>
                <c:pt idx="1141">
                  <c:v>0.58394857452368976</c:v>
                </c:pt>
                <c:pt idx="1142">
                  <c:v>0.58358393699040634</c:v>
                </c:pt>
                <c:pt idx="1143">
                  <c:v>0.58321929945712303</c:v>
                </c:pt>
                <c:pt idx="1144">
                  <c:v>0.58285466192383972</c:v>
                </c:pt>
                <c:pt idx="1145">
                  <c:v>0.58249002439055642</c:v>
                </c:pt>
                <c:pt idx="1146">
                  <c:v>0.58212538685727311</c:v>
                </c:pt>
                <c:pt idx="1147">
                  <c:v>0.58176074932398969</c:v>
                </c:pt>
                <c:pt idx="1148">
                  <c:v>0.58139611179070627</c:v>
                </c:pt>
                <c:pt idx="1149">
                  <c:v>0.58103147425742296</c:v>
                </c:pt>
                <c:pt idx="1150">
                  <c:v>0.58066683672413966</c:v>
                </c:pt>
                <c:pt idx="1151">
                  <c:v>0.58030219919085635</c:v>
                </c:pt>
                <c:pt idx="1152">
                  <c:v>0.57993756165757304</c:v>
                </c:pt>
                <c:pt idx="1153">
                  <c:v>0.57957292412428962</c:v>
                </c:pt>
                <c:pt idx="1154">
                  <c:v>0.57920828659100621</c:v>
                </c:pt>
                <c:pt idx="1155">
                  <c:v>0.5788436490577229</c:v>
                </c:pt>
                <c:pt idx="1156">
                  <c:v>0.57847901152443959</c:v>
                </c:pt>
                <c:pt idx="1157">
                  <c:v>0.57811437399115628</c:v>
                </c:pt>
                <c:pt idx="1158">
                  <c:v>0.57774973645787298</c:v>
                </c:pt>
                <c:pt idx="1159">
                  <c:v>0.57738509892458956</c:v>
                </c:pt>
                <c:pt idx="1160">
                  <c:v>0.57702046139130614</c:v>
                </c:pt>
                <c:pt idx="1161">
                  <c:v>0.57665582385802283</c:v>
                </c:pt>
                <c:pt idx="1162">
                  <c:v>0.57629118632473952</c:v>
                </c:pt>
                <c:pt idx="1163">
                  <c:v>0.57592654879145622</c:v>
                </c:pt>
                <c:pt idx="1164">
                  <c:v>0.57556191125817291</c:v>
                </c:pt>
                <c:pt idx="1165">
                  <c:v>0.57519727372488949</c:v>
                </c:pt>
                <c:pt idx="1166">
                  <c:v>0.57483263619160618</c:v>
                </c:pt>
                <c:pt idx="1167">
                  <c:v>0.57446799865832276</c:v>
                </c:pt>
                <c:pt idx="1168">
                  <c:v>0.57410336112503946</c:v>
                </c:pt>
                <c:pt idx="1169">
                  <c:v>0.57373872359175615</c:v>
                </c:pt>
                <c:pt idx="1170">
                  <c:v>0.57337408605847284</c:v>
                </c:pt>
                <c:pt idx="1171">
                  <c:v>0.57300944852518942</c:v>
                </c:pt>
                <c:pt idx="1172">
                  <c:v>0.57264481099190612</c:v>
                </c:pt>
                <c:pt idx="1173">
                  <c:v>0.5722801734586227</c:v>
                </c:pt>
                <c:pt idx="1174">
                  <c:v>0.57191553592533939</c:v>
                </c:pt>
                <c:pt idx="1175">
                  <c:v>0.57155089839205608</c:v>
                </c:pt>
                <c:pt idx="1176">
                  <c:v>0.57118626085877278</c:v>
                </c:pt>
                <c:pt idx="1177">
                  <c:v>0.57082162332548947</c:v>
                </c:pt>
                <c:pt idx="1178">
                  <c:v>0.57045698579220605</c:v>
                </c:pt>
                <c:pt idx="1179">
                  <c:v>0.57009234825892263</c:v>
                </c:pt>
                <c:pt idx="1180">
                  <c:v>0.56972771072563932</c:v>
                </c:pt>
                <c:pt idx="1181">
                  <c:v>0.56936307319235602</c:v>
                </c:pt>
                <c:pt idx="1182">
                  <c:v>0.56899843565907271</c:v>
                </c:pt>
                <c:pt idx="1183">
                  <c:v>0.5686337981257894</c:v>
                </c:pt>
                <c:pt idx="1184">
                  <c:v>0.56826916059250598</c:v>
                </c:pt>
                <c:pt idx="1185">
                  <c:v>0.56790452305922257</c:v>
                </c:pt>
                <c:pt idx="1186">
                  <c:v>0.56753988552593926</c:v>
                </c:pt>
                <c:pt idx="1187">
                  <c:v>0.56717524799265595</c:v>
                </c:pt>
                <c:pt idx="1188">
                  <c:v>0.56681061045937264</c:v>
                </c:pt>
                <c:pt idx="1189">
                  <c:v>0.56644597292608934</c:v>
                </c:pt>
                <c:pt idx="1190">
                  <c:v>0.56608133539280592</c:v>
                </c:pt>
                <c:pt idx="1191">
                  <c:v>0.5657166978595225</c:v>
                </c:pt>
                <c:pt idx="1192">
                  <c:v>0.56535206032623919</c:v>
                </c:pt>
                <c:pt idx="1193">
                  <c:v>0.56498742279295588</c:v>
                </c:pt>
                <c:pt idx="1194">
                  <c:v>0.56462278525967258</c:v>
                </c:pt>
                <c:pt idx="1195">
                  <c:v>0.56425814772638927</c:v>
                </c:pt>
                <c:pt idx="1196">
                  <c:v>0.56389351019310585</c:v>
                </c:pt>
                <c:pt idx="1197">
                  <c:v>0.56352887265982254</c:v>
                </c:pt>
                <c:pt idx="1198">
                  <c:v>0.56316423512653913</c:v>
                </c:pt>
                <c:pt idx="1199">
                  <c:v>0.56279959759325582</c:v>
                </c:pt>
                <c:pt idx="1200">
                  <c:v>0.56243496005997251</c:v>
                </c:pt>
                <c:pt idx="1201">
                  <c:v>0.5620703225266892</c:v>
                </c:pt>
                <c:pt idx="1202">
                  <c:v>0.56170568499340578</c:v>
                </c:pt>
                <c:pt idx="1203">
                  <c:v>0.56134104746012248</c:v>
                </c:pt>
                <c:pt idx="1204">
                  <c:v>0.56097640992683906</c:v>
                </c:pt>
                <c:pt idx="1205">
                  <c:v>0.56061177239355575</c:v>
                </c:pt>
                <c:pt idx="1206">
                  <c:v>0.56024713486027244</c:v>
                </c:pt>
                <c:pt idx="1207">
                  <c:v>0.55988249732698914</c:v>
                </c:pt>
                <c:pt idx="1208">
                  <c:v>0.55951785979370572</c:v>
                </c:pt>
                <c:pt idx="1209">
                  <c:v>0.55915322226042241</c:v>
                </c:pt>
                <c:pt idx="1210">
                  <c:v>0.55878858472713899</c:v>
                </c:pt>
                <c:pt idx="1211">
                  <c:v>0.55842394719385569</c:v>
                </c:pt>
                <c:pt idx="1212">
                  <c:v>0.55805930966057238</c:v>
                </c:pt>
                <c:pt idx="1213">
                  <c:v>0.55769467212728907</c:v>
                </c:pt>
                <c:pt idx="1214">
                  <c:v>0.55733003459400576</c:v>
                </c:pt>
                <c:pt idx="1215">
                  <c:v>0.55696539706072234</c:v>
                </c:pt>
                <c:pt idx="1216">
                  <c:v>0.55660075952743893</c:v>
                </c:pt>
                <c:pt idx="1217">
                  <c:v>0.55623612199415562</c:v>
                </c:pt>
                <c:pt idx="1218">
                  <c:v>0.55587148446087231</c:v>
                </c:pt>
                <c:pt idx="1219">
                  <c:v>0.555506846927589</c:v>
                </c:pt>
                <c:pt idx="1220">
                  <c:v>0.5551422093943057</c:v>
                </c:pt>
                <c:pt idx="1221">
                  <c:v>0.55477757186102228</c:v>
                </c:pt>
                <c:pt idx="1222">
                  <c:v>0.55441293432773886</c:v>
                </c:pt>
                <c:pt idx="1223">
                  <c:v>0.55404829679445555</c:v>
                </c:pt>
                <c:pt idx="1224">
                  <c:v>0.55368365926117225</c:v>
                </c:pt>
                <c:pt idx="1225">
                  <c:v>0.55331902172788894</c:v>
                </c:pt>
                <c:pt idx="1226">
                  <c:v>0.55295438419460563</c:v>
                </c:pt>
                <c:pt idx="1227">
                  <c:v>0.55258974666132221</c:v>
                </c:pt>
                <c:pt idx="1228">
                  <c:v>0.5522251091280389</c:v>
                </c:pt>
                <c:pt idx="1229">
                  <c:v>0.55186047159475549</c:v>
                </c:pt>
                <c:pt idx="1230">
                  <c:v>0.55149583406147218</c:v>
                </c:pt>
                <c:pt idx="1231">
                  <c:v>0.55113119652818887</c:v>
                </c:pt>
                <c:pt idx="1232">
                  <c:v>0.55076655899490556</c:v>
                </c:pt>
                <c:pt idx="1233">
                  <c:v>0.55040192146162215</c:v>
                </c:pt>
                <c:pt idx="1234">
                  <c:v>0.55003728392833884</c:v>
                </c:pt>
                <c:pt idx="1235">
                  <c:v>0.54967264639505542</c:v>
                </c:pt>
                <c:pt idx="1236">
                  <c:v>0.54930800886177211</c:v>
                </c:pt>
                <c:pt idx="1237">
                  <c:v>0.54894337132848881</c:v>
                </c:pt>
                <c:pt idx="1238">
                  <c:v>0.5485787337952055</c:v>
                </c:pt>
                <c:pt idx="1239">
                  <c:v>0.54821409626192208</c:v>
                </c:pt>
                <c:pt idx="1240">
                  <c:v>0.54784945872863877</c:v>
                </c:pt>
                <c:pt idx="1241">
                  <c:v>0.54748482119535535</c:v>
                </c:pt>
                <c:pt idx="1242">
                  <c:v>0.54712018366207205</c:v>
                </c:pt>
                <c:pt idx="1243">
                  <c:v>0.54675554612878874</c:v>
                </c:pt>
                <c:pt idx="1244">
                  <c:v>0.54639090859550543</c:v>
                </c:pt>
                <c:pt idx="1245">
                  <c:v>0.54602627106222212</c:v>
                </c:pt>
                <c:pt idx="1246">
                  <c:v>0.54566163352893871</c:v>
                </c:pt>
                <c:pt idx="1247">
                  <c:v>0.54529699599565529</c:v>
                </c:pt>
                <c:pt idx="1248">
                  <c:v>0.54493235846237198</c:v>
                </c:pt>
                <c:pt idx="1249">
                  <c:v>0.54456772092908867</c:v>
                </c:pt>
                <c:pt idx="1250">
                  <c:v>0.54420308339580536</c:v>
                </c:pt>
                <c:pt idx="1251">
                  <c:v>0.54383844586252206</c:v>
                </c:pt>
                <c:pt idx="1252">
                  <c:v>0.54347380832923864</c:v>
                </c:pt>
                <c:pt idx="1253">
                  <c:v>0.54310917079595522</c:v>
                </c:pt>
                <c:pt idx="1254">
                  <c:v>0.54274453326267191</c:v>
                </c:pt>
                <c:pt idx="1255">
                  <c:v>0.54237989572938861</c:v>
                </c:pt>
                <c:pt idx="1256">
                  <c:v>0.5420152581961053</c:v>
                </c:pt>
                <c:pt idx="1257">
                  <c:v>0.54165062066282199</c:v>
                </c:pt>
                <c:pt idx="1258">
                  <c:v>0.54128598312953857</c:v>
                </c:pt>
                <c:pt idx="1259">
                  <c:v>0.54092134559625527</c:v>
                </c:pt>
                <c:pt idx="1260">
                  <c:v>0.54055670806297185</c:v>
                </c:pt>
                <c:pt idx="1261">
                  <c:v>0.54019207052968854</c:v>
                </c:pt>
                <c:pt idx="1262">
                  <c:v>0.53982743299640523</c:v>
                </c:pt>
                <c:pt idx="1263">
                  <c:v>0.53946279546312192</c:v>
                </c:pt>
                <c:pt idx="1264">
                  <c:v>0.53909815792983851</c:v>
                </c:pt>
                <c:pt idx="1265">
                  <c:v>0.5387335203965552</c:v>
                </c:pt>
                <c:pt idx="1266">
                  <c:v>0.53836888286327178</c:v>
                </c:pt>
                <c:pt idx="1267">
                  <c:v>0.53800424532998847</c:v>
                </c:pt>
                <c:pt idx="1268">
                  <c:v>0.53763960779670517</c:v>
                </c:pt>
                <c:pt idx="1269">
                  <c:v>0.53727497026342186</c:v>
                </c:pt>
                <c:pt idx="1270">
                  <c:v>0.53691033273013844</c:v>
                </c:pt>
                <c:pt idx="1271">
                  <c:v>0.53654569519685513</c:v>
                </c:pt>
                <c:pt idx="1272">
                  <c:v>0.53618105766357171</c:v>
                </c:pt>
                <c:pt idx="1273">
                  <c:v>0.53581642013028841</c:v>
                </c:pt>
                <c:pt idx="1274">
                  <c:v>0.5354517825970051</c:v>
                </c:pt>
                <c:pt idx="1275">
                  <c:v>0.53508714506372179</c:v>
                </c:pt>
                <c:pt idx="1276">
                  <c:v>0.53472250753043848</c:v>
                </c:pt>
                <c:pt idx="1277">
                  <c:v>0.53435786999715507</c:v>
                </c:pt>
                <c:pt idx="1278">
                  <c:v>0.53399323246387165</c:v>
                </c:pt>
                <c:pt idx="1279">
                  <c:v>0.53362859493058834</c:v>
                </c:pt>
                <c:pt idx="1280">
                  <c:v>0.53326395739730503</c:v>
                </c:pt>
                <c:pt idx="1281">
                  <c:v>0.53289931986402161</c:v>
                </c:pt>
                <c:pt idx="1282">
                  <c:v>0.53253468233073831</c:v>
                </c:pt>
                <c:pt idx="1283">
                  <c:v>0.53217004479745489</c:v>
                </c:pt>
                <c:pt idx="1284">
                  <c:v>0.53180540726417158</c:v>
                </c:pt>
                <c:pt idx="1285">
                  <c:v>0.53144076973088827</c:v>
                </c:pt>
                <c:pt idx="1286">
                  <c:v>0.53107613219760497</c:v>
                </c:pt>
                <c:pt idx="1287">
                  <c:v>0.53071149466432166</c:v>
                </c:pt>
                <c:pt idx="1288">
                  <c:v>0.53034685713103824</c:v>
                </c:pt>
                <c:pt idx="1289">
                  <c:v>0.52998221959775482</c:v>
                </c:pt>
                <c:pt idx="1290">
                  <c:v>0.52961758206447151</c:v>
                </c:pt>
                <c:pt idx="1291">
                  <c:v>0.52925294453118821</c:v>
                </c:pt>
                <c:pt idx="1292">
                  <c:v>0.5288883069979049</c:v>
                </c:pt>
                <c:pt idx="1293">
                  <c:v>0.52852366946462159</c:v>
                </c:pt>
                <c:pt idx="1294">
                  <c:v>0.52815903193133817</c:v>
                </c:pt>
                <c:pt idx="1295">
                  <c:v>0.52779439439805476</c:v>
                </c:pt>
                <c:pt idx="1296">
                  <c:v>0.52742975686477145</c:v>
                </c:pt>
                <c:pt idx="1297">
                  <c:v>0.52706511933148814</c:v>
                </c:pt>
                <c:pt idx="1298">
                  <c:v>0.52670048179820483</c:v>
                </c:pt>
                <c:pt idx="1299">
                  <c:v>0.52633584426492153</c:v>
                </c:pt>
                <c:pt idx="1300">
                  <c:v>0.52597120673163811</c:v>
                </c:pt>
                <c:pt idx="1301">
                  <c:v>0.52560656919835469</c:v>
                </c:pt>
                <c:pt idx="1302">
                  <c:v>0.52524193166507138</c:v>
                </c:pt>
                <c:pt idx="1303">
                  <c:v>0.52487729413178807</c:v>
                </c:pt>
                <c:pt idx="1304">
                  <c:v>0.52451265659850477</c:v>
                </c:pt>
                <c:pt idx="1305">
                  <c:v>0.52414801906522146</c:v>
                </c:pt>
                <c:pt idx="1306">
                  <c:v>0.52378338153193804</c:v>
                </c:pt>
                <c:pt idx="1307">
                  <c:v>0.52341874399865473</c:v>
                </c:pt>
                <c:pt idx="1308">
                  <c:v>0.52305410646537132</c:v>
                </c:pt>
                <c:pt idx="1309">
                  <c:v>0.52268946893208801</c:v>
                </c:pt>
                <c:pt idx="1310">
                  <c:v>0.5223248313988047</c:v>
                </c:pt>
                <c:pt idx="1311">
                  <c:v>0.52196019386552139</c:v>
                </c:pt>
                <c:pt idx="1312">
                  <c:v>0.52159555633223798</c:v>
                </c:pt>
                <c:pt idx="1313">
                  <c:v>0.52123091879895467</c:v>
                </c:pt>
                <c:pt idx="1314">
                  <c:v>0.52086628126567125</c:v>
                </c:pt>
                <c:pt idx="1315">
                  <c:v>0.52050164373238794</c:v>
                </c:pt>
                <c:pt idx="1316">
                  <c:v>0.52013700619910463</c:v>
                </c:pt>
                <c:pt idx="1317">
                  <c:v>0.51977236866582133</c:v>
                </c:pt>
                <c:pt idx="1318">
                  <c:v>0.51940773113253791</c:v>
                </c:pt>
                <c:pt idx="1319">
                  <c:v>0.5190430935992546</c:v>
                </c:pt>
                <c:pt idx="1320">
                  <c:v>0.51867845606597118</c:v>
                </c:pt>
                <c:pt idx="1321">
                  <c:v>0.51831381853268788</c:v>
                </c:pt>
                <c:pt idx="1322">
                  <c:v>0.51794918099940457</c:v>
                </c:pt>
                <c:pt idx="1323">
                  <c:v>0.51758454346612126</c:v>
                </c:pt>
                <c:pt idx="1324">
                  <c:v>0.51721990593283795</c:v>
                </c:pt>
                <c:pt idx="1325">
                  <c:v>0.51685526839955453</c:v>
                </c:pt>
                <c:pt idx="1326">
                  <c:v>0.51649063086627112</c:v>
                </c:pt>
                <c:pt idx="1327">
                  <c:v>0.51612599333298781</c:v>
                </c:pt>
                <c:pt idx="1328">
                  <c:v>0.5157613557997045</c:v>
                </c:pt>
                <c:pt idx="1329">
                  <c:v>0.51539671826642119</c:v>
                </c:pt>
                <c:pt idx="1330">
                  <c:v>0.51503208073313789</c:v>
                </c:pt>
                <c:pt idx="1331">
                  <c:v>0.51466744319985447</c:v>
                </c:pt>
                <c:pt idx="1332">
                  <c:v>0.51430280566657105</c:v>
                </c:pt>
                <c:pt idx="1333">
                  <c:v>0.51393816813328774</c:v>
                </c:pt>
                <c:pt idx="1334">
                  <c:v>0.51357353060000444</c:v>
                </c:pt>
                <c:pt idx="1335">
                  <c:v>0.51320889306672113</c:v>
                </c:pt>
                <c:pt idx="1336">
                  <c:v>0.51284425553343782</c:v>
                </c:pt>
                <c:pt idx="1337">
                  <c:v>0.5124796180001544</c:v>
                </c:pt>
                <c:pt idx="1338">
                  <c:v>0.51211498046687109</c:v>
                </c:pt>
                <c:pt idx="1339">
                  <c:v>0.51175034293358768</c:v>
                </c:pt>
                <c:pt idx="1340">
                  <c:v>0.51138570540030437</c:v>
                </c:pt>
                <c:pt idx="1341">
                  <c:v>0.51102106786702106</c:v>
                </c:pt>
                <c:pt idx="1342">
                  <c:v>0.51065643033373775</c:v>
                </c:pt>
                <c:pt idx="1343">
                  <c:v>0.51029179280045434</c:v>
                </c:pt>
                <c:pt idx="1344">
                  <c:v>0.50992715526717103</c:v>
                </c:pt>
                <c:pt idx="1345">
                  <c:v>0.50956251773388761</c:v>
                </c:pt>
                <c:pt idx="1346">
                  <c:v>0.5091978802006043</c:v>
                </c:pt>
                <c:pt idx="1347">
                  <c:v>0.508833242667321</c:v>
                </c:pt>
                <c:pt idx="1348">
                  <c:v>0.50846860513403769</c:v>
                </c:pt>
                <c:pt idx="1349">
                  <c:v>0.50810396760075427</c:v>
                </c:pt>
                <c:pt idx="1350">
                  <c:v>0.50773933006747096</c:v>
                </c:pt>
                <c:pt idx="1351">
                  <c:v>0.50737469253418754</c:v>
                </c:pt>
                <c:pt idx="1352">
                  <c:v>0.50701005500090424</c:v>
                </c:pt>
                <c:pt idx="1353">
                  <c:v>0.50664541746762093</c:v>
                </c:pt>
                <c:pt idx="1354">
                  <c:v>0.50628077993433762</c:v>
                </c:pt>
                <c:pt idx="1355">
                  <c:v>0.50591614240105431</c:v>
                </c:pt>
                <c:pt idx="1356">
                  <c:v>0.5055515048677709</c:v>
                </c:pt>
                <c:pt idx="1357">
                  <c:v>0.50518686733448748</c:v>
                </c:pt>
                <c:pt idx="1358">
                  <c:v>0.50482222980120417</c:v>
                </c:pt>
                <c:pt idx="1359">
                  <c:v>0.50445759226792086</c:v>
                </c:pt>
                <c:pt idx="1360">
                  <c:v>0.50409295473463755</c:v>
                </c:pt>
                <c:pt idx="1361">
                  <c:v>0.50372831720135425</c:v>
                </c:pt>
                <c:pt idx="1362">
                  <c:v>0.50336367966807083</c:v>
                </c:pt>
                <c:pt idx="1363">
                  <c:v>0.50299904213478741</c:v>
                </c:pt>
                <c:pt idx="1364">
                  <c:v>0.5026344046015041</c:v>
                </c:pt>
                <c:pt idx="1365">
                  <c:v>0.5022697670682208</c:v>
                </c:pt>
                <c:pt idx="1366">
                  <c:v>0.50190512953493749</c:v>
                </c:pt>
                <c:pt idx="1367">
                  <c:v>0.50154049200165418</c:v>
                </c:pt>
                <c:pt idx="1368">
                  <c:v>0.50117585446837076</c:v>
                </c:pt>
                <c:pt idx="1369">
                  <c:v>0.50081121693508746</c:v>
                </c:pt>
                <c:pt idx="1370">
                  <c:v>0.50044657940180404</c:v>
                </c:pt>
                <c:pt idx="1371">
                  <c:v>0.50008194186852073</c:v>
                </c:pt>
                <c:pt idx="1372">
                  <c:v>0.49971730433523742</c:v>
                </c:pt>
                <c:pt idx="1373">
                  <c:v>0.499352666801954</c:v>
                </c:pt>
                <c:pt idx="1374">
                  <c:v>0.4989880292686707</c:v>
                </c:pt>
                <c:pt idx="1375">
                  <c:v>0.49862339173538739</c:v>
                </c:pt>
                <c:pt idx="1376">
                  <c:v>0.49825875420210397</c:v>
                </c:pt>
                <c:pt idx="1377">
                  <c:v>0.49789411666882066</c:v>
                </c:pt>
                <c:pt idx="1378">
                  <c:v>0.49752947913553736</c:v>
                </c:pt>
                <c:pt idx="1379">
                  <c:v>0.49716484160225405</c:v>
                </c:pt>
                <c:pt idx="1380">
                  <c:v>0.49680020406897063</c:v>
                </c:pt>
                <c:pt idx="1381">
                  <c:v>0.49643556653568732</c:v>
                </c:pt>
                <c:pt idx="1382">
                  <c:v>0.49607092900240402</c:v>
                </c:pt>
                <c:pt idx="1383">
                  <c:v>0.4957062914691206</c:v>
                </c:pt>
                <c:pt idx="1384">
                  <c:v>0.49534165393583729</c:v>
                </c:pt>
                <c:pt idx="1385">
                  <c:v>0.49497701640255398</c:v>
                </c:pt>
                <c:pt idx="1386">
                  <c:v>0.49461237886927056</c:v>
                </c:pt>
                <c:pt idx="1387">
                  <c:v>0.49424774133598726</c:v>
                </c:pt>
                <c:pt idx="1388">
                  <c:v>0.49388310380270395</c:v>
                </c:pt>
                <c:pt idx="1389">
                  <c:v>0.49351846626942053</c:v>
                </c:pt>
                <c:pt idx="1390">
                  <c:v>0.49315382873613722</c:v>
                </c:pt>
                <c:pt idx="1391">
                  <c:v>0.49278919120285392</c:v>
                </c:pt>
                <c:pt idx="1392">
                  <c:v>0.4924245536695705</c:v>
                </c:pt>
                <c:pt idx="1393">
                  <c:v>0.49205991613628719</c:v>
                </c:pt>
                <c:pt idx="1394">
                  <c:v>0.49169527860300388</c:v>
                </c:pt>
                <c:pt idx="1395">
                  <c:v>0.49133064106972046</c:v>
                </c:pt>
                <c:pt idx="1396">
                  <c:v>0.49096600353643716</c:v>
                </c:pt>
                <c:pt idx="1397">
                  <c:v>0.49060136600315385</c:v>
                </c:pt>
                <c:pt idx="1398">
                  <c:v>0.49023672846987043</c:v>
                </c:pt>
                <c:pt idx="1399">
                  <c:v>0.48987209093658712</c:v>
                </c:pt>
                <c:pt idx="1400">
                  <c:v>0.48950745340330382</c:v>
                </c:pt>
                <c:pt idx="1401">
                  <c:v>0.4891428158700204</c:v>
                </c:pt>
                <c:pt idx="1402">
                  <c:v>0.48877817833673709</c:v>
                </c:pt>
                <c:pt idx="1403">
                  <c:v>0.48841354080345378</c:v>
                </c:pt>
                <c:pt idx="1404">
                  <c:v>0.48804890327017036</c:v>
                </c:pt>
                <c:pt idx="1405">
                  <c:v>0.48768426573688706</c:v>
                </c:pt>
                <c:pt idx="1406">
                  <c:v>0.48731962820360375</c:v>
                </c:pt>
                <c:pt idx="1407">
                  <c:v>0.48695499067032033</c:v>
                </c:pt>
                <c:pt idx="1408">
                  <c:v>0.48659035313703702</c:v>
                </c:pt>
                <c:pt idx="1409">
                  <c:v>0.48622571560375372</c:v>
                </c:pt>
                <c:pt idx="1410">
                  <c:v>0.48586107807047041</c:v>
                </c:pt>
                <c:pt idx="1411">
                  <c:v>0.48549644053718699</c:v>
                </c:pt>
                <c:pt idx="1412">
                  <c:v>0.48513180300390368</c:v>
                </c:pt>
                <c:pt idx="1413">
                  <c:v>0.48476716547062038</c:v>
                </c:pt>
                <c:pt idx="1414">
                  <c:v>0.48440252793733696</c:v>
                </c:pt>
                <c:pt idx="1415">
                  <c:v>0.48403789040405365</c:v>
                </c:pt>
                <c:pt idx="1416">
                  <c:v>0.48367325287077034</c:v>
                </c:pt>
                <c:pt idx="1417">
                  <c:v>0.48330861533748692</c:v>
                </c:pt>
                <c:pt idx="1418">
                  <c:v>0.48294397780420362</c:v>
                </c:pt>
                <c:pt idx="1419">
                  <c:v>0.48257934027092031</c:v>
                </c:pt>
                <c:pt idx="1420">
                  <c:v>0.48221470273763689</c:v>
                </c:pt>
                <c:pt idx="1421">
                  <c:v>0.48185006520435358</c:v>
                </c:pt>
                <c:pt idx="1422">
                  <c:v>0.48148542767107028</c:v>
                </c:pt>
                <c:pt idx="1423">
                  <c:v>0.48112079013778686</c:v>
                </c:pt>
                <c:pt idx="1424">
                  <c:v>0.48075615260450355</c:v>
                </c:pt>
                <c:pt idx="1425">
                  <c:v>0.48039151507122024</c:v>
                </c:pt>
                <c:pt idx="1426">
                  <c:v>0.48002687753793682</c:v>
                </c:pt>
                <c:pt idx="1427">
                  <c:v>0.47966224000465352</c:v>
                </c:pt>
                <c:pt idx="1428">
                  <c:v>0.47929760247137021</c:v>
                </c:pt>
                <c:pt idx="1429">
                  <c:v>0.47893296493808679</c:v>
                </c:pt>
                <c:pt idx="1430">
                  <c:v>0.47856832740480348</c:v>
                </c:pt>
                <c:pt idx="1431">
                  <c:v>0.47820368987152018</c:v>
                </c:pt>
                <c:pt idx="1432">
                  <c:v>0.47783905233823676</c:v>
                </c:pt>
                <c:pt idx="1433">
                  <c:v>0.47747441480495345</c:v>
                </c:pt>
                <c:pt idx="1434">
                  <c:v>0.47710977727167014</c:v>
                </c:pt>
                <c:pt idx="1435">
                  <c:v>0.47674513973838673</c:v>
                </c:pt>
                <c:pt idx="1436">
                  <c:v>0.47638050220510342</c:v>
                </c:pt>
                <c:pt idx="1437">
                  <c:v>0.47601586467182011</c:v>
                </c:pt>
                <c:pt idx="1438">
                  <c:v>0.47565122713853669</c:v>
                </c:pt>
                <c:pt idx="1439">
                  <c:v>0.47528658960525338</c:v>
                </c:pt>
                <c:pt idx="1440">
                  <c:v>0.47492195207197008</c:v>
                </c:pt>
                <c:pt idx="1441">
                  <c:v>0.47455731453868677</c:v>
                </c:pt>
                <c:pt idx="1442">
                  <c:v>0.47419267700540335</c:v>
                </c:pt>
                <c:pt idx="1443">
                  <c:v>0.47382803947212004</c:v>
                </c:pt>
                <c:pt idx="1444">
                  <c:v>0.47346340193883674</c:v>
                </c:pt>
                <c:pt idx="1445">
                  <c:v>0.47309876440555332</c:v>
                </c:pt>
                <c:pt idx="1446">
                  <c:v>0.47273412687227001</c:v>
                </c:pt>
                <c:pt idx="1447">
                  <c:v>0.4723694893389867</c:v>
                </c:pt>
                <c:pt idx="1448">
                  <c:v>0.47200485180570328</c:v>
                </c:pt>
                <c:pt idx="1449">
                  <c:v>0.47164021427241998</c:v>
                </c:pt>
                <c:pt idx="1450">
                  <c:v>0.47127557673913667</c:v>
                </c:pt>
                <c:pt idx="1451">
                  <c:v>0.47091093920585325</c:v>
                </c:pt>
                <c:pt idx="1452">
                  <c:v>0.47054630167256994</c:v>
                </c:pt>
                <c:pt idx="1453">
                  <c:v>0.47018166413928664</c:v>
                </c:pt>
                <c:pt idx="1454">
                  <c:v>0.46981702660600322</c:v>
                </c:pt>
                <c:pt idx="1455">
                  <c:v>0.46945238907271991</c:v>
                </c:pt>
                <c:pt idx="1456">
                  <c:v>0.4690877515394366</c:v>
                </c:pt>
                <c:pt idx="1457">
                  <c:v>0.46872311400615319</c:v>
                </c:pt>
                <c:pt idx="1458">
                  <c:v>0.46835847647286988</c:v>
                </c:pt>
                <c:pt idx="1459">
                  <c:v>0.46799383893958657</c:v>
                </c:pt>
                <c:pt idx="1460">
                  <c:v>0.46762920140630315</c:v>
                </c:pt>
                <c:pt idx="1461">
                  <c:v>0.46726456387301984</c:v>
                </c:pt>
                <c:pt idx="1462">
                  <c:v>0.46689992633973654</c:v>
                </c:pt>
                <c:pt idx="1463">
                  <c:v>0.46653528880645312</c:v>
                </c:pt>
                <c:pt idx="1464">
                  <c:v>0.46617065127316981</c:v>
                </c:pt>
                <c:pt idx="1465">
                  <c:v>0.4658060137398865</c:v>
                </c:pt>
                <c:pt idx="1466">
                  <c:v>0.46544137620660309</c:v>
                </c:pt>
                <c:pt idx="1467">
                  <c:v>0.46507673867331978</c:v>
                </c:pt>
                <c:pt idx="1468">
                  <c:v>0.46471210114003647</c:v>
                </c:pt>
                <c:pt idx="1469">
                  <c:v>0.46434746360675305</c:v>
                </c:pt>
                <c:pt idx="1470">
                  <c:v>0.46398282607346975</c:v>
                </c:pt>
                <c:pt idx="1471">
                  <c:v>0.46361818854018644</c:v>
                </c:pt>
                <c:pt idx="1472">
                  <c:v>0.46325355100690302</c:v>
                </c:pt>
                <c:pt idx="1473">
                  <c:v>0.46288891347361971</c:v>
                </c:pt>
                <c:pt idx="1474">
                  <c:v>0.4625242759403364</c:v>
                </c:pt>
                <c:pt idx="1475">
                  <c:v>0.4621596384070531</c:v>
                </c:pt>
                <c:pt idx="1476">
                  <c:v>0.46179500087376968</c:v>
                </c:pt>
                <c:pt idx="1477">
                  <c:v>0.46143036334048637</c:v>
                </c:pt>
                <c:pt idx="1478">
                  <c:v>0.46106572580720306</c:v>
                </c:pt>
                <c:pt idx="1479">
                  <c:v>0.46070108827391965</c:v>
                </c:pt>
                <c:pt idx="1480">
                  <c:v>0.46033645074063634</c:v>
                </c:pt>
                <c:pt idx="1481">
                  <c:v>0.45997181320735303</c:v>
                </c:pt>
                <c:pt idx="1482">
                  <c:v>0.45960717567406961</c:v>
                </c:pt>
                <c:pt idx="1483">
                  <c:v>0.4592425381407863</c:v>
                </c:pt>
                <c:pt idx="1484">
                  <c:v>0.458877900607503</c:v>
                </c:pt>
                <c:pt idx="1485">
                  <c:v>0.45851326307421958</c:v>
                </c:pt>
                <c:pt idx="1486">
                  <c:v>0.45814862554093627</c:v>
                </c:pt>
                <c:pt idx="1487">
                  <c:v>0.45778398800765296</c:v>
                </c:pt>
                <c:pt idx="1488">
                  <c:v>0.45741935047436955</c:v>
                </c:pt>
                <c:pt idx="1489">
                  <c:v>0.45705471294108624</c:v>
                </c:pt>
                <c:pt idx="1490">
                  <c:v>0.45669007540780293</c:v>
                </c:pt>
                <c:pt idx="1491">
                  <c:v>0.45632543787451951</c:v>
                </c:pt>
                <c:pt idx="1492">
                  <c:v>0.45596080034123621</c:v>
                </c:pt>
                <c:pt idx="1493">
                  <c:v>0.4555961628079529</c:v>
                </c:pt>
                <c:pt idx="1494">
                  <c:v>0.45523152527466948</c:v>
                </c:pt>
                <c:pt idx="1495">
                  <c:v>0.45486688774138617</c:v>
                </c:pt>
                <c:pt idx="1496">
                  <c:v>0.45450225020810286</c:v>
                </c:pt>
                <c:pt idx="1497">
                  <c:v>0.45413761267481945</c:v>
                </c:pt>
                <c:pt idx="1498">
                  <c:v>0.45377297514153614</c:v>
                </c:pt>
                <c:pt idx="1499">
                  <c:v>0.45340833760825283</c:v>
                </c:pt>
                <c:pt idx="1500">
                  <c:v>0.45304370007496941</c:v>
                </c:pt>
                <c:pt idx="1501">
                  <c:v>0.45267906254168611</c:v>
                </c:pt>
                <c:pt idx="1502">
                  <c:v>0.4523144250084028</c:v>
                </c:pt>
                <c:pt idx="1503">
                  <c:v>0.45194978747511938</c:v>
                </c:pt>
                <c:pt idx="1504">
                  <c:v>0.45158514994183607</c:v>
                </c:pt>
                <c:pt idx="1505">
                  <c:v>0.45122051240855277</c:v>
                </c:pt>
                <c:pt idx="1506">
                  <c:v>0.45085587487526946</c:v>
                </c:pt>
                <c:pt idx="1507">
                  <c:v>0.45049123734198604</c:v>
                </c:pt>
                <c:pt idx="1508">
                  <c:v>0.45012659980870273</c:v>
                </c:pt>
                <c:pt idx="1509">
                  <c:v>0.44976196227541942</c:v>
                </c:pt>
                <c:pt idx="1510">
                  <c:v>0.44939732474213601</c:v>
                </c:pt>
                <c:pt idx="1511">
                  <c:v>0.4490326872088527</c:v>
                </c:pt>
                <c:pt idx="1512">
                  <c:v>0.44866804967556939</c:v>
                </c:pt>
                <c:pt idx="1513">
                  <c:v>0.44830341214228597</c:v>
                </c:pt>
                <c:pt idx="1514">
                  <c:v>0.44793877460900267</c:v>
                </c:pt>
                <c:pt idx="1515">
                  <c:v>0.44757413707571936</c:v>
                </c:pt>
                <c:pt idx="1516">
                  <c:v>0.44720949954243594</c:v>
                </c:pt>
                <c:pt idx="1517">
                  <c:v>0.44684486200915263</c:v>
                </c:pt>
                <c:pt idx="1518">
                  <c:v>0.44648022447586933</c:v>
                </c:pt>
                <c:pt idx="1519">
                  <c:v>0.44611558694258591</c:v>
                </c:pt>
                <c:pt idx="1520">
                  <c:v>0.4457509494093026</c:v>
                </c:pt>
                <c:pt idx="1521">
                  <c:v>0.44538631187601929</c:v>
                </c:pt>
                <c:pt idx="1522">
                  <c:v>0.44502167434273587</c:v>
                </c:pt>
                <c:pt idx="1523">
                  <c:v>0.44465703680945257</c:v>
                </c:pt>
                <c:pt idx="1524">
                  <c:v>0.44429239927616926</c:v>
                </c:pt>
                <c:pt idx="1525">
                  <c:v>0.44392776174288584</c:v>
                </c:pt>
                <c:pt idx="1526">
                  <c:v>0.44356312420960253</c:v>
                </c:pt>
                <c:pt idx="1527">
                  <c:v>0.44319848667631923</c:v>
                </c:pt>
                <c:pt idx="1528">
                  <c:v>0.44283384914303581</c:v>
                </c:pt>
                <c:pt idx="1529">
                  <c:v>0.4424692116097525</c:v>
                </c:pt>
                <c:pt idx="1530">
                  <c:v>0.44210457407646919</c:v>
                </c:pt>
                <c:pt idx="1531">
                  <c:v>0.44173993654318577</c:v>
                </c:pt>
                <c:pt idx="1532">
                  <c:v>0.44137529900990247</c:v>
                </c:pt>
                <c:pt idx="1533">
                  <c:v>0.44101066147661916</c:v>
                </c:pt>
                <c:pt idx="1534">
                  <c:v>0.44064602394333574</c:v>
                </c:pt>
                <c:pt idx="1535">
                  <c:v>0.44028138641005243</c:v>
                </c:pt>
                <c:pt idx="1536">
                  <c:v>0.43991674887676913</c:v>
                </c:pt>
                <c:pt idx="1537">
                  <c:v>0.43955211134348571</c:v>
                </c:pt>
                <c:pt idx="1538">
                  <c:v>0.4391874738102024</c:v>
                </c:pt>
                <c:pt idx="1539">
                  <c:v>0.43882283627691909</c:v>
                </c:pt>
                <c:pt idx="1540">
                  <c:v>0.43845819874363579</c:v>
                </c:pt>
                <c:pt idx="1541">
                  <c:v>0.43809356121035237</c:v>
                </c:pt>
                <c:pt idx="1542">
                  <c:v>0.43772892367706906</c:v>
                </c:pt>
                <c:pt idx="1543">
                  <c:v>0.43736428614378575</c:v>
                </c:pt>
                <c:pt idx="1544">
                  <c:v>0.43699964861050233</c:v>
                </c:pt>
                <c:pt idx="1545">
                  <c:v>0.43663501107721903</c:v>
                </c:pt>
                <c:pt idx="1546">
                  <c:v>0.43627037354393572</c:v>
                </c:pt>
                <c:pt idx="1547">
                  <c:v>0.4359057360106523</c:v>
                </c:pt>
                <c:pt idx="1548">
                  <c:v>0.43554109847736899</c:v>
                </c:pt>
                <c:pt idx="1549">
                  <c:v>0.43517646094408569</c:v>
                </c:pt>
                <c:pt idx="1550">
                  <c:v>0.43481182341080227</c:v>
                </c:pt>
                <c:pt idx="1551">
                  <c:v>0.43444718587751896</c:v>
                </c:pt>
                <c:pt idx="1552">
                  <c:v>0.43408254834423565</c:v>
                </c:pt>
                <c:pt idx="1553">
                  <c:v>0.43371791081095223</c:v>
                </c:pt>
                <c:pt idx="1554">
                  <c:v>0.43335327327766893</c:v>
                </c:pt>
                <c:pt idx="1555">
                  <c:v>0.43298863574438562</c:v>
                </c:pt>
                <c:pt idx="1556">
                  <c:v>0.4326239982111022</c:v>
                </c:pt>
                <c:pt idx="1557">
                  <c:v>0.43225936067781889</c:v>
                </c:pt>
                <c:pt idx="1558">
                  <c:v>0.43189472314453559</c:v>
                </c:pt>
                <c:pt idx="1559">
                  <c:v>0.43153008561125217</c:v>
                </c:pt>
                <c:pt idx="1560">
                  <c:v>0.43116544807796886</c:v>
                </c:pt>
                <c:pt idx="1561">
                  <c:v>0.43080081054468555</c:v>
                </c:pt>
                <c:pt idx="1562">
                  <c:v>0.43043617301140213</c:v>
                </c:pt>
                <c:pt idx="1563">
                  <c:v>0.43007153547811883</c:v>
                </c:pt>
                <c:pt idx="1564">
                  <c:v>0.42970689794483552</c:v>
                </c:pt>
                <c:pt idx="1565">
                  <c:v>0.4293422604115521</c:v>
                </c:pt>
                <c:pt idx="1566">
                  <c:v>0.42897762287826879</c:v>
                </c:pt>
                <c:pt idx="1567">
                  <c:v>0.42861298534498549</c:v>
                </c:pt>
                <c:pt idx="1568">
                  <c:v>0.42824834781170207</c:v>
                </c:pt>
                <c:pt idx="1569">
                  <c:v>0.42788371027841876</c:v>
                </c:pt>
                <c:pt idx="1570">
                  <c:v>0.42751907274513545</c:v>
                </c:pt>
                <c:pt idx="1571">
                  <c:v>0.42715443521185215</c:v>
                </c:pt>
                <c:pt idx="1572">
                  <c:v>0.42678979767856873</c:v>
                </c:pt>
                <c:pt idx="1573">
                  <c:v>0.42642516014528542</c:v>
                </c:pt>
                <c:pt idx="1574">
                  <c:v>0.42606052261200211</c:v>
                </c:pt>
                <c:pt idx="1575">
                  <c:v>0.42569588507871869</c:v>
                </c:pt>
                <c:pt idx="1576">
                  <c:v>0.42533124754543539</c:v>
                </c:pt>
                <c:pt idx="1577">
                  <c:v>0.42496661001215208</c:v>
                </c:pt>
                <c:pt idx="1578">
                  <c:v>0.42460197247886866</c:v>
                </c:pt>
                <c:pt idx="1579">
                  <c:v>0.42423733494558535</c:v>
                </c:pt>
                <c:pt idx="1580">
                  <c:v>0.42387269741230205</c:v>
                </c:pt>
                <c:pt idx="1581">
                  <c:v>0.42350805987901863</c:v>
                </c:pt>
                <c:pt idx="1582">
                  <c:v>0.42314342234573532</c:v>
                </c:pt>
                <c:pt idx="1583">
                  <c:v>0.42277878481245201</c:v>
                </c:pt>
                <c:pt idx="1584">
                  <c:v>0.42241414727916859</c:v>
                </c:pt>
                <c:pt idx="1585">
                  <c:v>0.42204950974588529</c:v>
                </c:pt>
                <c:pt idx="1586">
                  <c:v>0.42168487221260198</c:v>
                </c:pt>
                <c:pt idx="1587">
                  <c:v>0.42132023467931856</c:v>
                </c:pt>
                <c:pt idx="1588">
                  <c:v>0.42095559714603525</c:v>
                </c:pt>
                <c:pt idx="1589">
                  <c:v>0.42059095961275195</c:v>
                </c:pt>
                <c:pt idx="1590">
                  <c:v>0.42022632207946853</c:v>
                </c:pt>
                <c:pt idx="1591">
                  <c:v>0.41986168454618522</c:v>
                </c:pt>
                <c:pt idx="1592">
                  <c:v>0.41949704701290191</c:v>
                </c:pt>
                <c:pt idx="1593">
                  <c:v>0.4191324094796185</c:v>
                </c:pt>
                <c:pt idx="1594">
                  <c:v>0.41876777194633519</c:v>
                </c:pt>
                <c:pt idx="1595">
                  <c:v>0.41840313441305188</c:v>
                </c:pt>
                <c:pt idx="1596">
                  <c:v>0.41803849687976846</c:v>
                </c:pt>
                <c:pt idx="1597">
                  <c:v>0.41767385934648515</c:v>
                </c:pt>
                <c:pt idx="1598">
                  <c:v>0.41730922181320185</c:v>
                </c:pt>
                <c:pt idx="1599">
                  <c:v>0.41694458427991843</c:v>
                </c:pt>
                <c:pt idx="1600">
                  <c:v>0.41657994674663512</c:v>
                </c:pt>
                <c:pt idx="1601">
                  <c:v>0.41621530921335181</c:v>
                </c:pt>
                <c:pt idx="1602">
                  <c:v>0.4158506716800684</c:v>
                </c:pt>
                <c:pt idx="1603">
                  <c:v>0.41548603414678509</c:v>
                </c:pt>
                <c:pt idx="1604">
                  <c:v>0.41512139661350178</c:v>
                </c:pt>
                <c:pt idx="1605">
                  <c:v>0.41475675908021847</c:v>
                </c:pt>
                <c:pt idx="1606">
                  <c:v>0.41439212154693505</c:v>
                </c:pt>
                <c:pt idx="1607">
                  <c:v>0.41402748401365175</c:v>
                </c:pt>
                <c:pt idx="1608">
                  <c:v>0.41366284648036844</c:v>
                </c:pt>
                <c:pt idx="1609">
                  <c:v>0.41329820894708502</c:v>
                </c:pt>
                <c:pt idx="1610">
                  <c:v>0.41293357141380171</c:v>
                </c:pt>
                <c:pt idx="1611">
                  <c:v>0.41256893388051841</c:v>
                </c:pt>
                <c:pt idx="1612">
                  <c:v>0.41220429634723499</c:v>
                </c:pt>
                <c:pt idx="1613">
                  <c:v>0.41183965881395168</c:v>
                </c:pt>
                <c:pt idx="1614">
                  <c:v>0.41147502128066837</c:v>
                </c:pt>
                <c:pt idx="1615">
                  <c:v>0.41111038374738496</c:v>
                </c:pt>
                <c:pt idx="1616">
                  <c:v>0.41074574621410165</c:v>
                </c:pt>
                <c:pt idx="1617">
                  <c:v>0.41038110868081834</c:v>
                </c:pt>
                <c:pt idx="1618">
                  <c:v>0.41001647114753492</c:v>
                </c:pt>
                <c:pt idx="1619">
                  <c:v>0.40965183361425161</c:v>
                </c:pt>
                <c:pt idx="1620">
                  <c:v>0.40928719608096831</c:v>
                </c:pt>
                <c:pt idx="1621">
                  <c:v>0.40892255854768489</c:v>
                </c:pt>
                <c:pt idx="1622">
                  <c:v>0.40855792101440158</c:v>
                </c:pt>
                <c:pt idx="1623">
                  <c:v>0.40819328348111827</c:v>
                </c:pt>
                <c:pt idx="1624">
                  <c:v>0.40782864594783486</c:v>
                </c:pt>
                <c:pt idx="1625">
                  <c:v>0.40746400841455155</c:v>
                </c:pt>
                <c:pt idx="1626">
                  <c:v>0.40709937088126824</c:v>
                </c:pt>
                <c:pt idx="1627">
                  <c:v>0.40673473334798482</c:v>
                </c:pt>
                <c:pt idx="1628">
                  <c:v>0.40637009581470152</c:v>
                </c:pt>
                <c:pt idx="1629">
                  <c:v>0.40600545828141821</c:v>
                </c:pt>
                <c:pt idx="1630">
                  <c:v>0.40564082074813479</c:v>
                </c:pt>
                <c:pt idx="1631">
                  <c:v>0.40527618321485148</c:v>
                </c:pt>
                <c:pt idx="1632">
                  <c:v>0.40491154568156817</c:v>
                </c:pt>
                <c:pt idx="1633">
                  <c:v>0.40454690814828476</c:v>
                </c:pt>
                <c:pt idx="1634">
                  <c:v>0.40418227061500145</c:v>
                </c:pt>
                <c:pt idx="1635">
                  <c:v>0.40381763308171814</c:v>
                </c:pt>
                <c:pt idx="1636">
                  <c:v>0.40345299554843483</c:v>
                </c:pt>
                <c:pt idx="1637">
                  <c:v>0.40308835801515142</c:v>
                </c:pt>
                <c:pt idx="1638">
                  <c:v>0.40272372048186811</c:v>
                </c:pt>
                <c:pt idx="1639">
                  <c:v>0.4023590829485848</c:v>
                </c:pt>
                <c:pt idx="1640">
                  <c:v>0.40199444541530138</c:v>
                </c:pt>
                <c:pt idx="1641">
                  <c:v>0.40162980788201808</c:v>
                </c:pt>
                <c:pt idx="1642">
                  <c:v>0.40126517034873477</c:v>
                </c:pt>
                <c:pt idx="1643">
                  <c:v>0.40090053281545135</c:v>
                </c:pt>
                <c:pt idx="1644">
                  <c:v>0.40053589528216804</c:v>
                </c:pt>
                <c:pt idx="1645">
                  <c:v>0.40017125774888473</c:v>
                </c:pt>
                <c:pt idx="1646">
                  <c:v>0.39980662021560132</c:v>
                </c:pt>
                <c:pt idx="1647">
                  <c:v>0.39944198268231801</c:v>
                </c:pt>
                <c:pt idx="1648">
                  <c:v>0.3990773451490347</c:v>
                </c:pt>
                <c:pt idx="1649">
                  <c:v>0.39871270761575128</c:v>
                </c:pt>
                <c:pt idx="1650">
                  <c:v>0.39834807008246798</c:v>
                </c:pt>
                <c:pt idx="1651">
                  <c:v>0.39798343254918467</c:v>
                </c:pt>
                <c:pt idx="1652">
                  <c:v>0.39761879501590125</c:v>
                </c:pt>
                <c:pt idx="1653">
                  <c:v>0.39725415748261794</c:v>
                </c:pt>
                <c:pt idx="1654">
                  <c:v>0.39688951994933463</c:v>
                </c:pt>
                <c:pt idx="1655">
                  <c:v>0.39652488241605122</c:v>
                </c:pt>
                <c:pt idx="1656">
                  <c:v>0.39616024488276791</c:v>
                </c:pt>
                <c:pt idx="1657">
                  <c:v>0.3957956073494846</c:v>
                </c:pt>
                <c:pt idx="1658">
                  <c:v>0.39543096981620118</c:v>
                </c:pt>
                <c:pt idx="1659">
                  <c:v>0.39506633228291788</c:v>
                </c:pt>
                <c:pt idx="1660">
                  <c:v>0.39470169474963457</c:v>
                </c:pt>
                <c:pt idx="1661">
                  <c:v>0.39433705721635115</c:v>
                </c:pt>
                <c:pt idx="1662">
                  <c:v>0.39397241968306784</c:v>
                </c:pt>
                <c:pt idx="1663">
                  <c:v>0.39360778214978454</c:v>
                </c:pt>
                <c:pt idx="1664">
                  <c:v>0.39324314461650112</c:v>
                </c:pt>
                <c:pt idx="1665">
                  <c:v>0.39287850708321781</c:v>
                </c:pt>
                <c:pt idx="1666">
                  <c:v>0.3925138695499345</c:v>
                </c:pt>
                <c:pt idx="1667">
                  <c:v>0.39214923201665108</c:v>
                </c:pt>
                <c:pt idx="1668">
                  <c:v>0.39178459448336778</c:v>
                </c:pt>
                <c:pt idx="1669">
                  <c:v>0.39141995695008447</c:v>
                </c:pt>
                <c:pt idx="1670">
                  <c:v>0.39105531941680116</c:v>
                </c:pt>
                <c:pt idx="1671">
                  <c:v>0.39069068188351774</c:v>
                </c:pt>
                <c:pt idx="1672">
                  <c:v>0.39032604435023444</c:v>
                </c:pt>
                <c:pt idx="1673">
                  <c:v>0.38996140681695113</c:v>
                </c:pt>
                <c:pt idx="1674">
                  <c:v>0.38959676928366771</c:v>
                </c:pt>
                <c:pt idx="1675">
                  <c:v>0.3892321317503844</c:v>
                </c:pt>
                <c:pt idx="1676">
                  <c:v>0.3888674942171011</c:v>
                </c:pt>
                <c:pt idx="1677">
                  <c:v>0.38850285668381768</c:v>
                </c:pt>
                <c:pt idx="1678">
                  <c:v>0.38813821915053437</c:v>
                </c:pt>
                <c:pt idx="1679">
                  <c:v>0.38777358161725106</c:v>
                </c:pt>
                <c:pt idx="1680">
                  <c:v>0.38740894408396764</c:v>
                </c:pt>
                <c:pt idx="1681">
                  <c:v>0.38704430655068434</c:v>
                </c:pt>
                <c:pt idx="1682">
                  <c:v>0.38667966901740103</c:v>
                </c:pt>
                <c:pt idx="1683">
                  <c:v>0.38631503148411761</c:v>
                </c:pt>
                <c:pt idx="1684">
                  <c:v>0.3859503939508343</c:v>
                </c:pt>
                <c:pt idx="1685">
                  <c:v>0.385585756417551</c:v>
                </c:pt>
                <c:pt idx="1686">
                  <c:v>0.38522111888426758</c:v>
                </c:pt>
                <c:pt idx="1687">
                  <c:v>0.38485648135098427</c:v>
                </c:pt>
                <c:pt idx="1688">
                  <c:v>0.38449184381770096</c:v>
                </c:pt>
                <c:pt idx="1689">
                  <c:v>0.38412720628441754</c:v>
                </c:pt>
                <c:pt idx="1690">
                  <c:v>0.38376256875113424</c:v>
                </c:pt>
                <c:pt idx="1691">
                  <c:v>0.38339793121785093</c:v>
                </c:pt>
                <c:pt idx="1692">
                  <c:v>0.38303329368456751</c:v>
                </c:pt>
                <c:pt idx="1693">
                  <c:v>0.3826686561512842</c:v>
                </c:pt>
                <c:pt idx="1694">
                  <c:v>0.3823040186180009</c:v>
                </c:pt>
                <c:pt idx="1695">
                  <c:v>0.38193938108471748</c:v>
                </c:pt>
                <c:pt idx="1696">
                  <c:v>0.38157474355143417</c:v>
                </c:pt>
                <c:pt idx="1697">
                  <c:v>0.38121010601815086</c:v>
                </c:pt>
                <c:pt idx="1698">
                  <c:v>0.38084546848486744</c:v>
                </c:pt>
                <c:pt idx="1699">
                  <c:v>0.38048083095158414</c:v>
                </c:pt>
                <c:pt idx="1700">
                  <c:v>0.38011619341830083</c:v>
                </c:pt>
                <c:pt idx="1701">
                  <c:v>0.37975155588501752</c:v>
                </c:pt>
                <c:pt idx="1702">
                  <c:v>0.3793869183517341</c:v>
                </c:pt>
                <c:pt idx="1703">
                  <c:v>0.3790222808184508</c:v>
                </c:pt>
                <c:pt idx="1704">
                  <c:v>0.37865764328516749</c:v>
                </c:pt>
                <c:pt idx="1705">
                  <c:v>0.37829300575188407</c:v>
                </c:pt>
                <c:pt idx="1706">
                  <c:v>0.37792836821860076</c:v>
                </c:pt>
                <c:pt idx="1707">
                  <c:v>0.37756373068531746</c:v>
                </c:pt>
                <c:pt idx="1708">
                  <c:v>0.37719909315203404</c:v>
                </c:pt>
                <c:pt idx="1709">
                  <c:v>0.37683445561875073</c:v>
                </c:pt>
                <c:pt idx="1710">
                  <c:v>0.37646981808546742</c:v>
                </c:pt>
                <c:pt idx="1711">
                  <c:v>0.376105180552184</c:v>
                </c:pt>
                <c:pt idx="1712">
                  <c:v>0.3757405430189007</c:v>
                </c:pt>
                <c:pt idx="1713">
                  <c:v>0.37537590548561739</c:v>
                </c:pt>
                <c:pt idx="1714">
                  <c:v>0.37501126795233397</c:v>
                </c:pt>
                <c:pt idx="1715">
                  <c:v>0.37464663041905066</c:v>
                </c:pt>
                <c:pt idx="1716">
                  <c:v>0.37428199288576736</c:v>
                </c:pt>
                <c:pt idx="1717">
                  <c:v>0.37391735535248394</c:v>
                </c:pt>
                <c:pt idx="1718">
                  <c:v>0.37355271781920063</c:v>
                </c:pt>
                <c:pt idx="1719">
                  <c:v>0.37318808028591732</c:v>
                </c:pt>
                <c:pt idx="1720">
                  <c:v>0.3728234427526339</c:v>
                </c:pt>
                <c:pt idx="1721">
                  <c:v>0.3724588052193506</c:v>
                </c:pt>
                <c:pt idx="1722">
                  <c:v>0.37209416768606729</c:v>
                </c:pt>
                <c:pt idx="1723">
                  <c:v>0.37172953015278387</c:v>
                </c:pt>
                <c:pt idx="1724">
                  <c:v>0.37136489261950056</c:v>
                </c:pt>
                <c:pt idx="1725">
                  <c:v>0.37100025508621726</c:v>
                </c:pt>
                <c:pt idx="1726">
                  <c:v>0.37063561755293384</c:v>
                </c:pt>
                <c:pt idx="1727">
                  <c:v>0.37027098001965053</c:v>
                </c:pt>
                <c:pt idx="1728">
                  <c:v>0.36990634248636722</c:v>
                </c:pt>
                <c:pt idx="1729">
                  <c:v>0.3695417049530838</c:v>
                </c:pt>
                <c:pt idx="1730">
                  <c:v>0.3691770674198005</c:v>
                </c:pt>
                <c:pt idx="1731">
                  <c:v>0.36881242988651719</c:v>
                </c:pt>
                <c:pt idx="1732">
                  <c:v>0.36844779235323377</c:v>
                </c:pt>
                <c:pt idx="1733">
                  <c:v>0.36808315481995046</c:v>
                </c:pt>
                <c:pt idx="1734">
                  <c:v>0.36771851728666716</c:v>
                </c:pt>
                <c:pt idx="1735">
                  <c:v>0.36735387975338385</c:v>
                </c:pt>
                <c:pt idx="1736">
                  <c:v>0.36698924222010043</c:v>
                </c:pt>
                <c:pt idx="1737">
                  <c:v>0.36662460468681712</c:v>
                </c:pt>
                <c:pt idx="1738">
                  <c:v>0.36625996715353382</c:v>
                </c:pt>
                <c:pt idx="1739">
                  <c:v>0.3658953296202504</c:v>
                </c:pt>
                <c:pt idx="1740">
                  <c:v>0.36553069208696709</c:v>
                </c:pt>
                <c:pt idx="1741">
                  <c:v>0.36516605455368378</c:v>
                </c:pt>
                <c:pt idx="1742">
                  <c:v>0.36480141702040036</c:v>
                </c:pt>
                <c:pt idx="1743">
                  <c:v>0.36443677948711706</c:v>
                </c:pt>
                <c:pt idx="1744">
                  <c:v>0.36407214195383375</c:v>
                </c:pt>
                <c:pt idx="1745">
                  <c:v>0.36370750442055033</c:v>
                </c:pt>
                <c:pt idx="1746">
                  <c:v>0.36334286688726702</c:v>
                </c:pt>
                <c:pt idx="1747">
                  <c:v>0.36297822935398372</c:v>
                </c:pt>
                <c:pt idx="1748">
                  <c:v>0.3626135918207003</c:v>
                </c:pt>
                <c:pt idx="1749">
                  <c:v>0.36224895428741699</c:v>
                </c:pt>
                <c:pt idx="1750">
                  <c:v>0.36188431675413368</c:v>
                </c:pt>
                <c:pt idx="1751">
                  <c:v>0.36151967922085027</c:v>
                </c:pt>
                <c:pt idx="1752">
                  <c:v>0.36115504168756696</c:v>
                </c:pt>
                <c:pt idx="1753">
                  <c:v>0.36079040415428365</c:v>
                </c:pt>
                <c:pt idx="1754">
                  <c:v>0.36042576662100023</c:v>
                </c:pt>
                <c:pt idx="1755">
                  <c:v>0.36006112908771692</c:v>
                </c:pt>
                <c:pt idx="1756">
                  <c:v>0.35969649155443362</c:v>
                </c:pt>
                <c:pt idx="1757">
                  <c:v>0.3593318540211502</c:v>
                </c:pt>
                <c:pt idx="1758">
                  <c:v>0.35896721648786689</c:v>
                </c:pt>
                <c:pt idx="1759">
                  <c:v>0.35860257895458358</c:v>
                </c:pt>
                <c:pt idx="1760">
                  <c:v>0.35823794142130017</c:v>
                </c:pt>
                <c:pt idx="1761">
                  <c:v>0.35787330388801686</c:v>
                </c:pt>
                <c:pt idx="1762">
                  <c:v>0.35750866635473355</c:v>
                </c:pt>
                <c:pt idx="1763">
                  <c:v>0.35714402882145013</c:v>
                </c:pt>
                <c:pt idx="1764">
                  <c:v>0.35677939128816683</c:v>
                </c:pt>
                <c:pt idx="1765">
                  <c:v>0.35641475375488352</c:v>
                </c:pt>
                <c:pt idx="1766">
                  <c:v>0.35605011622160021</c:v>
                </c:pt>
                <c:pt idx="1767">
                  <c:v>0.35568547868831679</c:v>
                </c:pt>
                <c:pt idx="1768">
                  <c:v>0.35532084115503348</c:v>
                </c:pt>
                <c:pt idx="1769">
                  <c:v>0.35495620362175018</c:v>
                </c:pt>
                <c:pt idx="1770">
                  <c:v>0.35459156608846676</c:v>
                </c:pt>
                <c:pt idx="1771">
                  <c:v>0.35422692855518345</c:v>
                </c:pt>
                <c:pt idx="1772">
                  <c:v>0.35386229102190014</c:v>
                </c:pt>
                <c:pt idx="1773">
                  <c:v>0.35349765348861673</c:v>
                </c:pt>
                <c:pt idx="1774">
                  <c:v>0.35313301595533342</c:v>
                </c:pt>
                <c:pt idx="1775">
                  <c:v>0.35276837842205011</c:v>
                </c:pt>
                <c:pt idx="1776">
                  <c:v>0.35240374088876669</c:v>
                </c:pt>
                <c:pt idx="1777">
                  <c:v>0.35203910335548338</c:v>
                </c:pt>
                <c:pt idx="1778">
                  <c:v>0.35167446582220008</c:v>
                </c:pt>
                <c:pt idx="1779">
                  <c:v>0.35130982828891666</c:v>
                </c:pt>
                <c:pt idx="1780">
                  <c:v>0.35094519075563335</c:v>
                </c:pt>
                <c:pt idx="1781">
                  <c:v>0.35058055322235004</c:v>
                </c:pt>
                <c:pt idx="1782">
                  <c:v>0.35021591568906663</c:v>
                </c:pt>
                <c:pt idx="1783">
                  <c:v>0.34985127815578332</c:v>
                </c:pt>
                <c:pt idx="1784">
                  <c:v>0.34948664062250001</c:v>
                </c:pt>
                <c:pt idx="1785">
                  <c:v>0.34912200308921659</c:v>
                </c:pt>
                <c:pt idx="1786">
                  <c:v>0.34875736555593329</c:v>
                </c:pt>
                <c:pt idx="1787">
                  <c:v>0.34839272802264998</c:v>
                </c:pt>
                <c:pt idx="1788">
                  <c:v>0.34802809048936656</c:v>
                </c:pt>
                <c:pt idx="1789">
                  <c:v>0.34766345295608325</c:v>
                </c:pt>
                <c:pt idx="1790">
                  <c:v>0.34729881542279994</c:v>
                </c:pt>
                <c:pt idx="1791">
                  <c:v>0.34693417788951653</c:v>
                </c:pt>
                <c:pt idx="1792">
                  <c:v>0.34656954035623322</c:v>
                </c:pt>
                <c:pt idx="1793">
                  <c:v>0.34620490282294991</c:v>
                </c:pt>
                <c:pt idx="1794">
                  <c:v>0.34584026528966649</c:v>
                </c:pt>
                <c:pt idx="1795">
                  <c:v>0.34547562775638319</c:v>
                </c:pt>
                <c:pt idx="1796">
                  <c:v>0.34511099022309988</c:v>
                </c:pt>
                <c:pt idx="1797">
                  <c:v>0.34474635268981646</c:v>
                </c:pt>
                <c:pt idx="1798">
                  <c:v>0.34438171515653315</c:v>
                </c:pt>
                <c:pt idx="1799">
                  <c:v>0.34401707762324985</c:v>
                </c:pt>
                <c:pt idx="1800">
                  <c:v>0.34365244008996654</c:v>
                </c:pt>
                <c:pt idx="1801">
                  <c:v>0.34328780255668312</c:v>
                </c:pt>
                <c:pt idx="1802">
                  <c:v>0.34292316502339981</c:v>
                </c:pt>
                <c:pt idx="1803">
                  <c:v>0.3425585274901165</c:v>
                </c:pt>
                <c:pt idx="1804">
                  <c:v>0.34219388995683309</c:v>
                </c:pt>
                <c:pt idx="1805">
                  <c:v>0.34182925242354978</c:v>
                </c:pt>
                <c:pt idx="1806">
                  <c:v>0.34146461489026647</c:v>
                </c:pt>
                <c:pt idx="1807">
                  <c:v>0.34109997735698305</c:v>
                </c:pt>
                <c:pt idx="1808">
                  <c:v>0.34073533982369975</c:v>
                </c:pt>
                <c:pt idx="1809">
                  <c:v>0.34037070229041644</c:v>
                </c:pt>
                <c:pt idx="1810">
                  <c:v>0.34000606475713302</c:v>
                </c:pt>
                <c:pt idx="1811">
                  <c:v>0.33964142722384971</c:v>
                </c:pt>
                <c:pt idx="1812">
                  <c:v>0.3392767896905664</c:v>
                </c:pt>
                <c:pt idx="1813">
                  <c:v>0.33891215215728299</c:v>
                </c:pt>
                <c:pt idx="1814">
                  <c:v>0.33854751462399968</c:v>
                </c:pt>
                <c:pt idx="1815">
                  <c:v>0.33818287709071637</c:v>
                </c:pt>
                <c:pt idx="1816">
                  <c:v>0.33781823955743295</c:v>
                </c:pt>
                <c:pt idx="1817">
                  <c:v>0.33745360202414965</c:v>
                </c:pt>
                <c:pt idx="1818">
                  <c:v>0.33708896449086634</c:v>
                </c:pt>
                <c:pt idx="1819">
                  <c:v>0.33672432695758292</c:v>
                </c:pt>
                <c:pt idx="1820">
                  <c:v>0.33635968942429961</c:v>
                </c:pt>
                <c:pt idx="1821">
                  <c:v>0.33599505189101631</c:v>
                </c:pt>
                <c:pt idx="1822">
                  <c:v>0.33563041435773289</c:v>
                </c:pt>
                <c:pt idx="1823">
                  <c:v>0.33526577682444958</c:v>
                </c:pt>
                <c:pt idx="1824">
                  <c:v>0.33490113929116627</c:v>
                </c:pt>
                <c:pt idx="1825">
                  <c:v>0.33453650175788285</c:v>
                </c:pt>
                <c:pt idx="1826">
                  <c:v>0.33417186422459955</c:v>
                </c:pt>
                <c:pt idx="1827">
                  <c:v>0.33380722669131624</c:v>
                </c:pt>
                <c:pt idx="1828">
                  <c:v>0.33344258915803282</c:v>
                </c:pt>
                <c:pt idx="1829">
                  <c:v>0.33307795162474951</c:v>
                </c:pt>
                <c:pt idx="1830">
                  <c:v>0.33271331409146621</c:v>
                </c:pt>
                <c:pt idx="1831">
                  <c:v>0.3323486765581829</c:v>
                </c:pt>
                <c:pt idx="1832">
                  <c:v>0.33198403902489948</c:v>
                </c:pt>
                <c:pt idx="1833">
                  <c:v>0.33161940149161617</c:v>
                </c:pt>
                <c:pt idx="1834">
                  <c:v>0.33125476395833287</c:v>
                </c:pt>
                <c:pt idx="1835">
                  <c:v>0.33089012642504945</c:v>
                </c:pt>
                <c:pt idx="1836">
                  <c:v>0.33052548889176614</c:v>
                </c:pt>
                <c:pt idx="1837">
                  <c:v>0.33016085135848283</c:v>
                </c:pt>
                <c:pt idx="1838">
                  <c:v>0.32979621382519941</c:v>
                </c:pt>
                <c:pt idx="1839">
                  <c:v>0.32943157629191611</c:v>
                </c:pt>
                <c:pt idx="1840">
                  <c:v>0.3290669387586328</c:v>
                </c:pt>
                <c:pt idx="1841">
                  <c:v>0.32870230122534938</c:v>
                </c:pt>
                <c:pt idx="1842">
                  <c:v>0.32833766369206607</c:v>
                </c:pt>
                <c:pt idx="1843">
                  <c:v>0.32797302615878277</c:v>
                </c:pt>
                <c:pt idx="1844">
                  <c:v>0.32760838862549935</c:v>
                </c:pt>
                <c:pt idx="1845">
                  <c:v>0.32724375109221604</c:v>
                </c:pt>
                <c:pt idx="1846">
                  <c:v>0.32687911355893273</c:v>
                </c:pt>
                <c:pt idx="1847">
                  <c:v>0.32651447602564931</c:v>
                </c:pt>
                <c:pt idx="1848">
                  <c:v>0.32614983849236601</c:v>
                </c:pt>
                <c:pt idx="1849">
                  <c:v>0.3257852009590827</c:v>
                </c:pt>
                <c:pt idx="1850">
                  <c:v>0.32542056342579928</c:v>
                </c:pt>
                <c:pt idx="1851">
                  <c:v>0.32505592589251597</c:v>
                </c:pt>
                <c:pt idx="1852">
                  <c:v>0.32469128835923267</c:v>
                </c:pt>
                <c:pt idx="1853">
                  <c:v>0.32432665082594925</c:v>
                </c:pt>
                <c:pt idx="1854">
                  <c:v>0.32396201329266594</c:v>
                </c:pt>
                <c:pt idx="1855">
                  <c:v>0.32359737575938263</c:v>
                </c:pt>
                <c:pt idx="1856">
                  <c:v>0.32323273822609921</c:v>
                </c:pt>
                <c:pt idx="1857">
                  <c:v>0.32286810069281591</c:v>
                </c:pt>
                <c:pt idx="1858">
                  <c:v>0.3225034631595326</c:v>
                </c:pt>
                <c:pt idx="1859">
                  <c:v>0.32213882562624918</c:v>
                </c:pt>
                <c:pt idx="1860">
                  <c:v>0.32177418809296587</c:v>
                </c:pt>
                <c:pt idx="1861">
                  <c:v>0.32140955055968257</c:v>
                </c:pt>
                <c:pt idx="1862">
                  <c:v>0.32104491302639915</c:v>
                </c:pt>
                <c:pt idx="1863">
                  <c:v>0.32068027549311584</c:v>
                </c:pt>
                <c:pt idx="1864">
                  <c:v>0.32031563795983253</c:v>
                </c:pt>
                <c:pt idx="1865">
                  <c:v>0.31995100042654923</c:v>
                </c:pt>
                <c:pt idx="1866">
                  <c:v>0.31958636289326581</c:v>
                </c:pt>
                <c:pt idx="1867">
                  <c:v>0.3192217253599825</c:v>
                </c:pt>
                <c:pt idx="1868">
                  <c:v>0.31885708782669919</c:v>
                </c:pt>
                <c:pt idx="1869">
                  <c:v>0.31849245029341577</c:v>
                </c:pt>
                <c:pt idx="1870">
                  <c:v>0.31812781276013247</c:v>
                </c:pt>
                <c:pt idx="1871">
                  <c:v>0.31776317522684916</c:v>
                </c:pt>
                <c:pt idx="1872">
                  <c:v>0.31739853769356574</c:v>
                </c:pt>
                <c:pt idx="1873">
                  <c:v>0.31703390016028243</c:v>
                </c:pt>
                <c:pt idx="1874">
                  <c:v>0.31666926262699913</c:v>
                </c:pt>
                <c:pt idx="1875">
                  <c:v>0.31630462509371571</c:v>
                </c:pt>
                <c:pt idx="1876">
                  <c:v>0.3159399875604324</c:v>
                </c:pt>
                <c:pt idx="1877">
                  <c:v>0.31557535002714909</c:v>
                </c:pt>
                <c:pt idx="1878">
                  <c:v>0.31521071249386567</c:v>
                </c:pt>
                <c:pt idx="1879">
                  <c:v>0.31484607496058237</c:v>
                </c:pt>
                <c:pt idx="1880">
                  <c:v>0.31448143742729906</c:v>
                </c:pt>
                <c:pt idx="1881">
                  <c:v>0.31411679989401564</c:v>
                </c:pt>
                <c:pt idx="1882">
                  <c:v>0.31375216236073233</c:v>
                </c:pt>
                <c:pt idx="1883">
                  <c:v>0.31338752482744903</c:v>
                </c:pt>
                <c:pt idx="1884">
                  <c:v>0.31302288729416561</c:v>
                </c:pt>
                <c:pt idx="1885">
                  <c:v>0.3126582497608823</c:v>
                </c:pt>
                <c:pt idx="1886">
                  <c:v>0.31229361222759899</c:v>
                </c:pt>
                <c:pt idx="1887">
                  <c:v>0.31192897469431558</c:v>
                </c:pt>
                <c:pt idx="1888">
                  <c:v>0.31156433716103227</c:v>
                </c:pt>
                <c:pt idx="1889">
                  <c:v>0.31119969962774896</c:v>
                </c:pt>
                <c:pt idx="1890">
                  <c:v>0.31083506209446554</c:v>
                </c:pt>
                <c:pt idx="1891">
                  <c:v>0.31047042456118223</c:v>
                </c:pt>
                <c:pt idx="1892">
                  <c:v>0.31010578702789893</c:v>
                </c:pt>
                <c:pt idx="1893">
                  <c:v>0.30974114949461551</c:v>
                </c:pt>
                <c:pt idx="1894">
                  <c:v>0.3093765119613322</c:v>
                </c:pt>
                <c:pt idx="1895">
                  <c:v>0.30901187442804889</c:v>
                </c:pt>
                <c:pt idx="1896">
                  <c:v>0.30864723689476559</c:v>
                </c:pt>
                <c:pt idx="1897">
                  <c:v>0.30828259936148217</c:v>
                </c:pt>
                <c:pt idx="1898">
                  <c:v>0.30791796182819886</c:v>
                </c:pt>
                <c:pt idx="1899">
                  <c:v>0.30755332429491555</c:v>
                </c:pt>
                <c:pt idx="1900">
                  <c:v>0.30718868676163213</c:v>
                </c:pt>
                <c:pt idx="1901">
                  <c:v>0.30682404922834883</c:v>
                </c:pt>
                <c:pt idx="1902">
                  <c:v>0.30645941169506552</c:v>
                </c:pt>
                <c:pt idx="1903">
                  <c:v>0.3060947741617821</c:v>
                </c:pt>
                <c:pt idx="1904">
                  <c:v>0.30573013662849879</c:v>
                </c:pt>
                <c:pt idx="1905">
                  <c:v>0.30536549909521549</c:v>
                </c:pt>
                <c:pt idx="1906">
                  <c:v>0.30500086156193207</c:v>
                </c:pt>
                <c:pt idx="1907">
                  <c:v>0.30463622402864876</c:v>
                </c:pt>
                <c:pt idx="1908">
                  <c:v>0.30427158649536545</c:v>
                </c:pt>
                <c:pt idx="1909">
                  <c:v>0.30390694896208204</c:v>
                </c:pt>
                <c:pt idx="1910">
                  <c:v>0.30354231142879873</c:v>
                </c:pt>
                <c:pt idx="1911">
                  <c:v>0.30317767389551542</c:v>
                </c:pt>
                <c:pt idx="1912">
                  <c:v>0.302813036362232</c:v>
                </c:pt>
                <c:pt idx="1913">
                  <c:v>0.30244839882894869</c:v>
                </c:pt>
                <c:pt idx="1914">
                  <c:v>0.30208376129566539</c:v>
                </c:pt>
                <c:pt idx="1915">
                  <c:v>0.30171912376238197</c:v>
                </c:pt>
                <c:pt idx="1916">
                  <c:v>0.30135448622909866</c:v>
                </c:pt>
                <c:pt idx="1917">
                  <c:v>0.30098984869581535</c:v>
                </c:pt>
                <c:pt idx="1918">
                  <c:v>0.30062521116253194</c:v>
                </c:pt>
                <c:pt idx="1919">
                  <c:v>0.30026057362924863</c:v>
                </c:pt>
                <c:pt idx="1920">
                  <c:v>0.29989593609596532</c:v>
                </c:pt>
                <c:pt idx="1921">
                  <c:v>0.2995312985626819</c:v>
                </c:pt>
                <c:pt idx="1922">
                  <c:v>0.2991666610293986</c:v>
                </c:pt>
                <c:pt idx="1923">
                  <c:v>0.29880202349611529</c:v>
                </c:pt>
                <c:pt idx="1924">
                  <c:v>0.29843738596283187</c:v>
                </c:pt>
                <c:pt idx="1925">
                  <c:v>0.29807274842954856</c:v>
                </c:pt>
                <c:pt idx="1926">
                  <c:v>0.29770811089626525</c:v>
                </c:pt>
                <c:pt idx="1927">
                  <c:v>0.29734347336298184</c:v>
                </c:pt>
                <c:pt idx="1928">
                  <c:v>0.29697883582969853</c:v>
                </c:pt>
                <c:pt idx="1929">
                  <c:v>0.29661419829641522</c:v>
                </c:pt>
                <c:pt idx="1930">
                  <c:v>0.29624956076313191</c:v>
                </c:pt>
                <c:pt idx="1931">
                  <c:v>0.2958849232298485</c:v>
                </c:pt>
                <c:pt idx="1932">
                  <c:v>0.29552028569656519</c:v>
                </c:pt>
                <c:pt idx="1933">
                  <c:v>0.29515564816328188</c:v>
                </c:pt>
                <c:pt idx="1934">
                  <c:v>0.29479101062999846</c:v>
                </c:pt>
                <c:pt idx="1935">
                  <c:v>0.29442637309671515</c:v>
                </c:pt>
                <c:pt idx="1936">
                  <c:v>0.29406173556343185</c:v>
                </c:pt>
                <c:pt idx="1937">
                  <c:v>0.29369709803014843</c:v>
                </c:pt>
                <c:pt idx="1938">
                  <c:v>0.29333246049686512</c:v>
                </c:pt>
                <c:pt idx="1939">
                  <c:v>0.29296782296358181</c:v>
                </c:pt>
                <c:pt idx="1940">
                  <c:v>0.2926031854302984</c:v>
                </c:pt>
                <c:pt idx="1941">
                  <c:v>0.29223854789701509</c:v>
                </c:pt>
                <c:pt idx="1942">
                  <c:v>0.29187391036373178</c:v>
                </c:pt>
                <c:pt idx="1943">
                  <c:v>0.29150927283044836</c:v>
                </c:pt>
                <c:pt idx="1944">
                  <c:v>0.29114463529716506</c:v>
                </c:pt>
                <c:pt idx="1945">
                  <c:v>0.29077999776388175</c:v>
                </c:pt>
                <c:pt idx="1946">
                  <c:v>0.29041536023059833</c:v>
                </c:pt>
                <c:pt idx="1947">
                  <c:v>0.29005072269731502</c:v>
                </c:pt>
                <c:pt idx="1948">
                  <c:v>0.28968608516403171</c:v>
                </c:pt>
                <c:pt idx="1949">
                  <c:v>0.2893214476307483</c:v>
                </c:pt>
                <c:pt idx="1950">
                  <c:v>0.28895681009746499</c:v>
                </c:pt>
                <c:pt idx="1951">
                  <c:v>0.28859217256418168</c:v>
                </c:pt>
                <c:pt idx="1952">
                  <c:v>0.28822753503089826</c:v>
                </c:pt>
                <c:pt idx="1953">
                  <c:v>0.28786289749761496</c:v>
                </c:pt>
                <c:pt idx="1954">
                  <c:v>0.28749825996433165</c:v>
                </c:pt>
                <c:pt idx="1955">
                  <c:v>0.28713362243104823</c:v>
                </c:pt>
                <c:pt idx="1956">
                  <c:v>0.28676898489776492</c:v>
                </c:pt>
                <c:pt idx="1957">
                  <c:v>0.28640434736448162</c:v>
                </c:pt>
                <c:pt idx="1958">
                  <c:v>0.2860397098311982</c:v>
                </c:pt>
                <c:pt idx="1959">
                  <c:v>0.28567507229791489</c:v>
                </c:pt>
                <c:pt idx="1960">
                  <c:v>0.28531043476463158</c:v>
                </c:pt>
                <c:pt idx="1961">
                  <c:v>0.28494579723134827</c:v>
                </c:pt>
                <c:pt idx="1962">
                  <c:v>0.28458115969806486</c:v>
                </c:pt>
                <c:pt idx="1963">
                  <c:v>0.28421652216478155</c:v>
                </c:pt>
                <c:pt idx="1964">
                  <c:v>0.28385188463149824</c:v>
                </c:pt>
                <c:pt idx="1965">
                  <c:v>0.28348724709821482</c:v>
                </c:pt>
                <c:pt idx="1966">
                  <c:v>0.28312260956493152</c:v>
                </c:pt>
                <c:pt idx="1967">
                  <c:v>0.28275797203164821</c:v>
                </c:pt>
                <c:pt idx="1968">
                  <c:v>0.28239333449836479</c:v>
                </c:pt>
                <c:pt idx="1969">
                  <c:v>0.28202869696508148</c:v>
                </c:pt>
                <c:pt idx="1970">
                  <c:v>0.28166405943179817</c:v>
                </c:pt>
                <c:pt idx="1971">
                  <c:v>0.28129942189851476</c:v>
                </c:pt>
                <c:pt idx="1972">
                  <c:v>0.28093478436523145</c:v>
                </c:pt>
                <c:pt idx="1973">
                  <c:v>0.28057014683194814</c:v>
                </c:pt>
                <c:pt idx="1974">
                  <c:v>0.28020550929866472</c:v>
                </c:pt>
                <c:pt idx="1975">
                  <c:v>0.27984087176538142</c:v>
                </c:pt>
                <c:pt idx="1976">
                  <c:v>0.27947623423209811</c:v>
                </c:pt>
                <c:pt idx="1977">
                  <c:v>0.27911159669881469</c:v>
                </c:pt>
                <c:pt idx="1978">
                  <c:v>0.27874695916553138</c:v>
                </c:pt>
                <c:pt idx="1979">
                  <c:v>0.27838232163224808</c:v>
                </c:pt>
                <c:pt idx="1980">
                  <c:v>0.27801768409896466</c:v>
                </c:pt>
                <c:pt idx="1981">
                  <c:v>0.27765304656568135</c:v>
                </c:pt>
                <c:pt idx="1982">
                  <c:v>0.27728840903239804</c:v>
                </c:pt>
                <c:pt idx="1983">
                  <c:v>0.27692377149911462</c:v>
                </c:pt>
                <c:pt idx="1984">
                  <c:v>0.27655913396583132</c:v>
                </c:pt>
                <c:pt idx="1985">
                  <c:v>0.27619449643254801</c:v>
                </c:pt>
                <c:pt idx="1986">
                  <c:v>0.27582985889926459</c:v>
                </c:pt>
                <c:pt idx="1987">
                  <c:v>0.27546522136598128</c:v>
                </c:pt>
                <c:pt idx="1988">
                  <c:v>0.27510058383269798</c:v>
                </c:pt>
                <c:pt idx="1989">
                  <c:v>0.27473594629941456</c:v>
                </c:pt>
                <c:pt idx="1990">
                  <c:v>0.27437130876613125</c:v>
                </c:pt>
                <c:pt idx="1991">
                  <c:v>0.27400667123284794</c:v>
                </c:pt>
                <c:pt idx="1992">
                  <c:v>0.27364203369956452</c:v>
                </c:pt>
                <c:pt idx="1993">
                  <c:v>0.27327739616628122</c:v>
                </c:pt>
                <c:pt idx="1994">
                  <c:v>0.27291275863299791</c:v>
                </c:pt>
                <c:pt idx="1995">
                  <c:v>0.2725481210997146</c:v>
                </c:pt>
                <c:pt idx="1996">
                  <c:v>0.27218348356643118</c:v>
                </c:pt>
                <c:pt idx="1997">
                  <c:v>0.27181884603314788</c:v>
                </c:pt>
                <c:pt idx="1998">
                  <c:v>0.27145420849986457</c:v>
                </c:pt>
                <c:pt idx="1999">
                  <c:v>0.27108957096658115</c:v>
                </c:pt>
                <c:pt idx="2000">
                  <c:v>0.27072493343329784</c:v>
                </c:pt>
              </c:numCache>
            </c:numRef>
          </c:yVal>
          <c:smooth val="1"/>
          <c:extLst>
            <c:ext xmlns:c16="http://schemas.microsoft.com/office/drawing/2014/chart" uri="{C3380CC4-5D6E-409C-BE32-E72D297353CC}">
              <c16:uniqueId val="{00000011-E05D-409D-8A1A-974283C8685C}"/>
            </c:ext>
          </c:extLst>
        </c:ser>
        <c:ser>
          <c:idx val="12"/>
          <c:order val="12"/>
          <c:tx>
            <c:v>U2</c:v>
          </c:tx>
          <c:spPr>
            <a:ln w="19050" cap="rnd">
              <a:solidFill>
                <a:schemeClr val="accent1">
                  <a:lumMod val="80000"/>
                  <a:lumOff val="20000"/>
                </a:schemeClr>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2'!$P$2:$P$2002</c:f>
              <c:numCache>
                <c:formatCode>General</c:formatCode>
                <c:ptCount val="2001"/>
                <c:pt idx="0">
                  <c:v>1</c:v>
                </c:pt>
                <c:pt idx="1">
                  <c:v>1.0007292750665668</c:v>
                </c:pt>
                <c:pt idx="2">
                  <c:v>1.0014585501331335</c:v>
                </c:pt>
                <c:pt idx="3">
                  <c:v>1.0021878251997003</c:v>
                </c:pt>
                <c:pt idx="4">
                  <c:v>1.0029171002662669</c:v>
                </c:pt>
                <c:pt idx="5">
                  <c:v>1.0036463753328337</c:v>
                </c:pt>
                <c:pt idx="6">
                  <c:v>1.0043756503994004</c:v>
                </c:pt>
                <c:pt idx="7">
                  <c:v>1.0051049254659672</c:v>
                </c:pt>
                <c:pt idx="8">
                  <c:v>1.0058342005325338</c:v>
                </c:pt>
                <c:pt idx="9">
                  <c:v>1.0065634755991006</c:v>
                </c:pt>
                <c:pt idx="10">
                  <c:v>1.0072927506656673</c:v>
                </c:pt>
                <c:pt idx="11">
                  <c:v>1.0080220257322341</c:v>
                </c:pt>
                <c:pt idx="12">
                  <c:v>1.0087513007988007</c:v>
                </c:pt>
                <c:pt idx="13">
                  <c:v>1.0094805758653675</c:v>
                </c:pt>
                <c:pt idx="14">
                  <c:v>1.0102098509319342</c:v>
                </c:pt>
                <c:pt idx="15">
                  <c:v>1.010939125998501</c:v>
                </c:pt>
                <c:pt idx="16">
                  <c:v>1.0116684010650676</c:v>
                </c:pt>
                <c:pt idx="17">
                  <c:v>1.0123976761316344</c:v>
                </c:pt>
                <c:pt idx="18">
                  <c:v>1.0131269511982011</c:v>
                </c:pt>
                <c:pt idx="19">
                  <c:v>1.0138562262647679</c:v>
                </c:pt>
                <c:pt idx="20">
                  <c:v>1.0145855013313345</c:v>
                </c:pt>
                <c:pt idx="21">
                  <c:v>1.0153147763979014</c:v>
                </c:pt>
                <c:pt idx="22">
                  <c:v>1.016044051464468</c:v>
                </c:pt>
                <c:pt idx="23">
                  <c:v>1.0167733265310348</c:v>
                </c:pt>
                <c:pt idx="24">
                  <c:v>1.0175026015976014</c:v>
                </c:pt>
                <c:pt idx="25">
                  <c:v>1.0182318766641683</c:v>
                </c:pt>
                <c:pt idx="26">
                  <c:v>1.0189611517307349</c:v>
                </c:pt>
                <c:pt idx="27">
                  <c:v>1.0196904267973017</c:v>
                </c:pt>
                <c:pt idx="28">
                  <c:v>1.0204197018638683</c:v>
                </c:pt>
                <c:pt idx="29">
                  <c:v>1.0211489769304352</c:v>
                </c:pt>
                <c:pt idx="30">
                  <c:v>1.0218782519970018</c:v>
                </c:pt>
                <c:pt idx="31">
                  <c:v>1.0226075270635686</c:v>
                </c:pt>
                <c:pt idx="32">
                  <c:v>1.0233368021301352</c:v>
                </c:pt>
                <c:pt idx="33">
                  <c:v>1.0240660771967021</c:v>
                </c:pt>
                <c:pt idx="34">
                  <c:v>1.0247953522632687</c:v>
                </c:pt>
                <c:pt idx="35">
                  <c:v>1.0255246273298355</c:v>
                </c:pt>
                <c:pt idx="36">
                  <c:v>1.0262539023964021</c:v>
                </c:pt>
                <c:pt idx="37">
                  <c:v>1.026983177462969</c:v>
                </c:pt>
                <c:pt idx="38">
                  <c:v>1.0277124525295356</c:v>
                </c:pt>
                <c:pt idx="39">
                  <c:v>1.0284417275961024</c:v>
                </c:pt>
                <c:pt idx="40">
                  <c:v>1.029171002662669</c:v>
                </c:pt>
                <c:pt idx="41">
                  <c:v>1.0299002777292359</c:v>
                </c:pt>
                <c:pt idx="42">
                  <c:v>1.0306295527958025</c:v>
                </c:pt>
                <c:pt idx="43">
                  <c:v>1.0313588278623693</c:v>
                </c:pt>
                <c:pt idx="44">
                  <c:v>1.0320881029289359</c:v>
                </c:pt>
                <c:pt idx="45">
                  <c:v>1.0328173779955028</c:v>
                </c:pt>
                <c:pt idx="46">
                  <c:v>1.0335466530620694</c:v>
                </c:pt>
                <c:pt idx="47">
                  <c:v>1.0342759281286362</c:v>
                </c:pt>
                <c:pt idx="48">
                  <c:v>1.0350052031952028</c:v>
                </c:pt>
                <c:pt idx="49">
                  <c:v>1.0357344782617697</c:v>
                </c:pt>
                <c:pt idx="50">
                  <c:v>1.0364637533283363</c:v>
                </c:pt>
                <c:pt idx="51">
                  <c:v>1.0371930283949031</c:v>
                </c:pt>
                <c:pt idx="52">
                  <c:v>1.0379223034614697</c:v>
                </c:pt>
                <c:pt idx="53">
                  <c:v>1.0386515785280366</c:v>
                </c:pt>
                <c:pt idx="54">
                  <c:v>1.0393808535946032</c:v>
                </c:pt>
                <c:pt idx="55">
                  <c:v>1.04011012866117</c:v>
                </c:pt>
                <c:pt idx="56">
                  <c:v>1.0408394037277366</c:v>
                </c:pt>
                <c:pt idx="57">
                  <c:v>1.0415686787943035</c:v>
                </c:pt>
                <c:pt idx="58">
                  <c:v>1.0422979538608701</c:v>
                </c:pt>
                <c:pt idx="59">
                  <c:v>1.0430272289274369</c:v>
                </c:pt>
                <c:pt idx="60">
                  <c:v>1.0437565039940035</c:v>
                </c:pt>
                <c:pt idx="61">
                  <c:v>1.0444857790605704</c:v>
                </c:pt>
                <c:pt idx="62">
                  <c:v>1.045215054127137</c:v>
                </c:pt>
                <c:pt idx="63">
                  <c:v>1.0459443291937038</c:v>
                </c:pt>
                <c:pt idx="64">
                  <c:v>1.0466736042602705</c:v>
                </c:pt>
                <c:pt idx="65">
                  <c:v>1.0474028793268373</c:v>
                </c:pt>
                <c:pt idx="66">
                  <c:v>1.0481321543934039</c:v>
                </c:pt>
                <c:pt idx="67">
                  <c:v>1.0488614294599707</c:v>
                </c:pt>
                <c:pt idx="68">
                  <c:v>1.0495907045265374</c:v>
                </c:pt>
                <c:pt idx="69">
                  <c:v>1.0503199795931042</c:v>
                </c:pt>
                <c:pt idx="70">
                  <c:v>1.0510492546596708</c:v>
                </c:pt>
                <c:pt idx="71">
                  <c:v>1.0517785297262376</c:v>
                </c:pt>
                <c:pt idx="72">
                  <c:v>1.0525078047928043</c:v>
                </c:pt>
                <c:pt idx="73">
                  <c:v>1.0532370798593711</c:v>
                </c:pt>
                <c:pt idx="74">
                  <c:v>1.0539663549259377</c:v>
                </c:pt>
                <c:pt idx="75">
                  <c:v>1.0546956299925045</c:v>
                </c:pt>
                <c:pt idx="76">
                  <c:v>1.0554249050590712</c:v>
                </c:pt>
                <c:pt idx="77">
                  <c:v>1.056154180125638</c:v>
                </c:pt>
                <c:pt idx="78">
                  <c:v>1.0568834551922046</c:v>
                </c:pt>
                <c:pt idx="79">
                  <c:v>1.0576127302587714</c:v>
                </c:pt>
                <c:pt idx="80">
                  <c:v>1.0583420053253381</c:v>
                </c:pt>
                <c:pt idx="81">
                  <c:v>1.0590712803919049</c:v>
                </c:pt>
                <c:pt idx="82">
                  <c:v>1.0598005554584715</c:v>
                </c:pt>
                <c:pt idx="83">
                  <c:v>1.0605298305250384</c:v>
                </c:pt>
                <c:pt idx="84">
                  <c:v>1.061259105591605</c:v>
                </c:pt>
                <c:pt idx="85">
                  <c:v>1.0619883806581718</c:v>
                </c:pt>
                <c:pt idx="86">
                  <c:v>1.0627176557247384</c:v>
                </c:pt>
                <c:pt idx="87">
                  <c:v>1.0634469307913053</c:v>
                </c:pt>
                <c:pt idx="88">
                  <c:v>1.0641762058578719</c:v>
                </c:pt>
                <c:pt idx="89">
                  <c:v>1.0649054809244387</c:v>
                </c:pt>
                <c:pt idx="90">
                  <c:v>1.0656347559910053</c:v>
                </c:pt>
                <c:pt idx="91">
                  <c:v>1.0663640310575722</c:v>
                </c:pt>
                <c:pt idx="92">
                  <c:v>1.0670933061241388</c:v>
                </c:pt>
                <c:pt idx="93">
                  <c:v>1.0678225811907056</c:v>
                </c:pt>
                <c:pt idx="94">
                  <c:v>1.0685518562572722</c:v>
                </c:pt>
                <c:pt idx="95">
                  <c:v>1.0692811313238391</c:v>
                </c:pt>
                <c:pt idx="96">
                  <c:v>1.0700104063904057</c:v>
                </c:pt>
                <c:pt idx="97">
                  <c:v>1.0707396814569725</c:v>
                </c:pt>
                <c:pt idx="98">
                  <c:v>1.0714689565235391</c:v>
                </c:pt>
                <c:pt idx="99">
                  <c:v>1.072198231590106</c:v>
                </c:pt>
                <c:pt idx="100">
                  <c:v>1.0729275066566726</c:v>
                </c:pt>
                <c:pt idx="101">
                  <c:v>1.0736567817232394</c:v>
                </c:pt>
                <c:pt idx="102">
                  <c:v>1.074386056789806</c:v>
                </c:pt>
                <c:pt idx="103">
                  <c:v>1.0751153318563729</c:v>
                </c:pt>
                <c:pt idx="104">
                  <c:v>1.0758446069229395</c:v>
                </c:pt>
                <c:pt idx="105">
                  <c:v>1.0765738819895063</c:v>
                </c:pt>
                <c:pt idx="106">
                  <c:v>1.0773031570560729</c:v>
                </c:pt>
                <c:pt idx="107">
                  <c:v>1.0780324321226398</c:v>
                </c:pt>
                <c:pt idx="108">
                  <c:v>1.0787617071892064</c:v>
                </c:pt>
                <c:pt idx="109">
                  <c:v>1.0794909822557732</c:v>
                </c:pt>
                <c:pt idx="110">
                  <c:v>1.0802202573223398</c:v>
                </c:pt>
                <c:pt idx="111">
                  <c:v>1.0809495323889067</c:v>
                </c:pt>
                <c:pt idx="112">
                  <c:v>1.0816788074554733</c:v>
                </c:pt>
                <c:pt idx="113">
                  <c:v>1.0824080825220401</c:v>
                </c:pt>
                <c:pt idx="114">
                  <c:v>1.0831373575886067</c:v>
                </c:pt>
                <c:pt idx="115">
                  <c:v>1.0838666326551736</c:v>
                </c:pt>
                <c:pt idx="116">
                  <c:v>1.0845959077217402</c:v>
                </c:pt>
                <c:pt idx="117">
                  <c:v>1.085325182788307</c:v>
                </c:pt>
                <c:pt idx="118">
                  <c:v>1.0860544578548736</c:v>
                </c:pt>
                <c:pt idx="119">
                  <c:v>1.0867837329214405</c:v>
                </c:pt>
                <c:pt idx="120">
                  <c:v>1.0875130079880071</c:v>
                </c:pt>
                <c:pt idx="121">
                  <c:v>1.0882422830545739</c:v>
                </c:pt>
                <c:pt idx="122">
                  <c:v>1.0889715581211405</c:v>
                </c:pt>
                <c:pt idx="123">
                  <c:v>1.0897008331877074</c:v>
                </c:pt>
                <c:pt idx="124">
                  <c:v>1.090430108254274</c:v>
                </c:pt>
                <c:pt idx="125">
                  <c:v>1.0911593833208408</c:v>
                </c:pt>
                <c:pt idx="126">
                  <c:v>1.0918886583874075</c:v>
                </c:pt>
                <c:pt idx="127">
                  <c:v>1.0926179334539743</c:v>
                </c:pt>
                <c:pt idx="128">
                  <c:v>1.0933472085205409</c:v>
                </c:pt>
                <c:pt idx="129">
                  <c:v>1.0940764835871077</c:v>
                </c:pt>
                <c:pt idx="130">
                  <c:v>1.0948057586536744</c:v>
                </c:pt>
                <c:pt idx="131">
                  <c:v>1.0955350337202412</c:v>
                </c:pt>
                <c:pt idx="132">
                  <c:v>1.0962643087868078</c:v>
                </c:pt>
                <c:pt idx="133">
                  <c:v>1.0969935838533746</c:v>
                </c:pt>
                <c:pt idx="134">
                  <c:v>1.0977228589199413</c:v>
                </c:pt>
                <c:pt idx="135">
                  <c:v>1.0984521339865081</c:v>
                </c:pt>
                <c:pt idx="136">
                  <c:v>1.0991814090530747</c:v>
                </c:pt>
                <c:pt idx="137">
                  <c:v>1.0999106841196415</c:v>
                </c:pt>
                <c:pt idx="138">
                  <c:v>1.1006399591862082</c:v>
                </c:pt>
                <c:pt idx="139">
                  <c:v>1.101369234252775</c:v>
                </c:pt>
                <c:pt idx="140">
                  <c:v>1.1020985093193416</c:v>
                </c:pt>
                <c:pt idx="141">
                  <c:v>1.1028277843859084</c:v>
                </c:pt>
                <c:pt idx="142">
                  <c:v>1.1035570594524751</c:v>
                </c:pt>
                <c:pt idx="143">
                  <c:v>1.1042863345190419</c:v>
                </c:pt>
                <c:pt idx="144">
                  <c:v>1.1050156095856085</c:v>
                </c:pt>
                <c:pt idx="145">
                  <c:v>1.1057448846521754</c:v>
                </c:pt>
                <c:pt idx="146">
                  <c:v>1.106474159718742</c:v>
                </c:pt>
                <c:pt idx="147">
                  <c:v>1.1072034347853088</c:v>
                </c:pt>
                <c:pt idx="148">
                  <c:v>1.1079327098518754</c:v>
                </c:pt>
                <c:pt idx="149">
                  <c:v>1.1086619849184423</c:v>
                </c:pt>
                <c:pt idx="150">
                  <c:v>1.1093912599850089</c:v>
                </c:pt>
                <c:pt idx="151">
                  <c:v>1.1101205350515757</c:v>
                </c:pt>
                <c:pt idx="152">
                  <c:v>1.1108498101181423</c:v>
                </c:pt>
                <c:pt idx="153">
                  <c:v>1.1115790851847092</c:v>
                </c:pt>
                <c:pt idx="154">
                  <c:v>1.1123083602512758</c:v>
                </c:pt>
                <c:pt idx="155">
                  <c:v>1.1130376353178426</c:v>
                </c:pt>
                <c:pt idx="156">
                  <c:v>1.1137669103844092</c:v>
                </c:pt>
                <c:pt idx="157">
                  <c:v>1.1144961854509761</c:v>
                </c:pt>
                <c:pt idx="158">
                  <c:v>1.1152254605175427</c:v>
                </c:pt>
                <c:pt idx="159">
                  <c:v>1.1159547355841095</c:v>
                </c:pt>
                <c:pt idx="160">
                  <c:v>1.1166840106506761</c:v>
                </c:pt>
                <c:pt idx="161">
                  <c:v>1.117413285717243</c:v>
                </c:pt>
                <c:pt idx="162">
                  <c:v>1.1181425607838096</c:v>
                </c:pt>
                <c:pt idx="163">
                  <c:v>1.1188718358503764</c:v>
                </c:pt>
                <c:pt idx="164">
                  <c:v>1.119601110916943</c:v>
                </c:pt>
                <c:pt idx="165">
                  <c:v>1.1203303859835099</c:v>
                </c:pt>
                <c:pt idx="166">
                  <c:v>1.1210596610500767</c:v>
                </c:pt>
                <c:pt idx="167">
                  <c:v>1.1217889361166433</c:v>
                </c:pt>
                <c:pt idx="168">
                  <c:v>1.1225182111832102</c:v>
                </c:pt>
                <c:pt idx="169">
                  <c:v>1.1232474862497768</c:v>
                </c:pt>
                <c:pt idx="170">
                  <c:v>1.1239767613163436</c:v>
                </c:pt>
                <c:pt idx="171">
                  <c:v>1.1247060363829102</c:v>
                </c:pt>
                <c:pt idx="172">
                  <c:v>1.1254353114494771</c:v>
                </c:pt>
                <c:pt idx="173">
                  <c:v>1.1261645865160437</c:v>
                </c:pt>
                <c:pt idx="174">
                  <c:v>1.1268938615826105</c:v>
                </c:pt>
                <c:pt idx="175">
                  <c:v>1.1276231366491771</c:v>
                </c:pt>
                <c:pt idx="176">
                  <c:v>1.128352411715744</c:v>
                </c:pt>
                <c:pt idx="177">
                  <c:v>1.1290816867823108</c:v>
                </c:pt>
                <c:pt idx="178">
                  <c:v>1.1298109618488774</c:v>
                </c:pt>
                <c:pt idx="179">
                  <c:v>1.1305402369154443</c:v>
                </c:pt>
                <c:pt idx="180">
                  <c:v>1.1312695119820109</c:v>
                </c:pt>
                <c:pt idx="181">
                  <c:v>1.1319987870485777</c:v>
                </c:pt>
                <c:pt idx="182">
                  <c:v>1.1327280621151443</c:v>
                </c:pt>
                <c:pt idx="183">
                  <c:v>1.1334573371817112</c:v>
                </c:pt>
                <c:pt idx="184">
                  <c:v>1.134186612248278</c:v>
                </c:pt>
                <c:pt idx="185">
                  <c:v>1.1349158873148446</c:v>
                </c:pt>
                <c:pt idx="186">
                  <c:v>1.1356451623814114</c:v>
                </c:pt>
                <c:pt idx="187">
                  <c:v>1.1363744374479781</c:v>
                </c:pt>
                <c:pt idx="188">
                  <c:v>1.1371037125145449</c:v>
                </c:pt>
                <c:pt idx="189">
                  <c:v>1.1378329875811115</c:v>
                </c:pt>
                <c:pt idx="190">
                  <c:v>1.1385622626476783</c:v>
                </c:pt>
                <c:pt idx="191">
                  <c:v>1.139291537714245</c:v>
                </c:pt>
                <c:pt idx="192">
                  <c:v>1.1400208127808118</c:v>
                </c:pt>
                <c:pt idx="193">
                  <c:v>1.1407500878473784</c:v>
                </c:pt>
                <c:pt idx="194">
                  <c:v>1.1414793629139453</c:v>
                </c:pt>
                <c:pt idx="195">
                  <c:v>1.1422086379805121</c:v>
                </c:pt>
                <c:pt idx="196">
                  <c:v>1.1429379130470787</c:v>
                </c:pt>
                <c:pt idx="197">
                  <c:v>1.1436671881136455</c:v>
                </c:pt>
                <c:pt idx="198">
                  <c:v>1.1443964631802122</c:v>
                </c:pt>
                <c:pt idx="199">
                  <c:v>1.145125738246779</c:v>
                </c:pt>
                <c:pt idx="200">
                  <c:v>1.1458550133133456</c:v>
                </c:pt>
                <c:pt idx="201">
                  <c:v>1.1465842883799124</c:v>
                </c:pt>
                <c:pt idx="202">
                  <c:v>1.1473135634464793</c:v>
                </c:pt>
                <c:pt idx="203">
                  <c:v>1.1480428385130459</c:v>
                </c:pt>
                <c:pt idx="204">
                  <c:v>1.1487721135796127</c:v>
                </c:pt>
                <c:pt idx="205">
                  <c:v>1.1495013886461793</c:v>
                </c:pt>
                <c:pt idx="206">
                  <c:v>1.1502306637127462</c:v>
                </c:pt>
                <c:pt idx="207">
                  <c:v>1.1509599387793128</c:v>
                </c:pt>
                <c:pt idx="208">
                  <c:v>1.1516892138458796</c:v>
                </c:pt>
                <c:pt idx="209">
                  <c:v>1.1524184889124462</c:v>
                </c:pt>
                <c:pt idx="210">
                  <c:v>1.1531477639790131</c:v>
                </c:pt>
                <c:pt idx="211">
                  <c:v>1.1538770390455797</c:v>
                </c:pt>
                <c:pt idx="212">
                  <c:v>1.1546063141121465</c:v>
                </c:pt>
                <c:pt idx="213">
                  <c:v>1.1553355891787134</c:v>
                </c:pt>
                <c:pt idx="214">
                  <c:v>1.15606486424528</c:v>
                </c:pt>
                <c:pt idx="215">
                  <c:v>1.1567941393118468</c:v>
                </c:pt>
                <c:pt idx="216">
                  <c:v>1.1575234143784134</c:v>
                </c:pt>
                <c:pt idx="217">
                  <c:v>1.1582526894449803</c:v>
                </c:pt>
                <c:pt idx="218">
                  <c:v>1.1589819645115469</c:v>
                </c:pt>
                <c:pt idx="219">
                  <c:v>1.1597112395781137</c:v>
                </c:pt>
                <c:pt idx="220">
                  <c:v>1.1604405146446806</c:v>
                </c:pt>
                <c:pt idx="221">
                  <c:v>1.1611697897112472</c:v>
                </c:pt>
                <c:pt idx="222">
                  <c:v>1.161899064777814</c:v>
                </c:pt>
                <c:pt idx="223">
                  <c:v>1.1626283398443806</c:v>
                </c:pt>
                <c:pt idx="224">
                  <c:v>1.1633576149109475</c:v>
                </c:pt>
                <c:pt idx="225">
                  <c:v>1.1640868899775141</c:v>
                </c:pt>
                <c:pt idx="226">
                  <c:v>1.1648161650440809</c:v>
                </c:pt>
                <c:pt idx="227">
                  <c:v>1.1655454401106478</c:v>
                </c:pt>
                <c:pt idx="228">
                  <c:v>1.1662747151772144</c:v>
                </c:pt>
                <c:pt idx="229">
                  <c:v>1.167003990243781</c:v>
                </c:pt>
                <c:pt idx="230">
                  <c:v>1.1677332653103478</c:v>
                </c:pt>
                <c:pt idx="231">
                  <c:v>1.1684625403769147</c:v>
                </c:pt>
                <c:pt idx="232">
                  <c:v>1.1691918154434813</c:v>
                </c:pt>
                <c:pt idx="233">
                  <c:v>1.1699210905100481</c:v>
                </c:pt>
                <c:pt idx="234">
                  <c:v>1.1706503655766147</c:v>
                </c:pt>
                <c:pt idx="235">
                  <c:v>1.1713796406431816</c:v>
                </c:pt>
                <c:pt idx="236">
                  <c:v>1.1721089157097482</c:v>
                </c:pt>
                <c:pt idx="237">
                  <c:v>1.172838190776315</c:v>
                </c:pt>
                <c:pt idx="238">
                  <c:v>1.1735674658428819</c:v>
                </c:pt>
                <c:pt idx="239">
                  <c:v>1.1742967409094485</c:v>
                </c:pt>
                <c:pt idx="240">
                  <c:v>1.1750260159760153</c:v>
                </c:pt>
                <c:pt idx="241">
                  <c:v>1.1757552910425819</c:v>
                </c:pt>
                <c:pt idx="242">
                  <c:v>1.1764845661091488</c:v>
                </c:pt>
                <c:pt idx="243">
                  <c:v>1.1772138411757154</c:v>
                </c:pt>
                <c:pt idx="244">
                  <c:v>1.1779431162422822</c:v>
                </c:pt>
                <c:pt idx="245">
                  <c:v>1.178672391308849</c:v>
                </c:pt>
                <c:pt idx="246">
                  <c:v>1.1794016663754157</c:v>
                </c:pt>
                <c:pt idx="247">
                  <c:v>1.1801309414419825</c:v>
                </c:pt>
                <c:pt idx="248">
                  <c:v>1.1808602165085491</c:v>
                </c:pt>
                <c:pt idx="249">
                  <c:v>1.1815894915751159</c:v>
                </c:pt>
                <c:pt idx="250">
                  <c:v>1.1823187666416826</c:v>
                </c:pt>
                <c:pt idx="251">
                  <c:v>1.1830480417082494</c:v>
                </c:pt>
                <c:pt idx="252">
                  <c:v>1.183777316774816</c:v>
                </c:pt>
                <c:pt idx="253">
                  <c:v>1.1845065918413828</c:v>
                </c:pt>
                <c:pt idx="254">
                  <c:v>1.1852358669079495</c:v>
                </c:pt>
                <c:pt idx="255">
                  <c:v>1.1859651419745163</c:v>
                </c:pt>
                <c:pt idx="256">
                  <c:v>1.1866944170410831</c:v>
                </c:pt>
                <c:pt idx="257">
                  <c:v>1.1874236921076498</c:v>
                </c:pt>
                <c:pt idx="258">
                  <c:v>1.1881529671742166</c:v>
                </c:pt>
                <c:pt idx="259">
                  <c:v>1.1888822422407832</c:v>
                </c:pt>
                <c:pt idx="260">
                  <c:v>1.18961151730735</c:v>
                </c:pt>
                <c:pt idx="261">
                  <c:v>1.1903407923739167</c:v>
                </c:pt>
                <c:pt idx="262">
                  <c:v>1.1910700674404835</c:v>
                </c:pt>
                <c:pt idx="263">
                  <c:v>1.1917993425070503</c:v>
                </c:pt>
                <c:pt idx="264">
                  <c:v>1.1925286175736169</c:v>
                </c:pt>
                <c:pt idx="265">
                  <c:v>1.1932578926401838</c:v>
                </c:pt>
                <c:pt idx="266">
                  <c:v>1.1939871677067504</c:v>
                </c:pt>
                <c:pt idx="267">
                  <c:v>1.1947164427733172</c:v>
                </c:pt>
                <c:pt idx="268">
                  <c:v>1.1954457178398838</c:v>
                </c:pt>
                <c:pt idx="269">
                  <c:v>1.1961749929064507</c:v>
                </c:pt>
                <c:pt idx="270">
                  <c:v>1.1969042679730173</c:v>
                </c:pt>
                <c:pt idx="271">
                  <c:v>1.1976335430395841</c:v>
                </c:pt>
                <c:pt idx="272">
                  <c:v>1.1983628181061508</c:v>
                </c:pt>
                <c:pt idx="273">
                  <c:v>1.1990920931727176</c:v>
                </c:pt>
                <c:pt idx="274">
                  <c:v>1.1998213682392844</c:v>
                </c:pt>
                <c:pt idx="275">
                  <c:v>1.200550643305851</c:v>
                </c:pt>
                <c:pt idx="276">
                  <c:v>1.2012799183724179</c:v>
                </c:pt>
                <c:pt idx="277">
                  <c:v>1.2020091934389845</c:v>
                </c:pt>
                <c:pt idx="278">
                  <c:v>1.2027384685055513</c:v>
                </c:pt>
                <c:pt idx="279">
                  <c:v>1.2034677435721179</c:v>
                </c:pt>
                <c:pt idx="280">
                  <c:v>1.2041970186386848</c:v>
                </c:pt>
                <c:pt idx="281">
                  <c:v>1.2049262937052516</c:v>
                </c:pt>
                <c:pt idx="282">
                  <c:v>1.2056555687718182</c:v>
                </c:pt>
                <c:pt idx="283">
                  <c:v>1.2063848438383851</c:v>
                </c:pt>
                <c:pt idx="284">
                  <c:v>1.2071141189049517</c:v>
                </c:pt>
                <c:pt idx="285">
                  <c:v>1.2078433939715185</c:v>
                </c:pt>
                <c:pt idx="286">
                  <c:v>1.2085726690380851</c:v>
                </c:pt>
                <c:pt idx="287">
                  <c:v>1.209301944104652</c:v>
                </c:pt>
                <c:pt idx="288">
                  <c:v>1.2100312191712186</c:v>
                </c:pt>
                <c:pt idx="289">
                  <c:v>1.2107604942377854</c:v>
                </c:pt>
                <c:pt idx="290">
                  <c:v>1.211489769304352</c:v>
                </c:pt>
                <c:pt idx="291">
                  <c:v>1.2122190443709189</c:v>
                </c:pt>
                <c:pt idx="292">
                  <c:v>1.2129483194374857</c:v>
                </c:pt>
                <c:pt idx="293">
                  <c:v>1.2136775945040523</c:v>
                </c:pt>
                <c:pt idx="294">
                  <c:v>1.2144068695706192</c:v>
                </c:pt>
                <c:pt idx="295">
                  <c:v>1.2151361446371858</c:v>
                </c:pt>
                <c:pt idx="296">
                  <c:v>1.2158654197037526</c:v>
                </c:pt>
                <c:pt idx="297">
                  <c:v>1.2165946947703192</c:v>
                </c:pt>
                <c:pt idx="298">
                  <c:v>1.2173239698368861</c:v>
                </c:pt>
                <c:pt idx="299">
                  <c:v>1.2180532449034529</c:v>
                </c:pt>
                <c:pt idx="300">
                  <c:v>1.2187825199700195</c:v>
                </c:pt>
                <c:pt idx="301">
                  <c:v>1.2195117950365864</c:v>
                </c:pt>
                <c:pt idx="302">
                  <c:v>1.220241070103153</c:v>
                </c:pt>
                <c:pt idx="303">
                  <c:v>1.2209703451697198</c:v>
                </c:pt>
                <c:pt idx="304">
                  <c:v>1.2216996202362864</c:v>
                </c:pt>
                <c:pt idx="305">
                  <c:v>1.2224288953028533</c:v>
                </c:pt>
                <c:pt idx="306">
                  <c:v>1.2231581703694199</c:v>
                </c:pt>
                <c:pt idx="307">
                  <c:v>1.2238874454359867</c:v>
                </c:pt>
                <c:pt idx="308">
                  <c:v>1.2246167205025533</c:v>
                </c:pt>
                <c:pt idx="309">
                  <c:v>1.2253459955691202</c:v>
                </c:pt>
                <c:pt idx="310">
                  <c:v>1.226075270635687</c:v>
                </c:pt>
                <c:pt idx="311">
                  <c:v>1.2268045457022536</c:v>
                </c:pt>
                <c:pt idx="312">
                  <c:v>1.2275338207688204</c:v>
                </c:pt>
                <c:pt idx="313">
                  <c:v>1.2282630958353871</c:v>
                </c:pt>
                <c:pt idx="314">
                  <c:v>1.2289923709019539</c:v>
                </c:pt>
                <c:pt idx="315">
                  <c:v>1.2297216459685205</c:v>
                </c:pt>
                <c:pt idx="316">
                  <c:v>1.2304509210350874</c:v>
                </c:pt>
                <c:pt idx="317">
                  <c:v>1.2311801961016542</c:v>
                </c:pt>
                <c:pt idx="318">
                  <c:v>1.2319094711682208</c:v>
                </c:pt>
                <c:pt idx="319">
                  <c:v>1.2326387462347876</c:v>
                </c:pt>
                <c:pt idx="320">
                  <c:v>1.2333680213013543</c:v>
                </c:pt>
                <c:pt idx="321">
                  <c:v>1.2340972963679211</c:v>
                </c:pt>
                <c:pt idx="322">
                  <c:v>1.2348265714344877</c:v>
                </c:pt>
                <c:pt idx="323">
                  <c:v>1.2355558465010545</c:v>
                </c:pt>
                <c:pt idx="324">
                  <c:v>1.2362851215676212</c:v>
                </c:pt>
                <c:pt idx="325">
                  <c:v>1.237014396634188</c:v>
                </c:pt>
                <c:pt idx="326">
                  <c:v>1.2377436717007546</c:v>
                </c:pt>
                <c:pt idx="327">
                  <c:v>1.2384729467673214</c:v>
                </c:pt>
                <c:pt idx="328">
                  <c:v>1.2392022218338883</c:v>
                </c:pt>
                <c:pt idx="329">
                  <c:v>1.2399314969004549</c:v>
                </c:pt>
                <c:pt idx="330">
                  <c:v>1.2406607719670217</c:v>
                </c:pt>
                <c:pt idx="331">
                  <c:v>1.2413900470335884</c:v>
                </c:pt>
                <c:pt idx="332">
                  <c:v>1.2421193221001552</c:v>
                </c:pt>
                <c:pt idx="333">
                  <c:v>1.2428485971667218</c:v>
                </c:pt>
                <c:pt idx="334">
                  <c:v>1.2435778722332886</c:v>
                </c:pt>
                <c:pt idx="335">
                  <c:v>1.2443071472998555</c:v>
                </c:pt>
                <c:pt idx="336">
                  <c:v>1.2450364223664221</c:v>
                </c:pt>
                <c:pt idx="337">
                  <c:v>1.2457656974329889</c:v>
                </c:pt>
                <c:pt idx="338">
                  <c:v>1.2464949724995555</c:v>
                </c:pt>
                <c:pt idx="339">
                  <c:v>1.2472242475661224</c:v>
                </c:pt>
                <c:pt idx="340">
                  <c:v>1.247953522632689</c:v>
                </c:pt>
                <c:pt idx="341">
                  <c:v>1.2486827976992558</c:v>
                </c:pt>
                <c:pt idx="342">
                  <c:v>1.2494120727658224</c:v>
                </c:pt>
                <c:pt idx="343">
                  <c:v>1.2501413478323893</c:v>
                </c:pt>
                <c:pt idx="344">
                  <c:v>1.2508706228989559</c:v>
                </c:pt>
                <c:pt idx="345">
                  <c:v>1.2515998979655227</c:v>
                </c:pt>
                <c:pt idx="346">
                  <c:v>1.2523291730320896</c:v>
                </c:pt>
                <c:pt idx="347">
                  <c:v>1.2530584480986562</c:v>
                </c:pt>
                <c:pt idx="348">
                  <c:v>1.253787723165223</c:v>
                </c:pt>
                <c:pt idx="349">
                  <c:v>1.2545169982317896</c:v>
                </c:pt>
                <c:pt idx="350">
                  <c:v>1.2552462732983565</c:v>
                </c:pt>
                <c:pt idx="351">
                  <c:v>1.2559755483649231</c:v>
                </c:pt>
                <c:pt idx="352">
                  <c:v>1.2567048234314899</c:v>
                </c:pt>
                <c:pt idx="353">
                  <c:v>1.2574340984980568</c:v>
                </c:pt>
                <c:pt idx="354">
                  <c:v>1.2581633735646234</c:v>
                </c:pt>
                <c:pt idx="355">
                  <c:v>1.2588926486311902</c:v>
                </c:pt>
                <c:pt idx="356">
                  <c:v>1.2596219236977568</c:v>
                </c:pt>
                <c:pt idx="357">
                  <c:v>1.2603511987643237</c:v>
                </c:pt>
                <c:pt idx="358">
                  <c:v>1.2610804738308903</c:v>
                </c:pt>
                <c:pt idx="359">
                  <c:v>1.2618097488974571</c:v>
                </c:pt>
                <c:pt idx="360">
                  <c:v>1.262539023964024</c:v>
                </c:pt>
                <c:pt idx="361">
                  <c:v>1.2632682990305906</c:v>
                </c:pt>
                <c:pt idx="362">
                  <c:v>1.2639975740971572</c:v>
                </c:pt>
                <c:pt idx="363">
                  <c:v>1.264726849163724</c:v>
                </c:pt>
                <c:pt idx="364">
                  <c:v>1.2654561242302909</c:v>
                </c:pt>
                <c:pt idx="365">
                  <c:v>1.2661853992968575</c:v>
                </c:pt>
                <c:pt idx="366">
                  <c:v>1.2669146743634243</c:v>
                </c:pt>
                <c:pt idx="367">
                  <c:v>1.2676439494299909</c:v>
                </c:pt>
                <c:pt idx="368">
                  <c:v>1.2683732244965578</c:v>
                </c:pt>
                <c:pt idx="369">
                  <c:v>1.2691024995631244</c:v>
                </c:pt>
                <c:pt idx="370">
                  <c:v>1.2698317746296912</c:v>
                </c:pt>
                <c:pt idx="371">
                  <c:v>1.270561049696258</c:v>
                </c:pt>
                <c:pt idx="372">
                  <c:v>1.2712903247628247</c:v>
                </c:pt>
                <c:pt idx="373">
                  <c:v>1.2720195998293915</c:v>
                </c:pt>
                <c:pt idx="374">
                  <c:v>1.2727488748959581</c:v>
                </c:pt>
                <c:pt idx="375">
                  <c:v>1.273478149962525</c:v>
                </c:pt>
                <c:pt idx="376">
                  <c:v>1.2742074250290916</c:v>
                </c:pt>
                <c:pt idx="377">
                  <c:v>1.2749367000956584</c:v>
                </c:pt>
                <c:pt idx="378">
                  <c:v>1.2756659751622252</c:v>
                </c:pt>
                <c:pt idx="379">
                  <c:v>1.2763952502287919</c:v>
                </c:pt>
                <c:pt idx="380">
                  <c:v>1.2771245252953585</c:v>
                </c:pt>
                <c:pt idx="381">
                  <c:v>1.2778538003619253</c:v>
                </c:pt>
                <c:pt idx="382">
                  <c:v>1.2785830754284921</c:v>
                </c:pt>
                <c:pt idx="383">
                  <c:v>1.2793123504950588</c:v>
                </c:pt>
                <c:pt idx="384">
                  <c:v>1.2800416255616256</c:v>
                </c:pt>
                <c:pt idx="385">
                  <c:v>1.2807709006281922</c:v>
                </c:pt>
                <c:pt idx="386">
                  <c:v>1.281500175694759</c:v>
                </c:pt>
                <c:pt idx="387">
                  <c:v>1.2822294507613257</c:v>
                </c:pt>
                <c:pt idx="388">
                  <c:v>1.2829587258278925</c:v>
                </c:pt>
                <c:pt idx="389">
                  <c:v>1.2836880008944593</c:v>
                </c:pt>
                <c:pt idx="390">
                  <c:v>1.284417275961026</c:v>
                </c:pt>
                <c:pt idx="391">
                  <c:v>1.2851465510275928</c:v>
                </c:pt>
                <c:pt idx="392">
                  <c:v>1.2858758260941594</c:v>
                </c:pt>
                <c:pt idx="393">
                  <c:v>1.2866051011607262</c:v>
                </c:pt>
                <c:pt idx="394">
                  <c:v>1.2873343762272929</c:v>
                </c:pt>
                <c:pt idx="395">
                  <c:v>1.2880636512938597</c:v>
                </c:pt>
                <c:pt idx="396">
                  <c:v>1.2887929263604265</c:v>
                </c:pt>
                <c:pt idx="397">
                  <c:v>1.2895222014269931</c:v>
                </c:pt>
                <c:pt idx="398">
                  <c:v>1.2902514764935598</c:v>
                </c:pt>
                <c:pt idx="399">
                  <c:v>1.2909807515601266</c:v>
                </c:pt>
                <c:pt idx="400">
                  <c:v>1.2917100266266934</c:v>
                </c:pt>
                <c:pt idx="401">
                  <c:v>1.29243930169326</c:v>
                </c:pt>
                <c:pt idx="402">
                  <c:v>1.2931685767598269</c:v>
                </c:pt>
                <c:pt idx="403">
                  <c:v>1.2938978518263937</c:v>
                </c:pt>
                <c:pt idx="404">
                  <c:v>1.2946271268929603</c:v>
                </c:pt>
                <c:pt idx="405">
                  <c:v>1.2953564019595269</c:v>
                </c:pt>
                <c:pt idx="406">
                  <c:v>1.2960856770260938</c:v>
                </c:pt>
                <c:pt idx="407">
                  <c:v>1.2968149520926606</c:v>
                </c:pt>
                <c:pt idx="408">
                  <c:v>1.2975442271592272</c:v>
                </c:pt>
                <c:pt idx="409">
                  <c:v>1.2982735022257941</c:v>
                </c:pt>
                <c:pt idx="410">
                  <c:v>1.2990027772923607</c:v>
                </c:pt>
                <c:pt idx="411">
                  <c:v>1.2997320523589275</c:v>
                </c:pt>
                <c:pt idx="412">
                  <c:v>1.3004613274254941</c:v>
                </c:pt>
                <c:pt idx="413">
                  <c:v>1.301190602492061</c:v>
                </c:pt>
                <c:pt idx="414">
                  <c:v>1.3019198775586278</c:v>
                </c:pt>
                <c:pt idx="415">
                  <c:v>1.3026491526251944</c:v>
                </c:pt>
                <c:pt idx="416">
                  <c:v>1.303378427691761</c:v>
                </c:pt>
                <c:pt idx="417">
                  <c:v>1.3041077027583279</c:v>
                </c:pt>
                <c:pt idx="418">
                  <c:v>1.3048369778248947</c:v>
                </c:pt>
                <c:pt idx="419">
                  <c:v>1.3055662528914613</c:v>
                </c:pt>
                <c:pt idx="420">
                  <c:v>1.3062955279580282</c:v>
                </c:pt>
                <c:pt idx="421">
                  <c:v>1.307024803024595</c:v>
                </c:pt>
                <c:pt idx="422">
                  <c:v>1.3077540780911616</c:v>
                </c:pt>
                <c:pt idx="423">
                  <c:v>1.3084833531577282</c:v>
                </c:pt>
                <c:pt idx="424">
                  <c:v>1.3092126282242951</c:v>
                </c:pt>
                <c:pt idx="425">
                  <c:v>1.3099419032908619</c:v>
                </c:pt>
                <c:pt idx="426">
                  <c:v>1.3106711783574285</c:v>
                </c:pt>
                <c:pt idx="427">
                  <c:v>1.3114004534239954</c:v>
                </c:pt>
                <c:pt idx="428">
                  <c:v>1.312129728490562</c:v>
                </c:pt>
                <c:pt idx="429">
                  <c:v>1.3128590035571288</c:v>
                </c:pt>
                <c:pt idx="430">
                  <c:v>1.3135882786236954</c:v>
                </c:pt>
                <c:pt idx="431">
                  <c:v>1.3143175536902623</c:v>
                </c:pt>
                <c:pt idx="432">
                  <c:v>1.3150468287568291</c:v>
                </c:pt>
                <c:pt idx="433">
                  <c:v>1.3157761038233957</c:v>
                </c:pt>
                <c:pt idx="434">
                  <c:v>1.3165053788899626</c:v>
                </c:pt>
                <c:pt idx="435">
                  <c:v>1.3172346539565292</c:v>
                </c:pt>
                <c:pt idx="436">
                  <c:v>1.317963929023096</c:v>
                </c:pt>
                <c:pt idx="437">
                  <c:v>1.3186932040896626</c:v>
                </c:pt>
                <c:pt idx="438">
                  <c:v>1.3194224791562295</c:v>
                </c:pt>
                <c:pt idx="439">
                  <c:v>1.3201517542227963</c:v>
                </c:pt>
                <c:pt idx="440">
                  <c:v>1.3208810292893629</c:v>
                </c:pt>
                <c:pt idx="441">
                  <c:v>1.3216103043559295</c:v>
                </c:pt>
                <c:pt idx="442">
                  <c:v>1.3223395794224964</c:v>
                </c:pt>
                <c:pt idx="443">
                  <c:v>1.3230688544890632</c:v>
                </c:pt>
                <c:pt idx="444">
                  <c:v>1.3237981295556298</c:v>
                </c:pt>
                <c:pt idx="445">
                  <c:v>1.3245274046221966</c:v>
                </c:pt>
                <c:pt idx="446">
                  <c:v>1.3252566796887633</c:v>
                </c:pt>
                <c:pt idx="447">
                  <c:v>1.3259859547553301</c:v>
                </c:pt>
                <c:pt idx="448">
                  <c:v>1.3267152298218967</c:v>
                </c:pt>
                <c:pt idx="449">
                  <c:v>1.3274445048884636</c:v>
                </c:pt>
                <c:pt idx="450">
                  <c:v>1.3281737799550304</c:v>
                </c:pt>
                <c:pt idx="451">
                  <c:v>1.328903055021597</c:v>
                </c:pt>
                <c:pt idx="452">
                  <c:v>1.3296323300881638</c:v>
                </c:pt>
                <c:pt idx="453">
                  <c:v>1.3303616051547305</c:v>
                </c:pt>
                <c:pt idx="454">
                  <c:v>1.3310908802212973</c:v>
                </c:pt>
                <c:pt idx="455">
                  <c:v>1.3318201552878639</c:v>
                </c:pt>
                <c:pt idx="456">
                  <c:v>1.3325494303544307</c:v>
                </c:pt>
                <c:pt idx="457">
                  <c:v>1.3332787054209976</c:v>
                </c:pt>
                <c:pt idx="458">
                  <c:v>1.3340079804875642</c:v>
                </c:pt>
                <c:pt idx="459">
                  <c:v>1.3347372555541308</c:v>
                </c:pt>
                <c:pt idx="460">
                  <c:v>1.3354665306206976</c:v>
                </c:pt>
                <c:pt idx="461">
                  <c:v>1.3361958056872645</c:v>
                </c:pt>
                <c:pt idx="462">
                  <c:v>1.3369250807538311</c:v>
                </c:pt>
                <c:pt idx="463">
                  <c:v>1.3376543558203979</c:v>
                </c:pt>
                <c:pt idx="464">
                  <c:v>1.3383836308869645</c:v>
                </c:pt>
                <c:pt idx="465">
                  <c:v>1.3391129059535314</c:v>
                </c:pt>
                <c:pt idx="466">
                  <c:v>1.339842181020098</c:v>
                </c:pt>
                <c:pt idx="467">
                  <c:v>1.3405714560866648</c:v>
                </c:pt>
                <c:pt idx="468">
                  <c:v>1.3413007311532317</c:v>
                </c:pt>
                <c:pt idx="469">
                  <c:v>1.3420300062197983</c:v>
                </c:pt>
                <c:pt idx="470">
                  <c:v>1.3427592812863651</c:v>
                </c:pt>
                <c:pt idx="471">
                  <c:v>1.3434885563529317</c:v>
                </c:pt>
                <c:pt idx="472">
                  <c:v>1.3442178314194986</c:v>
                </c:pt>
                <c:pt idx="473">
                  <c:v>1.3449471064860652</c:v>
                </c:pt>
                <c:pt idx="474">
                  <c:v>1.345676381552632</c:v>
                </c:pt>
                <c:pt idx="475">
                  <c:v>1.3464056566191989</c:v>
                </c:pt>
                <c:pt idx="476">
                  <c:v>1.3471349316857655</c:v>
                </c:pt>
                <c:pt idx="477">
                  <c:v>1.3478642067523321</c:v>
                </c:pt>
                <c:pt idx="478">
                  <c:v>1.3485934818188989</c:v>
                </c:pt>
                <c:pt idx="479">
                  <c:v>1.3493227568854658</c:v>
                </c:pt>
                <c:pt idx="480">
                  <c:v>1.3500520319520324</c:v>
                </c:pt>
                <c:pt idx="481">
                  <c:v>1.3507813070185992</c:v>
                </c:pt>
                <c:pt idx="482">
                  <c:v>1.3515105820851658</c:v>
                </c:pt>
                <c:pt idx="483">
                  <c:v>1.3522398571517327</c:v>
                </c:pt>
                <c:pt idx="484">
                  <c:v>1.3529691322182993</c:v>
                </c:pt>
                <c:pt idx="485">
                  <c:v>1.3536984072848661</c:v>
                </c:pt>
                <c:pt idx="486">
                  <c:v>1.354427682351433</c:v>
                </c:pt>
                <c:pt idx="487">
                  <c:v>1.3551569574179996</c:v>
                </c:pt>
                <c:pt idx="488">
                  <c:v>1.3558862324845664</c:v>
                </c:pt>
                <c:pt idx="489">
                  <c:v>1.356615507551133</c:v>
                </c:pt>
                <c:pt idx="490">
                  <c:v>1.3573447826176999</c:v>
                </c:pt>
                <c:pt idx="491">
                  <c:v>1.3580740576842665</c:v>
                </c:pt>
                <c:pt idx="492">
                  <c:v>1.3588033327508333</c:v>
                </c:pt>
                <c:pt idx="493">
                  <c:v>1.3595326078174002</c:v>
                </c:pt>
                <c:pt idx="494">
                  <c:v>1.3602618828839668</c:v>
                </c:pt>
                <c:pt idx="495">
                  <c:v>1.3609911579505334</c:v>
                </c:pt>
                <c:pt idx="496">
                  <c:v>1.3617204330171002</c:v>
                </c:pt>
                <c:pt idx="497">
                  <c:v>1.3624497080836671</c:v>
                </c:pt>
                <c:pt idx="498">
                  <c:v>1.3631789831502337</c:v>
                </c:pt>
                <c:pt idx="499">
                  <c:v>1.3639082582168005</c:v>
                </c:pt>
                <c:pt idx="500">
                  <c:v>1.3646375332833671</c:v>
                </c:pt>
                <c:pt idx="501">
                  <c:v>1.365366808349934</c:v>
                </c:pt>
                <c:pt idx="502">
                  <c:v>1.3660960834165006</c:v>
                </c:pt>
                <c:pt idx="503">
                  <c:v>1.3668253584830674</c:v>
                </c:pt>
                <c:pt idx="504">
                  <c:v>1.3675546335496342</c:v>
                </c:pt>
                <c:pt idx="505">
                  <c:v>1.3682839086162009</c:v>
                </c:pt>
                <c:pt idx="506">
                  <c:v>1.3690131836827677</c:v>
                </c:pt>
                <c:pt idx="507">
                  <c:v>1.3697424587493343</c:v>
                </c:pt>
                <c:pt idx="508">
                  <c:v>1.3704717338159011</c:v>
                </c:pt>
                <c:pt idx="509">
                  <c:v>1.3712010088824678</c:v>
                </c:pt>
                <c:pt idx="510">
                  <c:v>1.3719302839490346</c:v>
                </c:pt>
                <c:pt idx="511">
                  <c:v>1.3726595590156014</c:v>
                </c:pt>
                <c:pt idx="512">
                  <c:v>1.3733888340821681</c:v>
                </c:pt>
                <c:pt idx="513">
                  <c:v>1.3741181091487347</c:v>
                </c:pt>
                <c:pt idx="514">
                  <c:v>1.3748473842153015</c:v>
                </c:pt>
                <c:pt idx="515">
                  <c:v>1.3755766592818683</c:v>
                </c:pt>
                <c:pt idx="516">
                  <c:v>1.376305934348435</c:v>
                </c:pt>
                <c:pt idx="517">
                  <c:v>1.3770352094150018</c:v>
                </c:pt>
                <c:pt idx="518">
                  <c:v>1.3777644844815684</c:v>
                </c:pt>
                <c:pt idx="519">
                  <c:v>1.3784937595481352</c:v>
                </c:pt>
                <c:pt idx="520">
                  <c:v>1.3792230346147019</c:v>
                </c:pt>
                <c:pt idx="521">
                  <c:v>1.3799523096812687</c:v>
                </c:pt>
                <c:pt idx="522">
                  <c:v>1.3806815847478355</c:v>
                </c:pt>
                <c:pt idx="523">
                  <c:v>1.3814108598144021</c:v>
                </c:pt>
                <c:pt idx="524">
                  <c:v>1.382140134880969</c:v>
                </c:pt>
                <c:pt idx="525">
                  <c:v>1.3828694099475356</c:v>
                </c:pt>
                <c:pt idx="526">
                  <c:v>1.3835986850141024</c:v>
                </c:pt>
                <c:pt idx="527">
                  <c:v>1.3843279600806691</c:v>
                </c:pt>
                <c:pt idx="528">
                  <c:v>1.3850572351472359</c:v>
                </c:pt>
                <c:pt idx="529">
                  <c:v>1.3857865102138027</c:v>
                </c:pt>
                <c:pt idx="530">
                  <c:v>1.3865157852803693</c:v>
                </c:pt>
                <c:pt idx="531">
                  <c:v>1.387245060346936</c:v>
                </c:pt>
                <c:pt idx="532">
                  <c:v>1.3879743354135028</c:v>
                </c:pt>
                <c:pt idx="533">
                  <c:v>1.3887036104800696</c:v>
                </c:pt>
                <c:pt idx="534">
                  <c:v>1.3894328855466362</c:v>
                </c:pt>
                <c:pt idx="535">
                  <c:v>1.3901621606132031</c:v>
                </c:pt>
                <c:pt idx="536">
                  <c:v>1.3908914356797699</c:v>
                </c:pt>
                <c:pt idx="537">
                  <c:v>1.3916207107463365</c:v>
                </c:pt>
                <c:pt idx="538">
                  <c:v>1.3923499858129031</c:v>
                </c:pt>
                <c:pt idx="539">
                  <c:v>1.39307926087947</c:v>
                </c:pt>
                <c:pt idx="540">
                  <c:v>1.3938085359460368</c:v>
                </c:pt>
                <c:pt idx="541">
                  <c:v>1.3945378110126034</c:v>
                </c:pt>
                <c:pt idx="542">
                  <c:v>1.3952670860791703</c:v>
                </c:pt>
                <c:pt idx="543">
                  <c:v>1.3959963611457369</c:v>
                </c:pt>
                <c:pt idx="544">
                  <c:v>1.3967256362123037</c:v>
                </c:pt>
                <c:pt idx="545">
                  <c:v>1.3974549112788703</c:v>
                </c:pt>
                <c:pt idx="546">
                  <c:v>1.3981841863454372</c:v>
                </c:pt>
                <c:pt idx="547">
                  <c:v>1.398913461412004</c:v>
                </c:pt>
                <c:pt idx="548">
                  <c:v>1.3996427364785706</c:v>
                </c:pt>
                <c:pt idx="549">
                  <c:v>1.4003720115451372</c:v>
                </c:pt>
                <c:pt idx="550">
                  <c:v>1.4011012866117041</c:v>
                </c:pt>
                <c:pt idx="551">
                  <c:v>1.4018305616782709</c:v>
                </c:pt>
                <c:pt idx="552">
                  <c:v>1.4025598367448375</c:v>
                </c:pt>
                <c:pt idx="553">
                  <c:v>1.4032891118114044</c:v>
                </c:pt>
                <c:pt idx="554">
                  <c:v>1.4040183868779712</c:v>
                </c:pt>
                <c:pt idx="555">
                  <c:v>1.4047476619445378</c:v>
                </c:pt>
                <c:pt idx="556">
                  <c:v>1.4054769370111044</c:v>
                </c:pt>
                <c:pt idx="557">
                  <c:v>1.4062062120776713</c:v>
                </c:pt>
                <c:pt idx="558">
                  <c:v>1.4069354871442381</c:v>
                </c:pt>
                <c:pt idx="559">
                  <c:v>1.4076647622108047</c:v>
                </c:pt>
                <c:pt idx="560">
                  <c:v>1.4083940372773716</c:v>
                </c:pt>
                <c:pt idx="561">
                  <c:v>1.4091233123439382</c:v>
                </c:pt>
                <c:pt idx="562">
                  <c:v>1.409852587410505</c:v>
                </c:pt>
                <c:pt idx="563">
                  <c:v>1.4105818624770716</c:v>
                </c:pt>
                <c:pt idx="564">
                  <c:v>1.4113111375436385</c:v>
                </c:pt>
                <c:pt idx="565">
                  <c:v>1.4120404126102053</c:v>
                </c:pt>
                <c:pt idx="566">
                  <c:v>1.4127696876767719</c:v>
                </c:pt>
                <c:pt idx="567">
                  <c:v>1.4134989627433387</c:v>
                </c:pt>
                <c:pt idx="568">
                  <c:v>1.4142282378099054</c:v>
                </c:pt>
                <c:pt idx="569">
                  <c:v>1.4149575128764722</c:v>
                </c:pt>
                <c:pt idx="570">
                  <c:v>1.4156867879430388</c:v>
                </c:pt>
                <c:pt idx="571">
                  <c:v>1.4164160630096057</c:v>
                </c:pt>
                <c:pt idx="572">
                  <c:v>1.4171453380761725</c:v>
                </c:pt>
                <c:pt idx="573">
                  <c:v>1.4178746131427391</c:v>
                </c:pt>
                <c:pt idx="574">
                  <c:v>1.4186038882093057</c:v>
                </c:pt>
                <c:pt idx="575">
                  <c:v>1.4193331632758726</c:v>
                </c:pt>
                <c:pt idx="576">
                  <c:v>1.4200624383424394</c:v>
                </c:pt>
                <c:pt idx="577">
                  <c:v>1.420791713409006</c:v>
                </c:pt>
                <c:pt idx="578">
                  <c:v>1.4215209884755728</c:v>
                </c:pt>
                <c:pt idx="579">
                  <c:v>1.4222502635421395</c:v>
                </c:pt>
                <c:pt idx="580">
                  <c:v>1.4229795386087063</c:v>
                </c:pt>
                <c:pt idx="581">
                  <c:v>1.4237088136752729</c:v>
                </c:pt>
                <c:pt idx="582">
                  <c:v>1.4244380887418397</c:v>
                </c:pt>
                <c:pt idx="583">
                  <c:v>1.4251673638084066</c:v>
                </c:pt>
                <c:pt idx="584">
                  <c:v>1.4258966388749732</c:v>
                </c:pt>
                <c:pt idx="585">
                  <c:v>1.42662591394154</c:v>
                </c:pt>
                <c:pt idx="586">
                  <c:v>1.4273551890081067</c:v>
                </c:pt>
                <c:pt idx="587">
                  <c:v>1.4280844640746735</c:v>
                </c:pt>
                <c:pt idx="588">
                  <c:v>1.4288137391412401</c:v>
                </c:pt>
                <c:pt idx="589">
                  <c:v>1.4295430142078069</c:v>
                </c:pt>
                <c:pt idx="590">
                  <c:v>1.4302722892743738</c:v>
                </c:pt>
                <c:pt idx="591">
                  <c:v>1.4310015643409404</c:v>
                </c:pt>
                <c:pt idx="592">
                  <c:v>1.431730839407507</c:v>
                </c:pt>
                <c:pt idx="593">
                  <c:v>1.4324601144740738</c:v>
                </c:pt>
                <c:pt idx="594">
                  <c:v>1.4331893895406407</c:v>
                </c:pt>
                <c:pt idx="595">
                  <c:v>1.4339186646072073</c:v>
                </c:pt>
                <c:pt idx="596">
                  <c:v>1.4346479396737741</c:v>
                </c:pt>
                <c:pt idx="597">
                  <c:v>1.4353772147403407</c:v>
                </c:pt>
                <c:pt idx="598">
                  <c:v>1.4361064898069076</c:v>
                </c:pt>
                <c:pt idx="599">
                  <c:v>1.4368357648734742</c:v>
                </c:pt>
                <c:pt idx="600">
                  <c:v>1.437565039940041</c:v>
                </c:pt>
                <c:pt idx="601">
                  <c:v>1.4382943150066079</c:v>
                </c:pt>
                <c:pt idx="602">
                  <c:v>1.4390235900731745</c:v>
                </c:pt>
                <c:pt idx="603">
                  <c:v>1.4397528651397413</c:v>
                </c:pt>
                <c:pt idx="604">
                  <c:v>1.4404821402063079</c:v>
                </c:pt>
                <c:pt idx="605">
                  <c:v>1.4412114152728748</c:v>
                </c:pt>
                <c:pt idx="606">
                  <c:v>1.4419406903394414</c:v>
                </c:pt>
                <c:pt idx="607">
                  <c:v>1.4426699654060082</c:v>
                </c:pt>
                <c:pt idx="608">
                  <c:v>1.4433992404725751</c:v>
                </c:pt>
                <c:pt idx="609">
                  <c:v>1.4441285155391417</c:v>
                </c:pt>
                <c:pt idx="610">
                  <c:v>1.4448577906057083</c:v>
                </c:pt>
                <c:pt idx="611">
                  <c:v>1.4455870656722751</c:v>
                </c:pt>
                <c:pt idx="612">
                  <c:v>1.446316340738842</c:v>
                </c:pt>
                <c:pt idx="613">
                  <c:v>1.4470456158054086</c:v>
                </c:pt>
                <c:pt idx="614">
                  <c:v>1.4477748908719754</c:v>
                </c:pt>
                <c:pt idx="615">
                  <c:v>1.448504165938542</c:v>
                </c:pt>
                <c:pt idx="616">
                  <c:v>1.4492334410051089</c:v>
                </c:pt>
                <c:pt idx="617">
                  <c:v>1.4499627160716755</c:v>
                </c:pt>
                <c:pt idx="618">
                  <c:v>1.4506919911382423</c:v>
                </c:pt>
                <c:pt idx="619">
                  <c:v>1.4514212662048092</c:v>
                </c:pt>
                <c:pt idx="620">
                  <c:v>1.4521505412713758</c:v>
                </c:pt>
                <c:pt idx="621">
                  <c:v>1.4528798163379426</c:v>
                </c:pt>
                <c:pt idx="622">
                  <c:v>1.4536090914045092</c:v>
                </c:pt>
                <c:pt idx="623">
                  <c:v>1.4543383664710761</c:v>
                </c:pt>
                <c:pt idx="624">
                  <c:v>1.4550676415376427</c:v>
                </c:pt>
                <c:pt idx="625">
                  <c:v>1.4557969166042095</c:v>
                </c:pt>
                <c:pt idx="626">
                  <c:v>1.4565261916707763</c:v>
                </c:pt>
                <c:pt idx="627">
                  <c:v>1.457255466737343</c:v>
                </c:pt>
                <c:pt idx="628">
                  <c:v>1.4579847418039096</c:v>
                </c:pt>
                <c:pt idx="629">
                  <c:v>1.4587140168704764</c:v>
                </c:pt>
                <c:pt idx="630">
                  <c:v>1.4594432919370433</c:v>
                </c:pt>
                <c:pt idx="631">
                  <c:v>1.4601725670036099</c:v>
                </c:pt>
                <c:pt idx="632">
                  <c:v>1.4609018420701767</c:v>
                </c:pt>
                <c:pt idx="633">
                  <c:v>1.4616311171367433</c:v>
                </c:pt>
                <c:pt idx="634">
                  <c:v>1.4623603922033102</c:v>
                </c:pt>
                <c:pt idx="635">
                  <c:v>1.4630896672698768</c:v>
                </c:pt>
                <c:pt idx="636">
                  <c:v>1.4638189423364436</c:v>
                </c:pt>
                <c:pt idx="637">
                  <c:v>1.4645482174030104</c:v>
                </c:pt>
                <c:pt idx="638">
                  <c:v>1.4652774924695771</c:v>
                </c:pt>
                <c:pt idx="639">
                  <c:v>1.4660067675361439</c:v>
                </c:pt>
                <c:pt idx="640">
                  <c:v>1.4667360426027105</c:v>
                </c:pt>
                <c:pt idx="641">
                  <c:v>1.4674653176692773</c:v>
                </c:pt>
                <c:pt idx="642">
                  <c:v>1.468194592735844</c:v>
                </c:pt>
                <c:pt idx="643">
                  <c:v>1.4689238678024106</c:v>
                </c:pt>
                <c:pt idx="644">
                  <c:v>1.4696531428689772</c:v>
                </c:pt>
                <c:pt idx="645">
                  <c:v>1.470382417935544</c:v>
                </c:pt>
                <c:pt idx="646">
                  <c:v>1.4711116930021106</c:v>
                </c:pt>
                <c:pt idx="647">
                  <c:v>1.4718409680686775</c:v>
                </c:pt>
                <c:pt idx="648">
                  <c:v>1.4725702431352441</c:v>
                </c:pt>
                <c:pt idx="649">
                  <c:v>1.4732995182018107</c:v>
                </c:pt>
                <c:pt idx="650">
                  <c:v>1.4740287932683773</c:v>
                </c:pt>
                <c:pt idx="651">
                  <c:v>1.4747580683349442</c:v>
                </c:pt>
                <c:pt idx="652">
                  <c:v>1.4754873434015108</c:v>
                </c:pt>
                <c:pt idx="653">
                  <c:v>1.4762166184680776</c:v>
                </c:pt>
                <c:pt idx="654">
                  <c:v>1.4769458935346442</c:v>
                </c:pt>
                <c:pt idx="655">
                  <c:v>1.4776751686012108</c:v>
                </c:pt>
                <c:pt idx="656">
                  <c:v>1.4784044436677775</c:v>
                </c:pt>
                <c:pt idx="657">
                  <c:v>1.4791337187343443</c:v>
                </c:pt>
                <c:pt idx="658">
                  <c:v>1.4798629938009109</c:v>
                </c:pt>
                <c:pt idx="659">
                  <c:v>1.4805922688674777</c:v>
                </c:pt>
                <c:pt idx="660">
                  <c:v>1.4813215439340444</c:v>
                </c:pt>
                <c:pt idx="661">
                  <c:v>1.482050819000611</c:v>
                </c:pt>
                <c:pt idx="662">
                  <c:v>1.4827800940671776</c:v>
                </c:pt>
                <c:pt idx="663">
                  <c:v>1.4835093691337444</c:v>
                </c:pt>
                <c:pt idx="664">
                  <c:v>1.484238644200311</c:v>
                </c:pt>
                <c:pt idx="665">
                  <c:v>1.4849679192668777</c:v>
                </c:pt>
                <c:pt idx="666">
                  <c:v>1.4856971943334445</c:v>
                </c:pt>
                <c:pt idx="667">
                  <c:v>1.4864264694000111</c:v>
                </c:pt>
                <c:pt idx="668">
                  <c:v>1.4871557444665777</c:v>
                </c:pt>
                <c:pt idx="669">
                  <c:v>1.4878850195331443</c:v>
                </c:pt>
                <c:pt idx="670">
                  <c:v>1.4886142945997112</c:v>
                </c:pt>
                <c:pt idx="671">
                  <c:v>1.4893435696662778</c:v>
                </c:pt>
                <c:pt idx="672">
                  <c:v>1.4900728447328446</c:v>
                </c:pt>
                <c:pt idx="673">
                  <c:v>1.4908021197994112</c:v>
                </c:pt>
                <c:pt idx="674">
                  <c:v>1.4915313948659779</c:v>
                </c:pt>
                <c:pt idx="675">
                  <c:v>1.4922606699325445</c:v>
                </c:pt>
                <c:pt idx="676">
                  <c:v>1.4929899449991113</c:v>
                </c:pt>
                <c:pt idx="677">
                  <c:v>1.4937192200656779</c:v>
                </c:pt>
                <c:pt idx="678">
                  <c:v>1.4944484951322448</c:v>
                </c:pt>
                <c:pt idx="679">
                  <c:v>1.4951777701988114</c:v>
                </c:pt>
                <c:pt idx="680">
                  <c:v>1.495907045265378</c:v>
                </c:pt>
                <c:pt idx="681">
                  <c:v>1.4966363203319446</c:v>
                </c:pt>
                <c:pt idx="682">
                  <c:v>1.4973655953985114</c:v>
                </c:pt>
                <c:pt idx="683">
                  <c:v>1.4980948704650781</c:v>
                </c:pt>
                <c:pt idx="684">
                  <c:v>1.4988241455316449</c:v>
                </c:pt>
                <c:pt idx="685">
                  <c:v>1.4995534205982115</c:v>
                </c:pt>
                <c:pt idx="686">
                  <c:v>1.5002826956647781</c:v>
                </c:pt>
                <c:pt idx="687">
                  <c:v>1.5010119707313447</c:v>
                </c:pt>
                <c:pt idx="688">
                  <c:v>1.5017412457979116</c:v>
                </c:pt>
                <c:pt idx="689">
                  <c:v>1.5024705208644782</c:v>
                </c:pt>
                <c:pt idx="690">
                  <c:v>1.503199795931045</c:v>
                </c:pt>
                <c:pt idx="691">
                  <c:v>1.5039290709976116</c:v>
                </c:pt>
                <c:pt idx="692">
                  <c:v>1.5046583460641783</c:v>
                </c:pt>
                <c:pt idx="693">
                  <c:v>1.5053876211307449</c:v>
                </c:pt>
                <c:pt idx="694">
                  <c:v>1.5061168961973115</c:v>
                </c:pt>
                <c:pt idx="695">
                  <c:v>1.5068461712638783</c:v>
                </c:pt>
                <c:pt idx="696">
                  <c:v>1.5075754463304452</c:v>
                </c:pt>
                <c:pt idx="697">
                  <c:v>1.5083047213970118</c:v>
                </c:pt>
                <c:pt idx="698">
                  <c:v>1.5090339964635784</c:v>
                </c:pt>
                <c:pt idx="699">
                  <c:v>1.509763271530145</c:v>
                </c:pt>
                <c:pt idx="700">
                  <c:v>1.5104925465967116</c:v>
                </c:pt>
                <c:pt idx="701">
                  <c:v>1.5112218216632785</c:v>
                </c:pt>
                <c:pt idx="702">
                  <c:v>1.5119510967298453</c:v>
                </c:pt>
                <c:pt idx="703">
                  <c:v>1.5126803717964119</c:v>
                </c:pt>
                <c:pt idx="704">
                  <c:v>1.5134096468629785</c:v>
                </c:pt>
                <c:pt idx="705">
                  <c:v>1.5141389219295451</c:v>
                </c:pt>
                <c:pt idx="706">
                  <c:v>1.5148681969961117</c:v>
                </c:pt>
                <c:pt idx="707">
                  <c:v>1.5155974720626786</c:v>
                </c:pt>
                <c:pt idx="708">
                  <c:v>1.5163267471292452</c:v>
                </c:pt>
                <c:pt idx="709">
                  <c:v>1.517056022195812</c:v>
                </c:pt>
                <c:pt idx="710">
                  <c:v>1.5177852972623787</c:v>
                </c:pt>
                <c:pt idx="711">
                  <c:v>1.5185145723289453</c:v>
                </c:pt>
                <c:pt idx="712">
                  <c:v>1.5192438473955119</c:v>
                </c:pt>
                <c:pt idx="713">
                  <c:v>1.5199731224620787</c:v>
                </c:pt>
                <c:pt idx="714">
                  <c:v>1.5207023975286453</c:v>
                </c:pt>
                <c:pt idx="715">
                  <c:v>1.5214316725952122</c:v>
                </c:pt>
                <c:pt idx="716">
                  <c:v>1.5221609476617788</c:v>
                </c:pt>
                <c:pt idx="717">
                  <c:v>1.5228902227283454</c:v>
                </c:pt>
                <c:pt idx="718">
                  <c:v>1.523619497794912</c:v>
                </c:pt>
                <c:pt idx="719">
                  <c:v>1.5243487728614789</c:v>
                </c:pt>
                <c:pt idx="720">
                  <c:v>1.5250780479280455</c:v>
                </c:pt>
                <c:pt idx="721">
                  <c:v>1.5258073229946123</c:v>
                </c:pt>
                <c:pt idx="722">
                  <c:v>1.5265365980611789</c:v>
                </c:pt>
                <c:pt idx="723">
                  <c:v>1.5272658731277455</c:v>
                </c:pt>
                <c:pt idx="724">
                  <c:v>1.5279951481943121</c:v>
                </c:pt>
                <c:pt idx="725">
                  <c:v>1.5287244232608788</c:v>
                </c:pt>
                <c:pt idx="726">
                  <c:v>1.5294536983274456</c:v>
                </c:pt>
                <c:pt idx="727">
                  <c:v>1.5301829733940124</c:v>
                </c:pt>
                <c:pt idx="728">
                  <c:v>1.5309122484605791</c:v>
                </c:pt>
                <c:pt idx="729">
                  <c:v>1.5316415235271457</c:v>
                </c:pt>
                <c:pt idx="730">
                  <c:v>1.5323707985937123</c:v>
                </c:pt>
                <c:pt idx="731">
                  <c:v>1.5331000736602789</c:v>
                </c:pt>
                <c:pt idx="732">
                  <c:v>1.5338293487268457</c:v>
                </c:pt>
                <c:pt idx="733">
                  <c:v>1.5345586237934126</c:v>
                </c:pt>
                <c:pt idx="734">
                  <c:v>1.5352878988599792</c:v>
                </c:pt>
                <c:pt idx="735">
                  <c:v>1.5360171739265458</c:v>
                </c:pt>
                <c:pt idx="736">
                  <c:v>1.5367464489931124</c:v>
                </c:pt>
                <c:pt idx="737">
                  <c:v>1.537475724059679</c:v>
                </c:pt>
                <c:pt idx="738">
                  <c:v>1.5382049991262459</c:v>
                </c:pt>
                <c:pt idx="739">
                  <c:v>1.5389342741928125</c:v>
                </c:pt>
                <c:pt idx="740">
                  <c:v>1.5396635492593793</c:v>
                </c:pt>
                <c:pt idx="741">
                  <c:v>1.5403928243259459</c:v>
                </c:pt>
                <c:pt idx="742">
                  <c:v>1.5411220993925125</c:v>
                </c:pt>
                <c:pt idx="743">
                  <c:v>1.5418513744590792</c:v>
                </c:pt>
                <c:pt idx="744">
                  <c:v>1.542580649525646</c:v>
                </c:pt>
                <c:pt idx="745">
                  <c:v>1.5433099245922126</c:v>
                </c:pt>
                <c:pt idx="746">
                  <c:v>1.5440391996587794</c:v>
                </c:pt>
                <c:pt idx="747">
                  <c:v>1.5447684747253461</c:v>
                </c:pt>
                <c:pt idx="748">
                  <c:v>1.5454977497919127</c:v>
                </c:pt>
                <c:pt idx="749">
                  <c:v>1.5462270248584793</c:v>
                </c:pt>
                <c:pt idx="750">
                  <c:v>1.5469562999250461</c:v>
                </c:pt>
                <c:pt idx="751">
                  <c:v>1.5476855749916127</c:v>
                </c:pt>
                <c:pt idx="752">
                  <c:v>1.5484148500581796</c:v>
                </c:pt>
                <c:pt idx="753">
                  <c:v>1.5491441251247462</c:v>
                </c:pt>
                <c:pt idx="754">
                  <c:v>1.5498734001913128</c:v>
                </c:pt>
                <c:pt idx="755">
                  <c:v>1.5506026752578794</c:v>
                </c:pt>
                <c:pt idx="756">
                  <c:v>1.551331950324446</c:v>
                </c:pt>
                <c:pt idx="757">
                  <c:v>1.5520612253910129</c:v>
                </c:pt>
                <c:pt idx="758">
                  <c:v>1.5527905004575797</c:v>
                </c:pt>
                <c:pt idx="759">
                  <c:v>1.5535197755241463</c:v>
                </c:pt>
                <c:pt idx="760">
                  <c:v>1.5542490505907129</c:v>
                </c:pt>
                <c:pt idx="761">
                  <c:v>1.5549783256572796</c:v>
                </c:pt>
                <c:pt idx="762">
                  <c:v>1.5557076007238462</c:v>
                </c:pt>
                <c:pt idx="763">
                  <c:v>1.556436875790413</c:v>
                </c:pt>
                <c:pt idx="764">
                  <c:v>1.5571661508569798</c:v>
                </c:pt>
                <c:pt idx="765">
                  <c:v>1.5578954259235465</c:v>
                </c:pt>
                <c:pt idx="766">
                  <c:v>1.5586247009901131</c:v>
                </c:pt>
                <c:pt idx="767">
                  <c:v>1.5593539760566797</c:v>
                </c:pt>
                <c:pt idx="768">
                  <c:v>1.5600832511232463</c:v>
                </c:pt>
                <c:pt idx="769">
                  <c:v>1.5608125261898131</c:v>
                </c:pt>
                <c:pt idx="770">
                  <c:v>1.56154180125638</c:v>
                </c:pt>
                <c:pt idx="771">
                  <c:v>1.5622710763229466</c:v>
                </c:pt>
                <c:pt idx="772">
                  <c:v>1.5630003513895132</c:v>
                </c:pt>
                <c:pt idx="773">
                  <c:v>1.5637296264560798</c:v>
                </c:pt>
                <c:pt idx="774">
                  <c:v>1.5644589015226464</c:v>
                </c:pt>
                <c:pt idx="775">
                  <c:v>1.5651881765892133</c:v>
                </c:pt>
                <c:pt idx="776">
                  <c:v>1.5659174516557799</c:v>
                </c:pt>
                <c:pt idx="777">
                  <c:v>1.5666467267223467</c:v>
                </c:pt>
                <c:pt idx="778">
                  <c:v>1.5673760017889133</c:v>
                </c:pt>
                <c:pt idx="779">
                  <c:v>1.56810527685548</c:v>
                </c:pt>
                <c:pt idx="780">
                  <c:v>1.5688345519220466</c:v>
                </c:pt>
                <c:pt idx="781">
                  <c:v>1.5695638269886134</c:v>
                </c:pt>
                <c:pt idx="782">
                  <c:v>1.57029310205518</c:v>
                </c:pt>
                <c:pt idx="783">
                  <c:v>1.5710223771217469</c:v>
                </c:pt>
                <c:pt idx="784">
                  <c:v>1.5717516521883135</c:v>
                </c:pt>
                <c:pt idx="785">
                  <c:v>1.5724809272548801</c:v>
                </c:pt>
                <c:pt idx="786">
                  <c:v>1.5732102023214467</c:v>
                </c:pt>
                <c:pt idx="787">
                  <c:v>1.5739394773880133</c:v>
                </c:pt>
                <c:pt idx="788">
                  <c:v>1.5746687524545802</c:v>
                </c:pt>
                <c:pt idx="789">
                  <c:v>1.575398027521147</c:v>
                </c:pt>
                <c:pt idx="790">
                  <c:v>1.5761273025877136</c:v>
                </c:pt>
                <c:pt idx="791">
                  <c:v>1.5768565776542802</c:v>
                </c:pt>
                <c:pt idx="792">
                  <c:v>1.5775858527208468</c:v>
                </c:pt>
                <c:pt idx="793">
                  <c:v>1.5783151277874135</c:v>
                </c:pt>
                <c:pt idx="794">
                  <c:v>1.5790444028539803</c:v>
                </c:pt>
                <c:pt idx="795">
                  <c:v>1.5797736779205471</c:v>
                </c:pt>
                <c:pt idx="796">
                  <c:v>1.5805029529871137</c:v>
                </c:pt>
                <c:pt idx="797">
                  <c:v>1.5812322280536804</c:v>
                </c:pt>
                <c:pt idx="798">
                  <c:v>1.581961503120247</c:v>
                </c:pt>
                <c:pt idx="799">
                  <c:v>1.5826907781868136</c:v>
                </c:pt>
                <c:pt idx="800">
                  <c:v>1.5834200532533804</c:v>
                </c:pt>
                <c:pt idx="801">
                  <c:v>1.5841493283199473</c:v>
                </c:pt>
                <c:pt idx="802">
                  <c:v>1.5848786033865139</c:v>
                </c:pt>
                <c:pt idx="803">
                  <c:v>1.5856078784530805</c:v>
                </c:pt>
                <c:pt idx="804">
                  <c:v>1.5863371535196471</c:v>
                </c:pt>
                <c:pt idx="805">
                  <c:v>1.5870664285862137</c:v>
                </c:pt>
                <c:pt idx="806">
                  <c:v>1.5877957036527806</c:v>
                </c:pt>
                <c:pt idx="807">
                  <c:v>1.5885249787193472</c:v>
                </c:pt>
                <c:pt idx="808">
                  <c:v>1.589254253785914</c:v>
                </c:pt>
                <c:pt idx="809">
                  <c:v>1.5899835288524806</c:v>
                </c:pt>
                <c:pt idx="810">
                  <c:v>1.5907128039190472</c:v>
                </c:pt>
                <c:pt idx="811">
                  <c:v>1.5914420789856139</c:v>
                </c:pt>
                <c:pt idx="812">
                  <c:v>1.5921713540521807</c:v>
                </c:pt>
                <c:pt idx="813">
                  <c:v>1.5929006291187473</c:v>
                </c:pt>
                <c:pt idx="814">
                  <c:v>1.5936299041853141</c:v>
                </c:pt>
                <c:pt idx="815">
                  <c:v>1.5943591792518808</c:v>
                </c:pt>
                <c:pt idx="816">
                  <c:v>1.5950884543184474</c:v>
                </c:pt>
                <c:pt idx="817">
                  <c:v>1.595817729385014</c:v>
                </c:pt>
                <c:pt idx="818">
                  <c:v>1.5965470044515808</c:v>
                </c:pt>
                <c:pt idx="819">
                  <c:v>1.5972762795181474</c:v>
                </c:pt>
                <c:pt idx="820">
                  <c:v>1.5980055545847143</c:v>
                </c:pt>
                <c:pt idx="821">
                  <c:v>1.5987348296512809</c:v>
                </c:pt>
                <c:pt idx="822">
                  <c:v>1.5994641047178475</c:v>
                </c:pt>
                <c:pt idx="823">
                  <c:v>1.6001933797844141</c:v>
                </c:pt>
                <c:pt idx="824">
                  <c:v>1.6009226548509807</c:v>
                </c:pt>
                <c:pt idx="825">
                  <c:v>1.6016519299175476</c:v>
                </c:pt>
                <c:pt idx="826">
                  <c:v>1.6023812049841144</c:v>
                </c:pt>
                <c:pt idx="827">
                  <c:v>1.603110480050681</c:v>
                </c:pt>
                <c:pt idx="828">
                  <c:v>1.6038397551172476</c:v>
                </c:pt>
                <c:pt idx="829">
                  <c:v>1.6045690301838142</c:v>
                </c:pt>
                <c:pt idx="830">
                  <c:v>1.6052983052503809</c:v>
                </c:pt>
                <c:pt idx="831">
                  <c:v>1.6060275803169477</c:v>
                </c:pt>
                <c:pt idx="832">
                  <c:v>1.6067568553835145</c:v>
                </c:pt>
                <c:pt idx="833">
                  <c:v>1.6074861304500812</c:v>
                </c:pt>
                <c:pt idx="834">
                  <c:v>1.6082154055166478</c:v>
                </c:pt>
                <c:pt idx="835">
                  <c:v>1.6089446805832144</c:v>
                </c:pt>
                <c:pt idx="836">
                  <c:v>1.609673955649781</c:v>
                </c:pt>
                <c:pt idx="837">
                  <c:v>1.6104032307163478</c:v>
                </c:pt>
                <c:pt idx="838">
                  <c:v>1.6111325057829144</c:v>
                </c:pt>
                <c:pt idx="839">
                  <c:v>1.6118617808494813</c:v>
                </c:pt>
                <c:pt idx="840">
                  <c:v>1.6125910559160479</c:v>
                </c:pt>
                <c:pt idx="841">
                  <c:v>1.6133203309826145</c:v>
                </c:pt>
                <c:pt idx="842">
                  <c:v>1.6140496060491811</c:v>
                </c:pt>
                <c:pt idx="843">
                  <c:v>1.614778881115748</c:v>
                </c:pt>
                <c:pt idx="844">
                  <c:v>1.6155081561823146</c:v>
                </c:pt>
                <c:pt idx="845">
                  <c:v>1.6162374312488814</c:v>
                </c:pt>
                <c:pt idx="846">
                  <c:v>1.616966706315448</c:v>
                </c:pt>
                <c:pt idx="847">
                  <c:v>1.6176959813820146</c:v>
                </c:pt>
                <c:pt idx="848">
                  <c:v>1.6184252564485813</c:v>
                </c:pt>
                <c:pt idx="849">
                  <c:v>1.6191545315151481</c:v>
                </c:pt>
                <c:pt idx="850">
                  <c:v>1.6198838065817147</c:v>
                </c:pt>
                <c:pt idx="851">
                  <c:v>1.6206130816482816</c:v>
                </c:pt>
                <c:pt idx="852">
                  <c:v>1.6213423567148482</c:v>
                </c:pt>
                <c:pt idx="853">
                  <c:v>1.6220716317814148</c:v>
                </c:pt>
                <c:pt idx="854">
                  <c:v>1.6228009068479814</c:v>
                </c:pt>
                <c:pt idx="855">
                  <c:v>1.623530181914548</c:v>
                </c:pt>
                <c:pt idx="856">
                  <c:v>1.6242594569811148</c:v>
                </c:pt>
                <c:pt idx="857">
                  <c:v>1.6249887320476817</c:v>
                </c:pt>
                <c:pt idx="858">
                  <c:v>1.6257180071142483</c:v>
                </c:pt>
                <c:pt idx="859">
                  <c:v>1.6264472821808149</c:v>
                </c:pt>
                <c:pt idx="860">
                  <c:v>1.6271765572473815</c:v>
                </c:pt>
                <c:pt idx="861">
                  <c:v>1.6279058323139481</c:v>
                </c:pt>
                <c:pt idx="862">
                  <c:v>1.628635107380515</c:v>
                </c:pt>
                <c:pt idx="863">
                  <c:v>1.6293643824470818</c:v>
                </c:pt>
                <c:pt idx="864">
                  <c:v>1.6300936575136484</c:v>
                </c:pt>
                <c:pt idx="865">
                  <c:v>1.630822932580215</c:v>
                </c:pt>
                <c:pt idx="866">
                  <c:v>1.6315522076467817</c:v>
                </c:pt>
                <c:pt idx="867">
                  <c:v>1.6322814827133483</c:v>
                </c:pt>
                <c:pt idx="868">
                  <c:v>1.6330107577799151</c:v>
                </c:pt>
                <c:pt idx="869">
                  <c:v>1.6337400328464817</c:v>
                </c:pt>
                <c:pt idx="870">
                  <c:v>1.6344693079130486</c:v>
                </c:pt>
                <c:pt idx="871">
                  <c:v>1.6351985829796152</c:v>
                </c:pt>
                <c:pt idx="872">
                  <c:v>1.6359278580461818</c:v>
                </c:pt>
                <c:pt idx="873">
                  <c:v>1.6366571331127484</c:v>
                </c:pt>
                <c:pt idx="874">
                  <c:v>1.6373864081793152</c:v>
                </c:pt>
                <c:pt idx="875">
                  <c:v>1.6381156832458819</c:v>
                </c:pt>
                <c:pt idx="876">
                  <c:v>1.6388449583124487</c:v>
                </c:pt>
                <c:pt idx="877">
                  <c:v>1.6395742333790153</c:v>
                </c:pt>
                <c:pt idx="878">
                  <c:v>1.6403035084455819</c:v>
                </c:pt>
                <c:pt idx="879">
                  <c:v>1.6410327835121485</c:v>
                </c:pt>
                <c:pt idx="880">
                  <c:v>1.6417620585787154</c:v>
                </c:pt>
                <c:pt idx="881">
                  <c:v>1.642491333645282</c:v>
                </c:pt>
                <c:pt idx="882">
                  <c:v>1.6432206087118488</c:v>
                </c:pt>
                <c:pt idx="883">
                  <c:v>1.6439498837784154</c:v>
                </c:pt>
                <c:pt idx="884">
                  <c:v>1.6446791588449821</c:v>
                </c:pt>
                <c:pt idx="885">
                  <c:v>1.6454084339115487</c:v>
                </c:pt>
                <c:pt idx="886">
                  <c:v>1.6461377089781153</c:v>
                </c:pt>
                <c:pt idx="887">
                  <c:v>1.6468669840446821</c:v>
                </c:pt>
                <c:pt idx="888">
                  <c:v>1.647596259111249</c:v>
                </c:pt>
                <c:pt idx="889">
                  <c:v>1.6483255341778156</c:v>
                </c:pt>
                <c:pt idx="890">
                  <c:v>1.6490548092443822</c:v>
                </c:pt>
                <c:pt idx="891">
                  <c:v>1.6497840843109488</c:v>
                </c:pt>
                <c:pt idx="892">
                  <c:v>1.6505133593775154</c:v>
                </c:pt>
                <c:pt idx="893">
                  <c:v>1.6512426344440823</c:v>
                </c:pt>
                <c:pt idx="894">
                  <c:v>1.6519719095106491</c:v>
                </c:pt>
                <c:pt idx="895">
                  <c:v>1.6527011845772157</c:v>
                </c:pt>
                <c:pt idx="896">
                  <c:v>1.6534304596437823</c:v>
                </c:pt>
                <c:pt idx="897">
                  <c:v>1.6541597347103489</c:v>
                </c:pt>
                <c:pt idx="898">
                  <c:v>1.6548890097769156</c:v>
                </c:pt>
                <c:pt idx="899">
                  <c:v>1.6556182848434824</c:v>
                </c:pt>
                <c:pt idx="900">
                  <c:v>1.6563475599100492</c:v>
                </c:pt>
                <c:pt idx="901">
                  <c:v>1.6570768349766158</c:v>
                </c:pt>
                <c:pt idx="902">
                  <c:v>1.6578061100431825</c:v>
                </c:pt>
                <c:pt idx="903">
                  <c:v>1.6585353851097491</c:v>
                </c:pt>
                <c:pt idx="904">
                  <c:v>1.6592646601763157</c:v>
                </c:pt>
                <c:pt idx="905">
                  <c:v>1.6599939352428825</c:v>
                </c:pt>
                <c:pt idx="906">
                  <c:v>1.6607232103094491</c:v>
                </c:pt>
                <c:pt idx="907">
                  <c:v>1.661452485376016</c:v>
                </c:pt>
                <c:pt idx="908">
                  <c:v>1.6621817604425826</c:v>
                </c:pt>
                <c:pt idx="909">
                  <c:v>1.6629110355091492</c:v>
                </c:pt>
                <c:pt idx="910">
                  <c:v>1.6636403105757158</c:v>
                </c:pt>
                <c:pt idx="911">
                  <c:v>1.6643695856422827</c:v>
                </c:pt>
                <c:pt idx="912">
                  <c:v>1.6650988607088493</c:v>
                </c:pt>
                <c:pt idx="913">
                  <c:v>1.6658281357754161</c:v>
                </c:pt>
                <c:pt idx="914">
                  <c:v>1.6665574108419827</c:v>
                </c:pt>
                <c:pt idx="915">
                  <c:v>1.6672866859085493</c:v>
                </c:pt>
                <c:pt idx="916">
                  <c:v>1.668015960975116</c:v>
                </c:pt>
                <c:pt idx="917">
                  <c:v>1.6687452360416826</c:v>
                </c:pt>
                <c:pt idx="918">
                  <c:v>1.6694745111082494</c:v>
                </c:pt>
                <c:pt idx="919">
                  <c:v>1.6702037861748162</c:v>
                </c:pt>
                <c:pt idx="920">
                  <c:v>1.6709330612413829</c:v>
                </c:pt>
                <c:pt idx="921">
                  <c:v>1.6716623363079495</c:v>
                </c:pt>
                <c:pt idx="922">
                  <c:v>1.6723916113745161</c:v>
                </c:pt>
                <c:pt idx="923">
                  <c:v>1.6731208864410827</c:v>
                </c:pt>
                <c:pt idx="924">
                  <c:v>1.6738501615076495</c:v>
                </c:pt>
                <c:pt idx="925">
                  <c:v>1.6745794365742164</c:v>
                </c:pt>
                <c:pt idx="926">
                  <c:v>1.675308711640783</c:v>
                </c:pt>
                <c:pt idx="927">
                  <c:v>1.6760379867073496</c:v>
                </c:pt>
                <c:pt idx="928">
                  <c:v>1.6767672617739162</c:v>
                </c:pt>
                <c:pt idx="929">
                  <c:v>1.6774965368404828</c:v>
                </c:pt>
                <c:pt idx="930">
                  <c:v>1.6782258119070497</c:v>
                </c:pt>
                <c:pt idx="931">
                  <c:v>1.6789550869736165</c:v>
                </c:pt>
                <c:pt idx="932">
                  <c:v>1.6796843620401831</c:v>
                </c:pt>
                <c:pt idx="933">
                  <c:v>1.6804136371067497</c:v>
                </c:pt>
                <c:pt idx="934">
                  <c:v>1.6811429121733164</c:v>
                </c:pt>
                <c:pt idx="935">
                  <c:v>1.681872187239883</c:v>
                </c:pt>
                <c:pt idx="936">
                  <c:v>1.6826014623064498</c:v>
                </c:pt>
                <c:pt idx="937">
                  <c:v>1.6833307373730164</c:v>
                </c:pt>
                <c:pt idx="938">
                  <c:v>1.6840600124395833</c:v>
                </c:pt>
                <c:pt idx="939">
                  <c:v>1.6847892875061499</c:v>
                </c:pt>
                <c:pt idx="940">
                  <c:v>1.6855185625727165</c:v>
                </c:pt>
                <c:pt idx="941">
                  <c:v>1.6862478376392831</c:v>
                </c:pt>
                <c:pt idx="942">
                  <c:v>1.6869771127058499</c:v>
                </c:pt>
                <c:pt idx="943">
                  <c:v>1.6877063877724165</c:v>
                </c:pt>
                <c:pt idx="944">
                  <c:v>1.6884356628389834</c:v>
                </c:pt>
                <c:pt idx="945">
                  <c:v>1.68916493790555</c:v>
                </c:pt>
                <c:pt idx="946">
                  <c:v>1.6898942129721166</c:v>
                </c:pt>
                <c:pt idx="947">
                  <c:v>1.6906234880386832</c:v>
                </c:pt>
                <c:pt idx="948">
                  <c:v>1.6913527631052501</c:v>
                </c:pt>
                <c:pt idx="949">
                  <c:v>1.6920820381718167</c:v>
                </c:pt>
                <c:pt idx="950">
                  <c:v>1.6928113132383835</c:v>
                </c:pt>
                <c:pt idx="951">
                  <c:v>1.6935405883049501</c:v>
                </c:pt>
                <c:pt idx="952">
                  <c:v>1.6942698633715167</c:v>
                </c:pt>
                <c:pt idx="953">
                  <c:v>1.6949991384380834</c:v>
                </c:pt>
                <c:pt idx="954">
                  <c:v>1.69572841350465</c:v>
                </c:pt>
                <c:pt idx="955">
                  <c:v>1.6964576885712168</c:v>
                </c:pt>
                <c:pt idx="956">
                  <c:v>1.6971869636377837</c:v>
                </c:pt>
                <c:pt idx="957">
                  <c:v>1.6979162387043503</c:v>
                </c:pt>
                <c:pt idx="958">
                  <c:v>1.6986455137709169</c:v>
                </c:pt>
                <c:pt idx="959">
                  <c:v>1.6993747888374835</c:v>
                </c:pt>
                <c:pt idx="960">
                  <c:v>1.7001040639040501</c:v>
                </c:pt>
                <c:pt idx="961">
                  <c:v>1.7008333389706169</c:v>
                </c:pt>
                <c:pt idx="962">
                  <c:v>1.7015626140371838</c:v>
                </c:pt>
                <c:pt idx="963">
                  <c:v>1.7022918891037504</c:v>
                </c:pt>
                <c:pt idx="964">
                  <c:v>1.703021164170317</c:v>
                </c:pt>
                <c:pt idx="965">
                  <c:v>1.7037504392368836</c:v>
                </c:pt>
                <c:pt idx="966">
                  <c:v>1.7044797143034502</c:v>
                </c:pt>
                <c:pt idx="967">
                  <c:v>1.7052089893700171</c:v>
                </c:pt>
                <c:pt idx="968">
                  <c:v>1.7059382644365837</c:v>
                </c:pt>
                <c:pt idx="969">
                  <c:v>1.7066675395031505</c:v>
                </c:pt>
                <c:pt idx="970">
                  <c:v>1.7073968145697171</c:v>
                </c:pt>
                <c:pt idx="971">
                  <c:v>1.7081260896362838</c:v>
                </c:pt>
                <c:pt idx="972">
                  <c:v>1.7088553647028504</c:v>
                </c:pt>
                <c:pt idx="973">
                  <c:v>1.7095846397694172</c:v>
                </c:pt>
                <c:pt idx="974">
                  <c:v>1.7103139148359838</c:v>
                </c:pt>
                <c:pt idx="975">
                  <c:v>1.7110431899025507</c:v>
                </c:pt>
                <c:pt idx="976">
                  <c:v>1.7117724649691173</c:v>
                </c:pt>
                <c:pt idx="977">
                  <c:v>1.7125017400356839</c:v>
                </c:pt>
                <c:pt idx="978">
                  <c:v>1.7132310151022505</c:v>
                </c:pt>
                <c:pt idx="979">
                  <c:v>1.7139602901688173</c:v>
                </c:pt>
                <c:pt idx="980">
                  <c:v>1.714689565235384</c:v>
                </c:pt>
                <c:pt idx="981">
                  <c:v>1.7154188403019508</c:v>
                </c:pt>
                <c:pt idx="982">
                  <c:v>1.7161481153685174</c:v>
                </c:pt>
                <c:pt idx="983">
                  <c:v>1.716877390435084</c:v>
                </c:pt>
                <c:pt idx="984">
                  <c:v>1.7176066655016506</c:v>
                </c:pt>
                <c:pt idx="985">
                  <c:v>1.7183359405682173</c:v>
                </c:pt>
                <c:pt idx="986">
                  <c:v>1.7190652156347841</c:v>
                </c:pt>
                <c:pt idx="987">
                  <c:v>1.7197944907013509</c:v>
                </c:pt>
                <c:pt idx="988">
                  <c:v>1.7205237657679175</c:v>
                </c:pt>
                <c:pt idx="989">
                  <c:v>1.7212530408344842</c:v>
                </c:pt>
                <c:pt idx="990">
                  <c:v>1.7219823159010508</c:v>
                </c:pt>
                <c:pt idx="991">
                  <c:v>1.7227115909676174</c:v>
                </c:pt>
                <c:pt idx="992">
                  <c:v>1.7234408660341842</c:v>
                </c:pt>
                <c:pt idx="993">
                  <c:v>1.7241701411007511</c:v>
                </c:pt>
                <c:pt idx="994">
                  <c:v>1.7248994161673177</c:v>
                </c:pt>
                <c:pt idx="995">
                  <c:v>1.7256286912338843</c:v>
                </c:pt>
                <c:pt idx="996">
                  <c:v>1.7263579663004509</c:v>
                </c:pt>
                <c:pt idx="997">
                  <c:v>1.7270872413670175</c:v>
                </c:pt>
                <c:pt idx="998">
                  <c:v>1.7278165164335844</c:v>
                </c:pt>
                <c:pt idx="999">
                  <c:v>1.728545791500151</c:v>
                </c:pt>
                <c:pt idx="1000">
                  <c:v>1.7292750665667178</c:v>
                </c:pt>
                <c:pt idx="1001">
                  <c:v>1.7300043416332844</c:v>
                </c:pt>
                <c:pt idx="1002">
                  <c:v>1.730733616699851</c:v>
                </c:pt>
                <c:pt idx="1003">
                  <c:v>1.7314628917664177</c:v>
                </c:pt>
                <c:pt idx="1004">
                  <c:v>1.7321921668329845</c:v>
                </c:pt>
                <c:pt idx="1005">
                  <c:v>1.7329214418995511</c:v>
                </c:pt>
                <c:pt idx="1006">
                  <c:v>1.7336507169661179</c:v>
                </c:pt>
                <c:pt idx="1007">
                  <c:v>1.7343799920326846</c:v>
                </c:pt>
                <c:pt idx="1008">
                  <c:v>1.7351092670992512</c:v>
                </c:pt>
                <c:pt idx="1009">
                  <c:v>1.7358385421658178</c:v>
                </c:pt>
                <c:pt idx="1010">
                  <c:v>1.7365678172323846</c:v>
                </c:pt>
                <c:pt idx="1011">
                  <c:v>1.7372970922989512</c:v>
                </c:pt>
                <c:pt idx="1012">
                  <c:v>1.7380263673655181</c:v>
                </c:pt>
                <c:pt idx="1013">
                  <c:v>1.7387556424320847</c:v>
                </c:pt>
                <c:pt idx="1014">
                  <c:v>1.7394849174986513</c:v>
                </c:pt>
                <c:pt idx="1015">
                  <c:v>1.7402141925652179</c:v>
                </c:pt>
                <c:pt idx="1016">
                  <c:v>1.7409434676317845</c:v>
                </c:pt>
                <c:pt idx="1017">
                  <c:v>1.7416727426983514</c:v>
                </c:pt>
                <c:pt idx="1018">
                  <c:v>1.7424020177649182</c:v>
                </c:pt>
                <c:pt idx="1019">
                  <c:v>1.7431312928314848</c:v>
                </c:pt>
                <c:pt idx="1020">
                  <c:v>1.7438605678980514</c:v>
                </c:pt>
                <c:pt idx="1021">
                  <c:v>1.7445898429646181</c:v>
                </c:pt>
                <c:pt idx="1022">
                  <c:v>1.7453191180311847</c:v>
                </c:pt>
                <c:pt idx="1023">
                  <c:v>1.7460483930977515</c:v>
                </c:pt>
                <c:pt idx="1024">
                  <c:v>1.7467776681643183</c:v>
                </c:pt>
                <c:pt idx="1025">
                  <c:v>1.747506943230885</c:v>
                </c:pt>
                <c:pt idx="1026">
                  <c:v>1.7482362182974516</c:v>
                </c:pt>
                <c:pt idx="1027">
                  <c:v>1.7489654933640182</c:v>
                </c:pt>
                <c:pt idx="1028">
                  <c:v>1.7496947684305848</c:v>
                </c:pt>
                <c:pt idx="1029">
                  <c:v>1.7504240434971516</c:v>
                </c:pt>
                <c:pt idx="1030">
                  <c:v>1.7511533185637185</c:v>
                </c:pt>
                <c:pt idx="1031">
                  <c:v>1.7518825936302851</c:v>
                </c:pt>
                <c:pt idx="1032">
                  <c:v>1.7526118686968517</c:v>
                </c:pt>
                <c:pt idx="1033">
                  <c:v>1.7533411437634183</c:v>
                </c:pt>
                <c:pt idx="1034">
                  <c:v>1.7540704188299849</c:v>
                </c:pt>
                <c:pt idx="1035">
                  <c:v>1.7547996938965518</c:v>
                </c:pt>
                <c:pt idx="1036">
                  <c:v>1.7555289689631184</c:v>
                </c:pt>
                <c:pt idx="1037">
                  <c:v>1.7562582440296852</c:v>
                </c:pt>
                <c:pt idx="1038">
                  <c:v>1.7569875190962518</c:v>
                </c:pt>
                <c:pt idx="1039">
                  <c:v>1.7577167941628185</c:v>
                </c:pt>
                <c:pt idx="1040">
                  <c:v>1.7584460692293851</c:v>
                </c:pt>
                <c:pt idx="1041">
                  <c:v>1.7591753442959519</c:v>
                </c:pt>
                <c:pt idx="1042">
                  <c:v>1.7599046193625185</c:v>
                </c:pt>
                <c:pt idx="1043">
                  <c:v>1.7606338944290854</c:v>
                </c:pt>
                <c:pt idx="1044">
                  <c:v>1.761363169495652</c:v>
                </c:pt>
                <c:pt idx="1045">
                  <c:v>1.7620924445622186</c:v>
                </c:pt>
                <c:pt idx="1046">
                  <c:v>1.7628217196287852</c:v>
                </c:pt>
                <c:pt idx="1047">
                  <c:v>1.7635509946953518</c:v>
                </c:pt>
                <c:pt idx="1048">
                  <c:v>1.7642802697619187</c:v>
                </c:pt>
                <c:pt idx="1049">
                  <c:v>1.7650095448284855</c:v>
                </c:pt>
                <c:pt idx="1050">
                  <c:v>1.7657388198950521</c:v>
                </c:pt>
                <c:pt idx="1051">
                  <c:v>1.7664680949616187</c:v>
                </c:pt>
                <c:pt idx="1052">
                  <c:v>1.7671973700281853</c:v>
                </c:pt>
                <c:pt idx="1053">
                  <c:v>1.7679266450947519</c:v>
                </c:pt>
                <c:pt idx="1054">
                  <c:v>1.7686559201613188</c:v>
                </c:pt>
                <c:pt idx="1055">
                  <c:v>1.7693851952278856</c:v>
                </c:pt>
                <c:pt idx="1056">
                  <c:v>1.7701144702944522</c:v>
                </c:pt>
                <c:pt idx="1057">
                  <c:v>1.7708437453610189</c:v>
                </c:pt>
                <c:pt idx="1058">
                  <c:v>1.7715730204275855</c:v>
                </c:pt>
                <c:pt idx="1059">
                  <c:v>1.7723022954941521</c:v>
                </c:pt>
                <c:pt idx="1060">
                  <c:v>1.7730315705607189</c:v>
                </c:pt>
                <c:pt idx="1061">
                  <c:v>1.7737608456272858</c:v>
                </c:pt>
                <c:pt idx="1062">
                  <c:v>1.7744901206938524</c:v>
                </c:pt>
                <c:pt idx="1063">
                  <c:v>1.775219395760419</c:v>
                </c:pt>
                <c:pt idx="1064">
                  <c:v>1.7759486708269856</c:v>
                </c:pt>
                <c:pt idx="1065">
                  <c:v>1.7766779458935522</c:v>
                </c:pt>
                <c:pt idx="1066">
                  <c:v>1.777407220960119</c:v>
                </c:pt>
                <c:pt idx="1067">
                  <c:v>1.7781364960266857</c:v>
                </c:pt>
                <c:pt idx="1068">
                  <c:v>1.7788657710932525</c:v>
                </c:pt>
                <c:pt idx="1069">
                  <c:v>1.7795950461598191</c:v>
                </c:pt>
                <c:pt idx="1070">
                  <c:v>1.7803243212263857</c:v>
                </c:pt>
                <c:pt idx="1071">
                  <c:v>1.7810535962929523</c:v>
                </c:pt>
                <c:pt idx="1072">
                  <c:v>1.7817828713595192</c:v>
                </c:pt>
                <c:pt idx="1073">
                  <c:v>1.7825121464260858</c:v>
                </c:pt>
                <c:pt idx="1074">
                  <c:v>1.7832414214926526</c:v>
                </c:pt>
                <c:pt idx="1075">
                  <c:v>1.7839706965592192</c:v>
                </c:pt>
                <c:pt idx="1076">
                  <c:v>1.7846999716257859</c:v>
                </c:pt>
                <c:pt idx="1077">
                  <c:v>1.7854292466923525</c:v>
                </c:pt>
                <c:pt idx="1078">
                  <c:v>1.7861585217589193</c:v>
                </c:pt>
                <c:pt idx="1079">
                  <c:v>1.7868877968254859</c:v>
                </c:pt>
                <c:pt idx="1080">
                  <c:v>1.7876170718920528</c:v>
                </c:pt>
                <c:pt idx="1081">
                  <c:v>1.7883463469586194</c:v>
                </c:pt>
                <c:pt idx="1082">
                  <c:v>1.789075622025186</c:v>
                </c:pt>
                <c:pt idx="1083">
                  <c:v>1.7898048970917526</c:v>
                </c:pt>
                <c:pt idx="1084">
                  <c:v>1.7905341721583192</c:v>
                </c:pt>
                <c:pt idx="1085">
                  <c:v>1.7912634472248861</c:v>
                </c:pt>
                <c:pt idx="1086">
                  <c:v>1.7919927222914529</c:v>
                </c:pt>
                <c:pt idx="1087">
                  <c:v>1.7927219973580195</c:v>
                </c:pt>
                <c:pt idx="1088">
                  <c:v>1.7934512724245861</c:v>
                </c:pt>
                <c:pt idx="1089">
                  <c:v>1.7941805474911527</c:v>
                </c:pt>
                <c:pt idx="1090">
                  <c:v>1.7949098225577194</c:v>
                </c:pt>
                <c:pt idx="1091">
                  <c:v>1.7956390976242862</c:v>
                </c:pt>
                <c:pt idx="1092">
                  <c:v>1.796368372690853</c:v>
                </c:pt>
                <c:pt idx="1093">
                  <c:v>1.7970976477574196</c:v>
                </c:pt>
                <c:pt idx="1094">
                  <c:v>1.7978269228239863</c:v>
                </c:pt>
                <c:pt idx="1095">
                  <c:v>1.7985561978905529</c:v>
                </c:pt>
                <c:pt idx="1096">
                  <c:v>1.7992854729571195</c:v>
                </c:pt>
                <c:pt idx="1097">
                  <c:v>1.8000147480236863</c:v>
                </c:pt>
                <c:pt idx="1098">
                  <c:v>1.8007440230902529</c:v>
                </c:pt>
                <c:pt idx="1099">
                  <c:v>1.8014732981568198</c:v>
                </c:pt>
                <c:pt idx="1100">
                  <c:v>1.8022025732233864</c:v>
                </c:pt>
                <c:pt idx="1101">
                  <c:v>1.802931848289953</c:v>
                </c:pt>
                <c:pt idx="1102">
                  <c:v>1.8036611233565196</c:v>
                </c:pt>
                <c:pt idx="1103">
                  <c:v>1.8043903984230865</c:v>
                </c:pt>
                <c:pt idx="1104">
                  <c:v>1.8051196734896531</c:v>
                </c:pt>
                <c:pt idx="1105">
                  <c:v>1.8058489485562199</c:v>
                </c:pt>
                <c:pt idx="1106">
                  <c:v>1.8065782236227865</c:v>
                </c:pt>
                <c:pt idx="1107">
                  <c:v>1.8073074986893531</c:v>
                </c:pt>
                <c:pt idx="1108">
                  <c:v>1.8080367737559198</c:v>
                </c:pt>
                <c:pt idx="1109">
                  <c:v>1.8087660488224866</c:v>
                </c:pt>
                <c:pt idx="1110">
                  <c:v>1.8094953238890532</c:v>
                </c:pt>
                <c:pt idx="1111">
                  <c:v>1.81022459895562</c:v>
                </c:pt>
                <c:pt idx="1112">
                  <c:v>1.8109538740221867</c:v>
                </c:pt>
                <c:pt idx="1113">
                  <c:v>1.8116831490887533</c:v>
                </c:pt>
                <c:pt idx="1114">
                  <c:v>1.8124124241553199</c:v>
                </c:pt>
                <c:pt idx="1115">
                  <c:v>1.8131416992218865</c:v>
                </c:pt>
                <c:pt idx="1116">
                  <c:v>1.8138709742884533</c:v>
                </c:pt>
                <c:pt idx="1117">
                  <c:v>1.8146002493550202</c:v>
                </c:pt>
                <c:pt idx="1118">
                  <c:v>1.8153295244215868</c:v>
                </c:pt>
                <c:pt idx="1119">
                  <c:v>1.8160587994881534</c:v>
                </c:pt>
                <c:pt idx="1120">
                  <c:v>1.81678807455472</c:v>
                </c:pt>
                <c:pt idx="1121">
                  <c:v>1.8175173496212866</c:v>
                </c:pt>
                <c:pt idx="1122">
                  <c:v>1.8182466246878535</c:v>
                </c:pt>
                <c:pt idx="1123">
                  <c:v>1.8189758997544203</c:v>
                </c:pt>
                <c:pt idx="1124">
                  <c:v>1.8197051748209869</c:v>
                </c:pt>
                <c:pt idx="1125">
                  <c:v>1.8204344498875535</c:v>
                </c:pt>
                <c:pt idx="1126">
                  <c:v>1.8211637249541202</c:v>
                </c:pt>
                <c:pt idx="1127">
                  <c:v>1.8218930000206868</c:v>
                </c:pt>
                <c:pt idx="1128">
                  <c:v>1.8226222750872536</c:v>
                </c:pt>
                <c:pt idx="1129">
                  <c:v>1.8233515501538202</c:v>
                </c:pt>
                <c:pt idx="1130">
                  <c:v>1.8240808252203871</c:v>
                </c:pt>
                <c:pt idx="1131">
                  <c:v>1.8248101002869537</c:v>
                </c:pt>
                <c:pt idx="1132">
                  <c:v>1.8255393753535203</c:v>
                </c:pt>
                <c:pt idx="1133">
                  <c:v>1.8262686504200869</c:v>
                </c:pt>
                <c:pt idx="1134">
                  <c:v>1.8269979254866537</c:v>
                </c:pt>
                <c:pt idx="1135">
                  <c:v>1.8277272005532204</c:v>
                </c:pt>
                <c:pt idx="1136">
                  <c:v>1.8284564756197872</c:v>
                </c:pt>
                <c:pt idx="1137">
                  <c:v>1.8291857506863538</c:v>
                </c:pt>
                <c:pt idx="1138">
                  <c:v>1.8299150257529204</c:v>
                </c:pt>
                <c:pt idx="1139">
                  <c:v>1.830644300819487</c:v>
                </c:pt>
                <c:pt idx="1140">
                  <c:v>1.8313735758860539</c:v>
                </c:pt>
                <c:pt idx="1141">
                  <c:v>1.8321028509526205</c:v>
                </c:pt>
                <c:pt idx="1142">
                  <c:v>1.8328321260191873</c:v>
                </c:pt>
                <c:pt idx="1143">
                  <c:v>1.8335614010857539</c:v>
                </c:pt>
                <c:pt idx="1144">
                  <c:v>1.8342906761523206</c:v>
                </c:pt>
                <c:pt idx="1145">
                  <c:v>1.8350199512188872</c:v>
                </c:pt>
                <c:pt idx="1146">
                  <c:v>1.8357492262854538</c:v>
                </c:pt>
                <c:pt idx="1147">
                  <c:v>1.8364785013520206</c:v>
                </c:pt>
                <c:pt idx="1148">
                  <c:v>1.8372077764185875</c:v>
                </c:pt>
                <c:pt idx="1149">
                  <c:v>1.8379370514851541</c:v>
                </c:pt>
                <c:pt idx="1150">
                  <c:v>1.8386663265517207</c:v>
                </c:pt>
                <c:pt idx="1151">
                  <c:v>1.8393956016182873</c:v>
                </c:pt>
                <c:pt idx="1152">
                  <c:v>1.8401248766848539</c:v>
                </c:pt>
                <c:pt idx="1153">
                  <c:v>1.8408541517514208</c:v>
                </c:pt>
                <c:pt idx="1154">
                  <c:v>1.8415834268179876</c:v>
                </c:pt>
                <c:pt idx="1155">
                  <c:v>1.8423127018845542</c:v>
                </c:pt>
                <c:pt idx="1156">
                  <c:v>1.8430419769511208</c:v>
                </c:pt>
                <c:pt idx="1157">
                  <c:v>1.8437712520176874</c:v>
                </c:pt>
                <c:pt idx="1158">
                  <c:v>1.844500527084254</c:v>
                </c:pt>
                <c:pt idx="1159">
                  <c:v>1.8452298021508209</c:v>
                </c:pt>
                <c:pt idx="1160">
                  <c:v>1.8459590772173877</c:v>
                </c:pt>
                <c:pt idx="1161">
                  <c:v>1.8466883522839543</c:v>
                </c:pt>
                <c:pt idx="1162">
                  <c:v>1.847417627350521</c:v>
                </c:pt>
                <c:pt idx="1163">
                  <c:v>1.8481469024170876</c:v>
                </c:pt>
                <c:pt idx="1164">
                  <c:v>1.8488761774836542</c:v>
                </c:pt>
                <c:pt idx="1165">
                  <c:v>1.849605452550221</c:v>
                </c:pt>
                <c:pt idx="1166">
                  <c:v>1.8503347276167876</c:v>
                </c:pt>
                <c:pt idx="1167">
                  <c:v>1.8510640026833545</c:v>
                </c:pt>
                <c:pt idx="1168">
                  <c:v>1.8517932777499211</c:v>
                </c:pt>
                <c:pt idx="1169">
                  <c:v>1.8525225528164877</c:v>
                </c:pt>
                <c:pt idx="1170">
                  <c:v>1.8532518278830543</c:v>
                </c:pt>
                <c:pt idx="1171">
                  <c:v>1.8539811029496212</c:v>
                </c:pt>
                <c:pt idx="1172">
                  <c:v>1.8547103780161878</c:v>
                </c:pt>
                <c:pt idx="1173">
                  <c:v>1.8554396530827546</c:v>
                </c:pt>
                <c:pt idx="1174">
                  <c:v>1.8561689281493212</c:v>
                </c:pt>
                <c:pt idx="1175">
                  <c:v>1.8568982032158878</c:v>
                </c:pt>
                <c:pt idx="1176">
                  <c:v>1.8576274782824544</c:v>
                </c:pt>
                <c:pt idx="1177">
                  <c:v>1.8583567533490211</c:v>
                </c:pt>
                <c:pt idx="1178">
                  <c:v>1.8590860284155879</c:v>
                </c:pt>
                <c:pt idx="1179">
                  <c:v>1.8598153034821547</c:v>
                </c:pt>
                <c:pt idx="1180">
                  <c:v>1.8605445785487214</c:v>
                </c:pt>
                <c:pt idx="1181">
                  <c:v>1.861273853615288</c:v>
                </c:pt>
                <c:pt idx="1182">
                  <c:v>1.8620031286818546</c:v>
                </c:pt>
                <c:pt idx="1183">
                  <c:v>1.8627324037484212</c:v>
                </c:pt>
                <c:pt idx="1184">
                  <c:v>1.863461678814988</c:v>
                </c:pt>
                <c:pt idx="1185">
                  <c:v>1.8641909538815549</c:v>
                </c:pt>
                <c:pt idx="1186">
                  <c:v>1.8649202289481215</c:v>
                </c:pt>
                <c:pt idx="1187">
                  <c:v>1.8656495040146881</c:v>
                </c:pt>
                <c:pt idx="1188">
                  <c:v>1.8663787790812547</c:v>
                </c:pt>
                <c:pt idx="1189">
                  <c:v>1.8671080541478213</c:v>
                </c:pt>
                <c:pt idx="1190">
                  <c:v>1.8678373292143882</c:v>
                </c:pt>
                <c:pt idx="1191">
                  <c:v>1.868566604280955</c:v>
                </c:pt>
                <c:pt idx="1192">
                  <c:v>1.8692958793475216</c:v>
                </c:pt>
                <c:pt idx="1193">
                  <c:v>1.8700251544140882</c:v>
                </c:pt>
                <c:pt idx="1194">
                  <c:v>1.8707544294806548</c:v>
                </c:pt>
                <c:pt idx="1195">
                  <c:v>1.8714837045472215</c:v>
                </c:pt>
                <c:pt idx="1196">
                  <c:v>1.8722129796137883</c:v>
                </c:pt>
                <c:pt idx="1197">
                  <c:v>1.8729422546803549</c:v>
                </c:pt>
                <c:pt idx="1198">
                  <c:v>1.8736715297469217</c:v>
                </c:pt>
                <c:pt idx="1199">
                  <c:v>1.8744008048134884</c:v>
                </c:pt>
                <c:pt idx="1200">
                  <c:v>1.875130079880055</c:v>
                </c:pt>
                <c:pt idx="1201">
                  <c:v>1.8758593549466216</c:v>
                </c:pt>
                <c:pt idx="1202">
                  <c:v>1.8765886300131884</c:v>
                </c:pt>
                <c:pt idx="1203">
                  <c:v>1.877317905079755</c:v>
                </c:pt>
                <c:pt idx="1204">
                  <c:v>1.8780471801463219</c:v>
                </c:pt>
                <c:pt idx="1205">
                  <c:v>1.8787764552128885</c:v>
                </c:pt>
                <c:pt idx="1206">
                  <c:v>1.8795057302794551</c:v>
                </c:pt>
                <c:pt idx="1207">
                  <c:v>1.8802350053460217</c:v>
                </c:pt>
                <c:pt idx="1208">
                  <c:v>1.8809642804125886</c:v>
                </c:pt>
                <c:pt idx="1209">
                  <c:v>1.8816935554791552</c:v>
                </c:pt>
                <c:pt idx="1210">
                  <c:v>1.882422830545722</c:v>
                </c:pt>
                <c:pt idx="1211">
                  <c:v>1.8831521056122886</c:v>
                </c:pt>
                <c:pt idx="1212">
                  <c:v>1.8838813806788552</c:v>
                </c:pt>
                <c:pt idx="1213">
                  <c:v>1.8846106557454219</c:v>
                </c:pt>
                <c:pt idx="1214">
                  <c:v>1.8853399308119885</c:v>
                </c:pt>
                <c:pt idx="1215">
                  <c:v>1.8860692058785553</c:v>
                </c:pt>
                <c:pt idx="1216">
                  <c:v>1.8867984809451221</c:v>
                </c:pt>
                <c:pt idx="1217">
                  <c:v>1.8875277560116888</c:v>
                </c:pt>
                <c:pt idx="1218">
                  <c:v>1.8882570310782554</c:v>
                </c:pt>
                <c:pt idx="1219">
                  <c:v>1.888986306144822</c:v>
                </c:pt>
                <c:pt idx="1220">
                  <c:v>1.8897155812113886</c:v>
                </c:pt>
                <c:pt idx="1221">
                  <c:v>1.8904448562779554</c:v>
                </c:pt>
                <c:pt idx="1222">
                  <c:v>1.8911741313445223</c:v>
                </c:pt>
                <c:pt idx="1223">
                  <c:v>1.8919034064110889</c:v>
                </c:pt>
                <c:pt idx="1224">
                  <c:v>1.8926326814776555</c:v>
                </c:pt>
                <c:pt idx="1225">
                  <c:v>1.8933619565442221</c:v>
                </c:pt>
                <c:pt idx="1226">
                  <c:v>1.8940912316107887</c:v>
                </c:pt>
                <c:pt idx="1227">
                  <c:v>1.8948205066773556</c:v>
                </c:pt>
                <c:pt idx="1228">
                  <c:v>1.8955497817439222</c:v>
                </c:pt>
                <c:pt idx="1229">
                  <c:v>1.896279056810489</c:v>
                </c:pt>
                <c:pt idx="1230">
                  <c:v>1.8970083318770556</c:v>
                </c:pt>
                <c:pt idx="1231">
                  <c:v>1.8977376069436223</c:v>
                </c:pt>
                <c:pt idx="1232">
                  <c:v>1.8984668820101889</c:v>
                </c:pt>
                <c:pt idx="1233">
                  <c:v>1.8991961570767557</c:v>
                </c:pt>
                <c:pt idx="1234">
                  <c:v>1.8999254321433223</c:v>
                </c:pt>
                <c:pt idx="1235">
                  <c:v>1.9006547072098892</c:v>
                </c:pt>
                <c:pt idx="1236">
                  <c:v>1.9013839822764558</c:v>
                </c:pt>
                <c:pt idx="1237">
                  <c:v>1.9021132573430224</c:v>
                </c:pt>
                <c:pt idx="1238">
                  <c:v>1.902842532409589</c:v>
                </c:pt>
                <c:pt idx="1239">
                  <c:v>1.9035718074761558</c:v>
                </c:pt>
                <c:pt idx="1240">
                  <c:v>1.9043010825427225</c:v>
                </c:pt>
                <c:pt idx="1241">
                  <c:v>1.9050303576092893</c:v>
                </c:pt>
                <c:pt idx="1242">
                  <c:v>1.9057596326758559</c:v>
                </c:pt>
                <c:pt idx="1243">
                  <c:v>1.9064889077424225</c:v>
                </c:pt>
                <c:pt idx="1244">
                  <c:v>1.9072181828089891</c:v>
                </c:pt>
                <c:pt idx="1245">
                  <c:v>1.9079474578755558</c:v>
                </c:pt>
                <c:pt idx="1246">
                  <c:v>1.9086767329421226</c:v>
                </c:pt>
                <c:pt idx="1247">
                  <c:v>1.9094060080086894</c:v>
                </c:pt>
                <c:pt idx="1248">
                  <c:v>1.910135283075256</c:v>
                </c:pt>
                <c:pt idx="1249">
                  <c:v>1.9108645581418227</c:v>
                </c:pt>
                <c:pt idx="1250">
                  <c:v>1.9115938332083893</c:v>
                </c:pt>
                <c:pt idx="1251">
                  <c:v>1.9123231082749559</c:v>
                </c:pt>
                <c:pt idx="1252">
                  <c:v>1.9130523833415227</c:v>
                </c:pt>
                <c:pt idx="1253">
                  <c:v>1.9137816584080896</c:v>
                </c:pt>
                <c:pt idx="1254">
                  <c:v>1.9145109334746562</c:v>
                </c:pt>
                <c:pt idx="1255">
                  <c:v>1.9152402085412228</c:v>
                </c:pt>
                <c:pt idx="1256">
                  <c:v>1.9159694836077894</c:v>
                </c:pt>
                <c:pt idx="1257">
                  <c:v>1.916698758674356</c:v>
                </c:pt>
                <c:pt idx="1258">
                  <c:v>1.9174280337409229</c:v>
                </c:pt>
                <c:pt idx="1259">
                  <c:v>1.9181573088074895</c:v>
                </c:pt>
                <c:pt idx="1260">
                  <c:v>1.9188865838740563</c:v>
                </c:pt>
                <c:pt idx="1261">
                  <c:v>1.9196158589406229</c:v>
                </c:pt>
                <c:pt idx="1262">
                  <c:v>1.9203451340071895</c:v>
                </c:pt>
                <c:pt idx="1263">
                  <c:v>1.9210744090737562</c:v>
                </c:pt>
                <c:pt idx="1264">
                  <c:v>1.921803684140323</c:v>
                </c:pt>
                <c:pt idx="1265">
                  <c:v>1.9225329592068896</c:v>
                </c:pt>
                <c:pt idx="1266">
                  <c:v>1.9232622342734564</c:v>
                </c:pt>
                <c:pt idx="1267">
                  <c:v>1.9239915093400231</c:v>
                </c:pt>
                <c:pt idx="1268">
                  <c:v>1.9247207844065897</c:v>
                </c:pt>
                <c:pt idx="1269">
                  <c:v>1.9254500594731563</c:v>
                </c:pt>
                <c:pt idx="1270">
                  <c:v>1.9261793345397231</c:v>
                </c:pt>
                <c:pt idx="1271">
                  <c:v>1.9269086096062897</c:v>
                </c:pt>
                <c:pt idx="1272">
                  <c:v>1.9276378846728566</c:v>
                </c:pt>
                <c:pt idx="1273">
                  <c:v>1.9283671597394232</c:v>
                </c:pt>
                <c:pt idx="1274">
                  <c:v>1.9290964348059898</c:v>
                </c:pt>
                <c:pt idx="1275">
                  <c:v>1.9298257098725564</c:v>
                </c:pt>
                <c:pt idx="1276">
                  <c:v>1.930554984939123</c:v>
                </c:pt>
                <c:pt idx="1277">
                  <c:v>1.9312842600056899</c:v>
                </c:pt>
                <c:pt idx="1278">
                  <c:v>1.9320135350722567</c:v>
                </c:pt>
                <c:pt idx="1279">
                  <c:v>1.9327428101388233</c:v>
                </c:pt>
                <c:pt idx="1280">
                  <c:v>1.9334720852053899</c:v>
                </c:pt>
                <c:pt idx="1281">
                  <c:v>1.9342013602719568</c:v>
                </c:pt>
                <c:pt idx="1282">
                  <c:v>1.9349306353385234</c:v>
                </c:pt>
                <c:pt idx="1283">
                  <c:v>1.9356599104050902</c:v>
                </c:pt>
                <c:pt idx="1284">
                  <c:v>1.9363891854716568</c:v>
                </c:pt>
                <c:pt idx="1285">
                  <c:v>1.9371184605382235</c:v>
                </c:pt>
                <c:pt idx="1286">
                  <c:v>1.9378477356047901</c:v>
                </c:pt>
                <c:pt idx="1287">
                  <c:v>1.9385770106713567</c:v>
                </c:pt>
                <c:pt idx="1288">
                  <c:v>1.9393062857379235</c:v>
                </c:pt>
                <c:pt idx="1289">
                  <c:v>1.9400355608044904</c:v>
                </c:pt>
                <c:pt idx="1290">
                  <c:v>1.940764835871057</c:v>
                </c:pt>
                <c:pt idx="1291">
                  <c:v>1.9414941109376236</c:v>
                </c:pt>
                <c:pt idx="1292">
                  <c:v>1.9422233860041902</c:v>
                </c:pt>
                <c:pt idx="1293">
                  <c:v>1.9429526610707568</c:v>
                </c:pt>
                <c:pt idx="1294">
                  <c:v>1.9436819361373237</c:v>
                </c:pt>
                <c:pt idx="1295">
                  <c:v>1.9444112112038905</c:v>
                </c:pt>
                <c:pt idx="1296">
                  <c:v>1.9451404862704571</c:v>
                </c:pt>
                <c:pt idx="1297">
                  <c:v>1.9458697613370237</c:v>
                </c:pt>
                <c:pt idx="1298">
                  <c:v>1.9465990364035903</c:v>
                </c:pt>
                <c:pt idx="1299">
                  <c:v>1.9473283114701569</c:v>
                </c:pt>
                <c:pt idx="1300">
                  <c:v>1.9480575865367238</c:v>
                </c:pt>
                <c:pt idx="1301">
                  <c:v>1.9487868616032906</c:v>
                </c:pt>
                <c:pt idx="1302">
                  <c:v>1.9495161366698572</c:v>
                </c:pt>
                <c:pt idx="1303">
                  <c:v>1.9502454117364239</c:v>
                </c:pt>
                <c:pt idx="1304">
                  <c:v>1.9509746868029905</c:v>
                </c:pt>
                <c:pt idx="1305">
                  <c:v>1.9517039618695571</c:v>
                </c:pt>
                <c:pt idx="1306">
                  <c:v>1.9524332369361239</c:v>
                </c:pt>
                <c:pt idx="1307">
                  <c:v>1.9531625120026905</c:v>
                </c:pt>
                <c:pt idx="1308">
                  <c:v>1.9538917870692574</c:v>
                </c:pt>
                <c:pt idx="1309">
                  <c:v>1.954621062135824</c:v>
                </c:pt>
                <c:pt idx="1310">
                  <c:v>1.9553503372023906</c:v>
                </c:pt>
                <c:pt idx="1311">
                  <c:v>1.9560796122689572</c:v>
                </c:pt>
                <c:pt idx="1312">
                  <c:v>1.956808887335524</c:v>
                </c:pt>
                <c:pt idx="1313">
                  <c:v>1.9575381624020907</c:v>
                </c:pt>
                <c:pt idx="1314">
                  <c:v>1.9582674374686575</c:v>
                </c:pt>
                <c:pt idx="1315">
                  <c:v>1.9589967125352241</c:v>
                </c:pt>
                <c:pt idx="1316">
                  <c:v>1.9597259876017907</c:v>
                </c:pt>
                <c:pt idx="1317">
                  <c:v>1.9604552626683573</c:v>
                </c:pt>
                <c:pt idx="1318">
                  <c:v>1.9611845377349242</c:v>
                </c:pt>
                <c:pt idx="1319">
                  <c:v>1.9619138128014908</c:v>
                </c:pt>
                <c:pt idx="1320">
                  <c:v>1.9626430878680576</c:v>
                </c:pt>
                <c:pt idx="1321">
                  <c:v>1.9633723629346242</c:v>
                </c:pt>
                <c:pt idx="1322">
                  <c:v>1.9641016380011909</c:v>
                </c:pt>
                <c:pt idx="1323">
                  <c:v>1.9648309130677575</c:v>
                </c:pt>
                <c:pt idx="1324">
                  <c:v>1.9655601881343241</c:v>
                </c:pt>
                <c:pt idx="1325">
                  <c:v>1.9662894632008909</c:v>
                </c:pt>
                <c:pt idx="1326">
                  <c:v>1.9670187382674578</c:v>
                </c:pt>
                <c:pt idx="1327">
                  <c:v>1.9677480133340244</c:v>
                </c:pt>
                <c:pt idx="1328">
                  <c:v>1.968477288400591</c:v>
                </c:pt>
                <c:pt idx="1329">
                  <c:v>1.9692065634671576</c:v>
                </c:pt>
                <c:pt idx="1330">
                  <c:v>1.9699358385337242</c:v>
                </c:pt>
                <c:pt idx="1331">
                  <c:v>1.9706651136002911</c:v>
                </c:pt>
                <c:pt idx="1332">
                  <c:v>1.9713943886668579</c:v>
                </c:pt>
                <c:pt idx="1333">
                  <c:v>1.9721236637334245</c:v>
                </c:pt>
                <c:pt idx="1334">
                  <c:v>1.9728529387999911</c:v>
                </c:pt>
                <c:pt idx="1335">
                  <c:v>1.9735822138665577</c:v>
                </c:pt>
                <c:pt idx="1336">
                  <c:v>1.9743114889331244</c:v>
                </c:pt>
                <c:pt idx="1337">
                  <c:v>1.9750407639996912</c:v>
                </c:pt>
                <c:pt idx="1338">
                  <c:v>1.9757700390662578</c:v>
                </c:pt>
                <c:pt idx="1339">
                  <c:v>1.9764993141328246</c:v>
                </c:pt>
                <c:pt idx="1340">
                  <c:v>1.9772285891993913</c:v>
                </c:pt>
                <c:pt idx="1341">
                  <c:v>1.9779578642659579</c:v>
                </c:pt>
                <c:pt idx="1342">
                  <c:v>1.9786871393325245</c:v>
                </c:pt>
                <c:pt idx="1343">
                  <c:v>1.9794164143990913</c:v>
                </c:pt>
                <c:pt idx="1344">
                  <c:v>1.9801456894656579</c:v>
                </c:pt>
                <c:pt idx="1345">
                  <c:v>1.9808749645322248</c:v>
                </c:pt>
                <c:pt idx="1346">
                  <c:v>1.9816042395987914</c:v>
                </c:pt>
                <c:pt idx="1347">
                  <c:v>1.982333514665358</c:v>
                </c:pt>
                <c:pt idx="1348">
                  <c:v>1.9830627897319246</c:v>
                </c:pt>
                <c:pt idx="1349">
                  <c:v>1.9837920647984915</c:v>
                </c:pt>
                <c:pt idx="1350">
                  <c:v>1.9845213398650581</c:v>
                </c:pt>
                <c:pt idx="1351">
                  <c:v>1.9852506149316249</c:v>
                </c:pt>
                <c:pt idx="1352">
                  <c:v>1.9859798899981915</c:v>
                </c:pt>
                <c:pt idx="1353">
                  <c:v>1.9867091650647581</c:v>
                </c:pt>
                <c:pt idx="1354">
                  <c:v>1.9874384401313248</c:v>
                </c:pt>
                <c:pt idx="1355">
                  <c:v>1.9881677151978914</c:v>
                </c:pt>
                <c:pt idx="1356">
                  <c:v>1.9888969902644582</c:v>
                </c:pt>
                <c:pt idx="1357">
                  <c:v>1.989626265331025</c:v>
                </c:pt>
                <c:pt idx="1358">
                  <c:v>1.9903555403975917</c:v>
                </c:pt>
                <c:pt idx="1359">
                  <c:v>1.9910848154641583</c:v>
                </c:pt>
                <c:pt idx="1360">
                  <c:v>1.9918140905307249</c:v>
                </c:pt>
                <c:pt idx="1361">
                  <c:v>1.9925433655972915</c:v>
                </c:pt>
                <c:pt idx="1362">
                  <c:v>1.9932726406638583</c:v>
                </c:pt>
                <c:pt idx="1363">
                  <c:v>1.9940019157304252</c:v>
                </c:pt>
                <c:pt idx="1364">
                  <c:v>1.9947311907969918</c:v>
                </c:pt>
                <c:pt idx="1365">
                  <c:v>1.9954604658635584</c:v>
                </c:pt>
                <c:pt idx="1366">
                  <c:v>1.996189740930125</c:v>
                </c:pt>
                <c:pt idx="1367">
                  <c:v>1.9969190159966916</c:v>
                </c:pt>
                <c:pt idx="1368">
                  <c:v>1.9976482910632585</c:v>
                </c:pt>
                <c:pt idx="1369">
                  <c:v>1.9983775661298251</c:v>
                </c:pt>
                <c:pt idx="1370">
                  <c:v>1.9991068411963919</c:v>
                </c:pt>
                <c:pt idx="1371">
                  <c:v>1.9998361162629585</c:v>
                </c:pt>
                <c:pt idx="1372">
                  <c:v>2.0005653913295252</c:v>
                </c:pt>
                <c:pt idx="1373">
                  <c:v>2.0012946663960918</c:v>
                </c:pt>
                <c:pt idx="1374">
                  <c:v>2.0020239414626584</c:v>
                </c:pt>
                <c:pt idx="1375">
                  <c:v>2.002753216529225</c:v>
                </c:pt>
                <c:pt idx="1376">
                  <c:v>2.0034824915957921</c:v>
                </c:pt>
                <c:pt idx="1377">
                  <c:v>2.0042117666623587</c:v>
                </c:pt>
                <c:pt idx="1378">
                  <c:v>2.0049410417289253</c:v>
                </c:pt>
                <c:pt idx="1379">
                  <c:v>2.0056703167954919</c:v>
                </c:pt>
                <c:pt idx="1380">
                  <c:v>2.006399591862059</c:v>
                </c:pt>
                <c:pt idx="1381">
                  <c:v>2.0071288669286256</c:v>
                </c:pt>
                <c:pt idx="1382">
                  <c:v>2.0078581419951922</c:v>
                </c:pt>
                <c:pt idx="1383">
                  <c:v>2.0085874170617588</c:v>
                </c:pt>
                <c:pt idx="1384">
                  <c:v>2.0093166921283254</c:v>
                </c:pt>
                <c:pt idx="1385">
                  <c:v>2.010045967194892</c:v>
                </c:pt>
                <c:pt idx="1386">
                  <c:v>2.0107752422614587</c:v>
                </c:pt>
                <c:pt idx="1387">
                  <c:v>2.0115045173280253</c:v>
                </c:pt>
                <c:pt idx="1388">
                  <c:v>2.0122337923945919</c:v>
                </c:pt>
                <c:pt idx="1389">
                  <c:v>2.0129630674611589</c:v>
                </c:pt>
                <c:pt idx="1390">
                  <c:v>2.0136923425277256</c:v>
                </c:pt>
                <c:pt idx="1391">
                  <c:v>2.0144216175942922</c:v>
                </c:pt>
                <c:pt idx="1392">
                  <c:v>2.0151508926608592</c:v>
                </c:pt>
                <c:pt idx="1393">
                  <c:v>2.0158801677274258</c:v>
                </c:pt>
                <c:pt idx="1394">
                  <c:v>2.0166094427939925</c:v>
                </c:pt>
                <c:pt idx="1395">
                  <c:v>2.0173387178605591</c:v>
                </c:pt>
                <c:pt idx="1396">
                  <c:v>2.0180679929271257</c:v>
                </c:pt>
                <c:pt idx="1397">
                  <c:v>2.0187972679936923</c:v>
                </c:pt>
                <c:pt idx="1398">
                  <c:v>2.0195265430602589</c:v>
                </c:pt>
                <c:pt idx="1399">
                  <c:v>2.0202558181268255</c:v>
                </c:pt>
                <c:pt idx="1400">
                  <c:v>2.0209850931933921</c:v>
                </c:pt>
                <c:pt idx="1401">
                  <c:v>2.0217143682599592</c:v>
                </c:pt>
                <c:pt idx="1402">
                  <c:v>2.0224436433265258</c:v>
                </c:pt>
                <c:pt idx="1403">
                  <c:v>2.0231729183930924</c:v>
                </c:pt>
                <c:pt idx="1404">
                  <c:v>2.0239021934596595</c:v>
                </c:pt>
                <c:pt idx="1405">
                  <c:v>2.0246314685262261</c:v>
                </c:pt>
                <c:pt idx="1406">
                  <c:v>2.0253607435927927</c:v>
                </c:pt>
                <c:pt idx="1407">
                  <c:v>2.0260900186593593</c:v>
                </c:pt>
                <c:pt idx="1408">
                  <c:v>2.026819293725926</c:v>
                </c:pt>
                <c:pt idx="1409">
                  <c:v>2.0275485687924926</c:v>
                </c:pt>
                <c:pt idx="1410">
                  <c:v>2.0282778438590592</c:v>
                </c:pt>
                <c:pt idx="1411">
                  <c:v>2.0290071189256258</c:v>
                </c:pt>
                <c:pt idx="1412">
                  <c:v>2.0297363939921924</c:v>
                </c:pt>
                <c:pt idx="1413">
                  <c:v>2.030465669058759</c:v>
                </c:pt>
                <c:pt idx="1414">
                  <c:v>2.0311949441253261</c:v>
                </c:pt>
                <c:pt idx="1415">
                  <c:v>2.0319242191918927</c:v>
                </c:pt>
                <c:pt idx="1416">
                  <c:v>2.0326534942584593</c:v>
                </c:pt>
                <c:pt idx="1417">
                  <c:v>2.0333827693250264</c:v>
                </c:pt>
                <c:pt idx="1418">
                  <c:v>2.034112044391593</c:v>
                </c:pt>
                <c:pt idx="1419">
                  <c:v>2.0348413194581596</c:v>
                </c:pt>
                <c:pt idx="1420">
                  <c:v>2.0355705945247262</c:v>
                </c:pt>
                <c:pt idx="1421">
                  <c:v>2.0362998695912928</c:v>
                </c:pt>
                <c:pt idx="1422">
                  <c:v>2.0370291446578594</c:v>
                </c:pt>
                <c:pt idx="1423">
                  <c:v>2.0377584197244261</c:v>
                </c:pt>
                <c:pt idx="1424">
                  <c:v>2.0384876947909927</c:v>
                </c:pt>
                <c:pt idx="1425">
                  <c:v>2.0392169698575593</c:v>
                </c:pt>
                <c:pt idx="1426">
                  <c:v>2.0399462449241264</c:v>
                </c:pt>
                <c:pt idx="1427">
                  <c:v>2.040675519990693</c:v>
                </c:pt>
                <c:pt idx="1428">
                  <c:v>2.0414047950572596</c:v>
                </c:pt>
                <c:pt idx="1429">
                  <c:v>2.0421340701238266</c:v>
                </c:pt>
                <c:pt idx="1430">
                  <c:v>2.0428633451903933</c:v>
                </c:pt>
                <c:pt idx="1431">
                  <c:v>2.0435926202569599</c:v>
                </c:pt>
                <c:pt idx="1432">
                  <c:v>2.0443218953235265</c:v>
                </c:pt>
                <c:pt idx="1433">
                  <c:v>2.0450511703900931</c:v>
                </c:pt>
                <c:pt idx="1434">
                  <c:v>2.0457804454566597</c:v>
                </c:pt>
                <c:pt idx="1435">
                  <c:v>2.0465097205232263</c:v>
                </c:pt>
                <c:pt idx="1436">
                  <c:v>2.0472389955897929</c:v>
                </c:pt>
                <c:pt idx="1437">
                  <c:v>2.0479682706563596</c:v>
                </c:pt>
                <c:pt idx="1438">
                  <c:v>2.0486975457229266</c:v>
                </c:pt>
                <c:pt idx="1439">
                  <c:v>2.0494268207894932</c:v>
                </c:pt>
                <c:pt idx="1440">
                  <c:v>2.0501560958560598</c:v>
                </c:pt>
                <c:pt idx="1441">
                  <c:v>2.0508853709226265</c:v>
                </c:pt>
                <c:pt idx="1442">
                  <c:v>2.0516146459891935</c:v>
                </c:pt>
                <c:pt idx="1443">
                  <c:v>2.0523439210557601</c:v>
                </c:pt>
                <c:pt idx="1444">
                  <c:v>2.0530731961223267</c:v>
                </c:pt>
                <c:pt idx="1445">
                  <c:v>2.0538024711888934</c:v>
                </c:pt>
                <c:pt idx="1446">
                  <c:v>2.05453174625546</c:v>
                </c:pt>
                <c:pt idx="1447">
                  <c:v>2.0552610213220266</c:v>
                </c:pt>
                <c:pt idx="1448">
                  <c:v>2.0559902963885932</c:v>
                </c:pt>
                <c:pt idx="1449">
                  <c:v>2.0567195714551598</c:v>
                </c:pt>
                <c:pt idx="1450">
                  <c:v>2.0574488465217264</c:v>
                </c:pt>
                <c:pt idx="1451">
                  <c:v>2.0581781215882935</c:v>
                </c:pt>
                <c:pt idx="1452">
                  <c:v>2.0589073966548601</c:v>
                </c:pt>
                <c:pt idx="1453">
                  <c:v>2.0596366717214267</c:v>
                </c:pt>
                <c:pt idx="1454">
                  <c:v>2.0603659467879938</c:v>
                </c:pt>
                <c:pt idx="1455">
                  <c:v>2.0610952218545604</c:v>
                </c:pt>
                <c:pt idx="1456">
                  <c:v>2.061824496921127</c:v>
                </c:pt>
                <c:pt idx="1457">
                  <c:v>2.0625537719876936</c:v>
                </c:pt>
                <c:pt idx="1458">
                  <c:v>2.0632830470542602</c:v>
                </c:pt>
                <c:pt idx="1459">
                  <c:v>2.0640123221208269</c:v>
                </c:pt>
                <c:pt idx="1460">
                  <c:v>2.0647415971873935</c:v>
                </c:pt>
                <c:pt idx="1461">
                  <c:v>2.0654708722539601</c:v>
                </c:pt>
                <c:pt idx="1462">
                  <c:v>2.0662001473205267</c:v>
                </c:pt>
                <c:pt idx="1463">
                  <c:v>2.0669294223870938</c:v>
                </c:pt>
                <c:pt idx="1464">
                  <c:v>2.0676586974536604</c:v>
                </c:pt>
                <c:pt idx="1465">
                  <c:v>2.068387972520227</c:v>
                </c:pt>
                <c:pt idx="1466">
                  <c:v>2.0691172475867941</c:v>
                </c:pt>
                <c:pt idx="1467">
                  <c:v>2.0698465226533607</c:v>
                </c:pt>
                <c:pt idx="1468">
                  <c:v>2.0705757977199273</c:v>
                </c:pt>
                <c:pt idx="1469">
                  <c:v>2.0713050727864939</c:v>
                </c:pt>
                <c:pt idx="1470">
                  <c:v>2.0720343478530605</c:v>
                </c:pt>
                <c:pt idx="1471">
                  <c:v>2.0727636229196271</c:v>
                </c:pt>
                <c:pt idx="1472">
                  <c:v>2.0734928979861937</c:v>
                </c:pt>
                <c:pt idx="1473">
                  <c:v>2.0742221730527604</c:v>
                </c:pt>
                <c:pt idx="1474">
                  <c:v>2.074951448119327</c:v>
                </c:pt>
                <c:pt idx="1475">
                  <c:v>2.0756807231858936</c:v>
                </c:pt>
                <c:pt idx="1476">
                  <c:v>2.0764099982524606</c:v>
                </c:pt>
                <c:pt idx="1477">
                  <c:v>2.0771392733190273</c:v>
                </c:pt>
                <c:pt idx="1478">
                  <c:v>2.0778685483855939</c:v>
                </c:pt>
                <c:pt idx="1479">
                  <c:v>2.0785978234521609</c:v>
                </c:pt>
                <c:pt idx="1480">
                  <c:v>2.0793270985187275</c:v>
                </c:pt>
                <c:pt idx="1481">
                  <c:v>2.0800563735852942</c:v>
                </c:pt>
                <c:pt idx="1482">
                  <c:v>2.0807856486518608</c:v>
                </c:pt>
                <c:pt idx="1483">
                  <c:v>2.0815149237184274</c:v>
                </c:pt>
                <c:pt idx="1484">
                  <c:v>2.082244198784994</c:v>
                </c:pt>
                <c:pt idx="1485">
                  <c:v>2.0829734738515606</c:v>
                </c:pt>
                <c:pt idx="1486">
                  <c:v>2.0837027489181272</c:v>
                </c:pt>
                <c:pt idx="1487">
                  <c:v>2.0844320239846938</c:v>
                </c:pt>
                <c:pt idx="1488">
                  <c:v>2.0851612990512609</c:v>
                </c:pt>
                <c:pt idx="1489">
                  <c:v>2.0858905741178275</c:v>
                </c:pt>
                <c:pt idx="1490">
                  <c:v>2.0866198491843941</c:v>
                </c:pt>
                <c:pt idx="1491">
                  <c:v>2.0873491242509612</c:v>
                </c:pt>
                <c:pt idx="1492">
                  <c:v>2.0880783993175278</c:v>
                </c:pt>
                <c:pt idx="1493">
                  <c:v>2.0888076743840944</c:v>
                </c:pt>
                <c:pt idx="1494">
                  <c:v>2.089536949450661</c:v>
                </c:pt>
                <c:pt idx="1495">
                  <c:v>2.0902662245172277</c:v>
                </c:pt>
                <c:pt idx="1496">
                  <c:v>2.0909954995837943</c:v>
                </c:pt>
                <c:pt idx="1497">
                  <c:v>2.0917247746503609</c:v>
                </c:pt>
                <c:pt idx="1498">
                  <c:v>2.0924540497169275</c:v>
                </c:pt>
                <c:pt idx="1499">
                  <c:v>2.0931833247834941</c:v>
                </c:pt>
                <c:pt idx="1500">
                  <c:v>2.0939125998500612</c:v>
                </c:pt>
                <c:pt idx="1501">
                  <c:v>2.0946418749166278</c:v>
                </c:pt>
                <c:pt idx="1502">
                  <c:v>2.0953711499831944</c:v>
                </c:pt>
                <c:pt idx="1503">
                  <c:v>2.0961004250497615</c:v>
                </c:pt>
                <c:pt idx="1504">
                  <c:v>2.0968297001163281</c:v>
                </c:pt>
                <c:pt idx="1505">
                  <c:v>2.0975589751828947</c:v>
                </c:pt>
                <c:pt idx="1506">
                  <c:v>2.0982882502494613</c:v>
                </c:pt>
                <c:pt idx="1507">
                  <c:v>2.0990175253160279</c:v>
                </c:pt>
                <c:pt idx="1508">
                  <c:v>2.0997468003825945</c:v>
                </c:pt>
                <c:pt idx="1509">
                  <c:v>2.1004760754491612</c:v>
                </c:pt>
                <c:pt idx="1510">
                  <c:v>2.1012053505157278</c:v>
                </c:pt>
                <c:pt idx="1511">
                  <c:v>2.1019346255822944</c:v>
                </c:pt>
                <c:pt idx="1512">
                  <c:v>2.102663900648861</c:v>
                </c:pt>
                <c:pt idx="1513">
                  <c:v>2.1033931757154281</c:v>
                </c:pt>
                <c:pt idx="1514">
                  <c:v>2.1041224507819947</c:v>
                </c:pt>
                <c:pt idx="1515">
                  <c:v>2.1048517258485613</c:v>
                </c:pt>
                <c:pt idx="1516">
                  <c:v>2.1055810009151283</c:v>
                </c:pt>
                <c:pt idx="1517">
                  <c:v>2.106310275981695</c:v>
                </c:pt>
                <c:pt idx="1518">
                  <c:v>2.1070395510482616</c:v>
                </c:pt>
                <c:pt idx="1519">
                  <c:v>2.1077688261148282</c:v>
                </c:pt>
                <c:pt idx="1520">
                  <c:v>2.1084981011813948</c:v>
                </c:pt>
                <c:pt idx="1521">
                  <c:v>2.1092273762479614</c:v>
                </c:pt>
                <c:pt idx="1522">
                  <c:v>2.109956651314528</c:v>
                </c:pt>
                <c:pt idx="1523">
                  <c:v>2.1106859263810946</c:v>
                </c:pt>
                <c:pt idx="1524">
                  <c:v>2.1114152014476613</c:v>
                </c:pt>
                <c:pt idx="1525">
                  <c:v>2.1121444765142283</c:v>
                </c:pt>
                <c:pt idx="1526">
                  <c:v>2.1128737515807949</c:v>
                </c:pt>
                <c:pt idx="1527">
                  <c:v>2.1136030266473615</c:v>
                </c:pt>
                <c:pt idx="1528">
                  <c:v>2.1143323017139286</c:v>
                </c:pt>
                <c:pt idx="1529">
                  <c:v>2.1150615767804952</c:v>
                </c:pt>
                <c:pt idx="1530">
                  <c:v>2.1157908518470618</c:v>
                </c:pt>
                <c:pt idx="1531">
                  <c:v>2.1165201269136285</c:v>
                </c:pt>
                <c:pt idx="1532">
                  <c:v>2.1172494019801951</c:v>
                </c:pt>
                <c:pt idx="1533">
                  <c:v>2.1179786770467617</c:v>
                </c:pt>
                <c:pt idx="1534">
                  <c:v>2.1187079521133283</c:v>
                </c:pt>
                <c:pt idx="1535">
                  <c:v>2.1194372271798949</c:v>
                </c:pt>
                <c:pt idx="1536">
                  <c:v>2.1201665022464615</c:v>
                </c:pt>
                <c:pt idx="1537">
                  <c:v>2.1208957773130286</c:v>
                </c:pt>
                <c:pt idx="1538">
                  <c:v>2.1216250523795952</c:v>
                </c:pt>
                <c:pt idx="1539">
                  <c:v>2.1223543274461618</c:v>
                </c:pt>
                <c:pt idx="1540">
                  <c:v>2.1230836025127284</c:v>
                </c:pt>
                <c:pt idx="1541">
                  <c:v>2.1238128775792955</c:v>
                </c:pt>
                <c:pt idx="1542">
                  <c:v>2.1245421526458621</c:v>
                </c:pt>
                <c:pt idx="1543">
                  <c:v>2.1252714277124287</c:v>
                </c:pt>
                <c:pt idx="1544">
                  <c:v>2.1260007027789953</c:v>
                </c:pt>
                <c:pt idx="1545">
                  <c:v>2.1267299778455619</c:v>
                </c:pt>
                <c:pt idx="1546">
                  <c:v>2.1274592529121286</c:v>
                </c:pt>
                <c:pt idx="1547">
                  <c:v>2.1281885279786952</c:v>
                </c:pt>
                <c:pt idx="1548">
                  <c:v>2.1289178030452618</c:v>
                </c:pt>
                <c:pt idx="1549">
                  <c:v>2.1296470781118284</c:v>
                </c:pt>
                <c:pt idx="1550">
                  <c:v>2.1303763531783955</c:v>
                </c:pt>
                <c:pt idx="1551">
                  <c:v>2.1311056282449621</c:v>
                </c:pt>
                <c:pt idx="1552">
                  <c:v>2.1318349033115287</c:v>
                </c:pt>
                <c:pt idx="1553">
                  <c:v>2.1325641783780958</c:v>
                </c:pt>
                <c:pt idx="1554">
                  <c:v>2.1332934534446624</c:v>
                </c:pt>
                <c:pt idx="1555">
                  <c:v>2.134022728511229</c:v>
                </c:pt>
                <c:pt idx="1556">
                  <c:v>2.1347520035777956</c:v>
                </c:pt>
                <c:pt idx="1557">
                  <c:v>2.1354812786443622</c:v>
                </c:pt>
                <c:pt idx="1558">
                  <c:v>2.1362105537109288</c:v>
                </c:pt>
                <c:pt idx="1559">
                  <c:v>2.1369398287774954</c:v>
                </c:pt>
                <c:pt idx="1560">
                  <c:v>2.1376691038440621</c:v>
                </c:pt>
                <c:pt idx="1561">
                  <c:v>2.1383983789106287</c:v>
                </c:pt>
                <c:pt idx="1562">
                  <c:v>2.1391276539771957</c:v>
                </c:pt>
                <c:pt idx="1563">
                  <c:v>2.1398569290437623</c:v>
                </c:pt>
                <c:pt idx="1564">
                  <c:v>2.140586204110329</c:v>
                </c:pt>
                <c:pt idx="1565">
                  <c:v>2.141315479176896</c:v>
                </c:pt>
                <c:pt idx="1566">
                  <c:v>2.1420447542434626</c:v>
                </c:pt>
                <c:pt idx="1567">
                  <c:v>2.1427740293100292</c:v>
                </c:pt>
                <c:pt idx="1568">
                  <c:v>2.1435033043765959</c:v>
                </c:pt>
                <c:pt idx="1569">
                  <c:v>2.1442325794431625</c:v>
                </c:pt>
                <c:pt idx="1570">
                  <c:v>2.1449618545097291</c:v>
                </c:pt>
                <c:pt idx="1571">
                  <c:v>2.1456911295762957</c:v>
                </c:pt>
                <c:pt idx="1572">
                  <c:v>2.1464204046428623</c:v>
                </c:pt>
                <c:pt idx="1573">
                  <c:v>2.1471496797094289</c:v>
                </c:pt>
                <c:pt idx="1574">
                  <c:v>2.1478789547759956</c:v>
                </c:pt>
                <c:pt idx="1575">
                  <c:v>2.1486082298425626</c:v>
                </c:pt>
                <c:pt idx="1576">
                  <c:v>2.1493375049091292</c:v>
                </c:pt>
                <c:pt idx="1577">
                  <c:v>2.1500667799756958</c:v>
                </c:pt>
                <c:pt idx="1578">
                  <c:v>2.1507960550422629</c:v>
                </c:pt>
                <c:pt idx="1579">
                  <c:v>2.1515253301088295</c:v>
                </c:pt>
                <c:pt idx="1580">
                  <c:v>2.1522546051753961</c:v>
                </c:pt>
                <c:pt idx="1581">
                  <c:v>2.1529838802419627</c:v>
                </c:pt>
                <c:pt idx="1582">
                  <c:v>2.1537131553085294</c:v>
                </c:pt>
                <c:pt idx="1583">
                  <c:v>2.154442430375096</c:v>
                </c:pt>
                <c:pt idx="1584">
                  <c:v>2.1551717054416626</c:v>
                </c:pt>
                <c:pt idx="1585">
                  <c:v>2.1559009805082292</c:v>
                </c:pt>
                <c:pt idx="1586">
                  <c:v>2.1566302555747958</c:v>
                </c:pt>
                <c:pt idx="1587">
                  <c:v>2.1573595306413629</c:v>
                </c:pt>
                <c:pt idx="1588">
                  <c:v>2.1580888057079295</c:v>
                </c:pt>
                <c:pt idx="1589">
                  <c:v>2.1588180807744961</c:v>
                </c:pt>
                <c:pt idx="1590">
                  <c:v>2.1595473558410632</c:v>
                </c:pt>
                <c:pt idx="1591">
                  <c:v>2.1602766309076298</c:v>
                </c:pt>
                <c:pt idx="1592">
                  <c:v>2.1610059059741964</c:v>
                </c:pt>
                <c:pt idx="1593">
                  <c:v>2.161735181040763</c:v>
                </c:pt>
                <c:pt idx="1594">
                  <c:v>2.1624644561073296</c:v>
                </c:pt>
                <c:pt idx="1595">
                  <c:v>2.1631937311738962</c:v>
                </c:pt>
                <c:pt idx="1596">
                  <c:v>2.1639230062404629</c:v>
                </c:pt>
                <c:pt idx="1597">
                  <c:v>2.1646522813070295</c:v>
                </c:pt>
                <c:pt idx="1598">
                  <c:v>2.1653815563735961</c:v>
                </c:pt>
                <c:pt idx="1599">
                  <c:v>2.1661108314401631</c:v>
                </c:pt>
                <c:pt idx="1600">
                  <c:v>2.1668401065067298</c:v>
                </c:pt>
                <c:pt idx="1601">
                  <c:v>2.1675693815732964</c:v>
                </c:pt>
                <c:pt idx="1602">
                  <c:v>2.1682986566398634</c:v>
                </c:pt>
                <c:pt idx="1603">
                  <c:v>2.16902793170643</c:v>
                </c:pt>
                <c:pt idx="1604">
                  <c:v>2.1697572067729967</c:v>
                </c:pt>
                <c:pt idx="1605">
                  <c:v>2.1704864818395633</c:v>
                </c:pt>
                <c:pt idx="1606">
                  <c:v>2.1712157569061299</c:v>
                </c:pt>
                <c:pt idx="1607">
                  <c:v>2.1719450319726965</c:v>
                </c:pt>
                <c:pt idx="1608">
                  <c:v>2.1726743070392631</c:v>
                </c:pt>
                <c:pt idx="1609">
                  <c:v>2.1734035821058297</c:v>
                </c:pt>
                <c:pt idx="1610">
                  <c:v>2.1741328571723963</c:v>
                </c:pt>
                <c:pt idx="1611">
                  <c:v>2.174862132238963</c:v>
                </c:pt>
                <c:pt idx="1612">
                  <c:v>2.17559140730553</c:v>
                </c:pt>
                <c:pt idx="1613">
                  <c:v>2.1763206823720966</c:v>
                </c:pt>
                <c:pt idx="1614">
                  <c:v>2.1770499574386633</c:v>
                </c:pt>
                <c:pt idx="1615">
                  <c:v>2.1777792325052303</c:v>
                </c:pt>
                <c:pt idx="1616">
                  <c:v>2.1785085075717969</c:v>
                </c:pt>
                <c:pt idx="1617">
                  <c:v>2.1792377826383635</c:v>
                </c:pt>
                <c:pt idx="1618">
                  <c:v>2.1799670577049302</c:v>
                </c:pt>
                <c:pt idx="1619">
                  <c:v>2.1806963327714968</c:v>
                </c:pt>
                <c:pt idx="1620">
                  <c:v>2.1814256078380634</c:v>
                </c:pt>
                <c:pt idx="1621">
                  <c:v>2.18215488290463</c:v>
                </c:pt>
                <c:pt idx="1622">
                  <c:v>2.1828841579711966</c:v>
                </c:pt>
                <c:pt idx="1623">
                  <c:v>2.1836134330377632</c:v>
                </c:pt>
                <c:pt idx="1624">
                  <c:v>2.1843427081043303</c:v>
                </c:pt>
                <c:pt idx="1625">
                  <c:v>2.1850719831708969</c:v>
                </c:pt>
                <c:pt idx="1626">
                  <c:v>2.1858012582374635</c:v>
                </c:pt>
                <c:pt idx="1627">
                  <c:v>2.1865305333040306</c:v>
                </c:pt>
                <c:pt idx="1628">
                  <c:v>2.1872598083705972</c:v>
                </c:pt>
                <c:pt idx="1629">
                  <c:v>2.1879890834371638</c:v>
                </c:pt>
                <c:pt idx="1630">
                  <c:v>2.1887183585037304</c:v>
                </c:pt>
                <c:pt idx="1631">
                  <c:v>2.189447633570297</c:v>
                </c:pt>
                <c:pt idx="1632">
                  <c:v>2.1901769086368637</c:v>
                </c:pt>
                <c:pt idx="1633">
                  <c:v>2.1909061837034303</c:v>
                </c:pt>
                <c:pt idx="1634">
                  <c:v>2.1916354587699969</c:v>
                </c:pt>
                <c:pt idx="1635">
                  <c:v>2.1923647338365635</c:v>
                </c:pt>
                <c:pt idx="1636">
                  <c:v>2.1930940089031301</c:v>
                </c:pt>
                <c:pt idx="1637">
                  <c:v>2.1938232839696972</c:v>
                </c:pt>
                <c:pt idx="1638">
                  <c:v>2.1945525590362638</c:v>
                </c:pt>
                <c:pt idx="1639">
                  <c:v>2.1952818341028304</c:v>
                </c:pt>
                <c:pt idx="1640">
                  <c:v>2.1960111091693975</c:v>
                </c:pt>
                <c:pt idx="1641">
                  <c:v>2.1967403842359641</c:v>
                </c:pt>
                <c:pt idx="1642">
                  <c:v>2.1974696593025307</c:v>
                </c:pt>
                <c:pt idx="1643">
                  <c:v>2.1981989343690973</c:v>
                </c:pt>
                <c:pt idx="1644">
                  <c:v>2.1989282094356639</c:v>
                </c:pt>
                <c:pt idx="1645">
                  <c:v>2.1996574845022305</c:v>
                </c:pt>
                <c:pt idx="1646">
                  <c:v>2.2003867595687971</c:v>
                </c:pt>
                <c:pt idx="1647">
                  <c:v>2.2011160346353638</c:v>
                </c:pt>
                <c:pt idx="1648">
                  <c:v>2.2018453097019304</c:v>
                </c:pt>
                <c:pt idx="1649">
                  <c:v>2.2025745847684974</c:v>
                </c:pt>
                <c:pt idx="1650">
                  <c:v>2.203303859835064</c:v>
                </c:pt>
                <c:pt idx="1651">
                  <c:v>2.2040331349016307</c:v>
                </c:pt>
                <c:pt idx="1652">
                  <c:v>2.2047624099681977</c:v>
                </c:pt>
                <c:pt idx="1653">
                  <c:v>2.2054916850347643</c:v>
                </c:pt>
                <c:pt idx="1654">
                  <c:v>2.206220960101331</c:v>
                </c:pt>
                <c:pt idx="1655">
                  <c:v>2.2069502351678976</c:v>
                </c:pt>
                <c:pt idx="1656">
                  <c:v>2.2076795102344642</c:v>
                </c:pt>
                <c:pt idx="1657">
                  <c:v>2.2084087853010308</c:v>
                </c:pt>
                <c:pt idx="1658">
                  <c:v>2.2091380603675974</c:v>
                </c:pt>
                <c:pt idx="1659">
                  <c:v>2.209867335434164</c:v>
                </c:pt>
                <c:pt idx="1660">
                  <c:v>2.2105966105007306</c:v>
                </c:pt>
                <c:pt idx="1661">
                  <c:v>2.2113258855672977</c:v>
                </c:pt>
                <c:pt idx="1662">
                  <c:v>2.2120551606338643</c:v>
                </c:pt>
                <c:pt idx="1663">
                  <c:v>2.2127844357004309</c:v>
                </c:pt>
                <c:pt idx="1664">
                  <c:v>2.213513710766998</c:v>
                </c:pt>
                <c:pt idx="1665">
                  <c:v>2.2142429858335646</c:v>
                </c:pt>
                <c:pt idx="1666">
                  <c:v>2.2149722609001312</c:v>
                </c:pt>
                <c:pt idx="1667">
                  <c:v>2.2157015359666978</c:v>
                </c:pt>
                <c:pt idx="1668">
                  <c:v>2.2164308110332644</c:v>
                </c:pt>
                <c:pt idx="1669">
                  <c:v>2.2171600860998311</c:v>
                </c:pt>
                <c:pt idx="1670">
                  <c:v>2.2178893611663977</c:v>
                </c:pt>
                <c:pt idx="1671">
                  <c:v>2.2186186362329643</c:v>
                </c:pt>
                <c:pt idx="1672">
                  <c:v>2.2193479112995309</c:v>
                </c:pt>
                <c:pt idx="1673">
                  <c:v>2.2200771863660975</c:v>
                </c:pt>
                <c:pt idx="1674">
                  <c:v>2.2208064614326646</c:v>
                </c:pt>
                <c:pt idx="1675">
                  <c:v>2.2215357364992312</c:v>
                </c:pt>
                <c:pt idx="1676">
                  <c:v>2.2222650115657978</c:v>
                </c:pt>
                <c:pt idx="1677">
                  <c:v>2.2229942866323649</c:v>
                </c:pt>
                <c:pt idx="1678">
                  <c:v>2.2237235616989315</c:v>
                </c:pt>
                <c:pt idx="1679">
                  <c:v>2.2244528367654981</c:v>
                </c:pt>
                <c:pt idx="1680">
                  <c:v>2.2251821118320647</c:v>
                </c:pt>
                <c:pt idx="1681">
                  <c:v>2.2259113868986313</c:v>
                </c:pt>
                <c:pt idx="1682">
                  <c:v>2.2266406619651979</c:v>
                </c:pt>
                <c:pt idx="1683">
                  <c:v>2.2273699370317646</c:v>
                </c:pt>
                <c:pt idx="1684">
                  <c:v>2.2280992120983312</c:v>
                </c:pt>
                <c:pt idx="1685">
                  <c:v>2.2288284871648978</c:v>
                </c:pt>
                <c:pt idx="1686">
                  <c:v>2.2295577622314648</c:v>
                </c:pt>
                <c:pt idx="1687">
                  <c:v>2.2302870372980315</c:v>
                </c:pt>
                <c:pt idx="1688">
                  <c:v>2.2310163123645981</c:v>
                </c:pt>
                <c:pt idx="1689">
                  <c:v>2.2317455874311651</c:v>
                </c:pt>
                <c:pt idx="1690">
                  <c:v>2.2324748624977317</c:v>
                </c:pt>
                <c:pt idx="1691">
                  <c:v>2.2332041375642984</c:v>
                </c:pt>
                <c:pt idx="1692">
                  <c:v>2.233933412630865</c:v>
                </c:pt>
                <c:pt idx="1693">
                  <c:v>2.2346626876974316</c:v>
                </c:pt>
                <c:pt idx="1694">
                  <c:v>2.2353919627639982</c:v>
                </c:pt>
                <c:pt idx="1695">
                  <c:v>2.2361212378305648</c:v>
                </c:pt>
                <c:pt idx="1696">
                  <c:v>2.2368505128971314</c:v>
                </c:pt>
                <c:pt idx="1697">
                  <c:v>2.2375797879636981</c:v>
                </c:pt>
                <c:pt idx="1698">
                  <c:v>2.2383090630302651</c:v>
                </c:pt>
                <c:pt idx="1699">
                  <c:v>2.2390383380968317</c:v>
                </c:pt>
                <c:pt idx="1700">
                  <c:v>2.2397676131633983</c:v>
                </c:pt>
                <c:pt idx="1701">
                  <c:v>2.240496888229965</c:v>
                </c:pt>
                <c:pt idx="1702">
                  <c:v>2.241226163296532</c:v>
                </c:pt>
                <c:pt idx="1703">
                  <c:v>2.2419554383630986</c:v>
                </c:pt>
                <c:pt idx="1704">
                  <c:v>2.2426847134296652</c:v>
                </c:pt>
                <c:pt idx="1705">
                  <c:v>2.2434139884962319</c:v>
                </c:pt>
                <c:pt idx="1706">
                  <c:v>2.2441432635627985</c:v>
                </c:pt>
                <c:pt idx="1707">
                  <c:v>2.2448725386293651</c:v>
                </c:pt>
                <c:pt idx="1708">
                  <c:v>2.2456018136959317</c:v>
                </c:pt>
                <c:pt idx="1709">
                  <c:v>2.2463310887624983</c:v>
                </c:pt>
                <c:pt idx="1710">
                  <c:v>2.2470603638290649</c:v>
                </c:pt>
                <c:pt idx="1711">
                  <c:v>2.247789638895632</c:v>
                </c:pt>
                <c:pt idx="1712">
                  <c:v>2.2485189139621986</c:v>
                </c:pt>
                <c:pt idx="1713">
                  <c:v>2.2492481890287652</c:v>
                </c:pt>
                <c:pt idx="1714">
                  <c:v>2.2499774640953323</c:v>
                </c:pt>
                <c:pt idx="1715">
                  <c:v>2.2507067391618989</c:v>
                </c:pt>
                <c:pt idx="1716">
                  <c:v>2.2514360142284655</c:v>
                </c:pt>
                <c:pt idx="1717">
                  <c:v>2.2521652892950321</c:v>
                </c:pt>
                <c:pt idx="1718">
                  <c:v>2.2528945643615987</c:v>
                </c:pt>
                <c:pt idx="1719">
                  <c:v>2.2536238394281654</c:v>
                </c:pt>
                <c:pt idx="1720">
                  <c:v>2.254353114494732</c:v>
                </c:pt>
                <c:pt idx="1721">
                  <c:v>2.2550823895612986</c:v>
                </c:pt>
                <c:pt idx="1722">
                  <c:v>2.2558116646278652</c:v>
                </c:pt>
                <c:pt idx="1723">
                  <c:v>2.2565409396944323</c:v>
                </c:pt>
                <c:pt idx="1724">
                  <c:v>2.2572702147609989</c:v>
                </c:pt>
                <c:pt idx="1725">
                  <c:v>2.2579994898275655</c:v>
                </c:pt>
                <c:pt idx="1726">
                  <c:v>2.2587287648941325</c:v>
                </c:pt>
                <c:pt idx="1727">
                  <c:v>2.2594580399606992</c:v>
                </c:pt>
                <c:pt idx="1728">
                  <c:v>2.2601873150272658</c:v>
                </c:pt>
                <c:pt idx="1729">
                  <c:v>2.2609165900938324</c:v>
                </c:pt>
                <c:pt idx="1730">
                  <c:v>2.261645865160399</c:v>
                </c:pt>
                <c:pt idx="1731">
                  <c:v>2.2623751402269656</c:v>
                </c:pt>
                <c:pt idx="1732">
                  <c:v>2.2631044152935322</c:v>
                </c:pt>
                <c:pt idx="1733">
                  <c:v>2.2638336903600988</c:v>
                </c:pt>
                <c:pt idx="1734">
                  <c:v>2.2645629654266655</c:v>
                </c:pt>
                <c:pt idx="1735">
                  <c:v>2.2652922404932321</c:v>
                </c:pt>
                <c:pt idx="1736">
                  <c:v>2.2660215155597991</c:v>
                </c:pt>
                <c:pt idx="1737">
                  <c:v>2.2667507906263658</c:v>
                </c:pt>
                <c:pt idx="1738">
                  <c:v>2.2674800656929324</c:v>
                </c:pt>
                <c:pt idx="1739">
                  <c:v>2.2682093407594994</c:v>
                </c:pt>
                <c:pt idx="1740">
                  <c:v>2.268938615826066</c:v>
                </c:pt>
                <c:pt idx="1741">
                  <c:v>2.2696678908926327</c:v>
                </c:pt>
                <c:pt idx="1742">
                  <c:v>2.2703971659591993</c:v>
                </c:pt>
                <c:pt idx="1743">
                  <c:v>2.2711264410257659</c:v>
                </c:pt>
                <c:pt idx="1744">
                  <c:v>2.2718557160923325</c:v>
                </c:pt>
                <c:pt idx="1745">
                  <c:v>2.2725849911588991</c:v>
                </c:pt>
                <c:pt idx="1746">
                  <c:v>2.2733142662254657</c:v>
                </c:pt>
                <c:pt idx="1747">
                  <c:v>2.2740435412920323</c:v>
                </c:pt>
                <c:pt idx="1748">
                  <c:v>2.2747728163585994</c:v>
                </c:pt>
                <c:pt idx="1749">
                  <c:v>2.275502091425166</c:v>
                </c:pt>
                <c:pt idx="1750">
                  <c:v>2.2762313664917326</c:v>
                </c:pt>
                <c:pt idx="1751">
                  <c:v>2.2769606415582997</c:v>
                </c:pt>
                <c:pt idx="1752">
                  <c:v>2.2776899166248663</c:v>
                </c:pt>
                <c:pt idx="1753">
                  <c:v>2.2784191916914329</c:v>
                </c:pt>
                <c:pt idx="1754">
                  <c:v>2.2791484667579995</c:v>
                </c:pt>
                <c:pt idx="1755">
                  <c:v>2.2798777418245662</c:v>
                </c:pt>
                <c:pt idx="1756">
                  <c:v>2.2806070168911328</c:v>
                </c:pt>
                <c:pt idx="1757">
                  <c:v>2.2813362919576994</c:v>
                </c:pt>
                <c:pt idx="1758">
                  <c:v>2.282065567024266</c:v>
                </c:pt>
                <c:pt idx="1759">
                  <c:v>2.2827948420908326</c:v>
                </c:pt>
                <c:pt idx="1760">
                  <c:v>2.2835241171573997</c:v>
                </c:pt>
                <c:pt idx="1761">
                  <c:v>2.2842533922239663</c:v>
                </c:pt>
                <c:pt idx="1762">
                  <c:v>2.2849826672905329</c:v>
                </c:pt>
                <c:pt idx="1763">
                  <c:v>2.2857119423571</c:v>
                </c:pt>
                <c:pt idx="1764">
                  <c:v>2.2864412174236666</c:v>
                </c:pt>
                <c:pt idx="1765">
                  <c:v>2.2871704924902332</c:v>
                </c:pt>
                <c:pt idx="1766">
                  <c:v>2.2878997675567998</c:v>
                </c:pt>
                <c:pt idx="1767">
                  <c:v>2.2886290426233664</c:v>
                </c:pt>
                <c:pt idx="1768">
                  <c:v>2.289358317689933</c:v>
                </c:pt>
                <c:pt idx="1769">
                  <c:v>2.2900875927564996</c:v>
                </c:pt>
                <c:pt idx="1770">
                  <c:v>2.2908168678230663</c:v>
                </c:pt>
                <c:pt idx="1771">
                  <c:v>2.2915461428896329</c:v>
                </c:pt>
                <c:pt idx="1772">
                  <c:v>2.2922754179561995</c:v>
                </c:pt>
                <c:pt idx="1773">
                  <c:v>2.2930046930227665</c:v>
                </c:pt>
                <c:pt idx="1774">
                  <c:v>2.2937339680893332</c:v>
                </c:pt>
                <c:pt idx="1775">
                  <c:v>2.2944632431558998</c:v>
                </c:pt>
                <c:pt idx="1776">
                  <c:v>2.2951925182224668</c:v>
                </c:pt>
                <c:pt idx="1777">
                  <c:v>2.2959217932890335</c:v>
                </c:pt>
                <c:pt idx="1778">
                  <c:v>2.2966510683556001</c:v>
                </c:pt>
                <c:pt idx="1779">
                  <c:v>2.2973803434221667</c:v>
                </c:pt>
                <c:pt idx="1780">
                  <c:v>2.2981096184887333</c:v>
                </c:pt>
                <c:pt idx="1781">
                  <c:v>2.2988388935552999</c:v>
                </c:pt>
                <c:pt idx="1782">
                  <c:v>2.2995681686218665</c:v>
                </c:pt>
                <c:pt idx="1783">
                  <c:v>2.3002974436884331</c:v>
                </c:pt>
                <c:pt idx="1784">
                  <c:v>2.3010267187549998</c:v>
                </c:pt>
                <c:pt idx="1785">
                  <c:v>2.3017559938215668</c:v>
                </c:pt>
                <c:pt idx="1786">
                  <c:v>2.3024852688881334</c:v>
                </c:pt>
                <c:pt idx="1787">
                  <c:v>2.3032145439547</c:v>
                </c:pt>
                <c:pt idx="1788">
                  <c:v>2.3039438190212671</c:v>
                </c:pt>
                <c:pt idx="1789">
                  <c:v>2.3046730940878337</c:v>
                </c:pt>
                <c:pt idx="1790">
                  <c:v>2.3054023691544003</c:v>
                </c:pt>
                <c:pt idx="1791">
                  <c:v>2.3061316442209669</c:v>
                </c:pt>
                <c:pt idx="1792">
                  <c:v>2.3068609192875336</c:v>
                </c:pt>
                <c:pt idx="1793">
                  <c:v>2.3075901943541002</c:v>
                </c:pt>
                <c:pt idx="1794">
                  <c:v>2.3083194694206668</c:v>
                </c:pt>
                <c:pt idx="1795">
                  <c:v>2.3090487444872334</c:v>
                </c:pt>
                <c:pt idx="1796">
                  <c:v>2.3097780195538</c:v>
                </c:pt>
                <c:pt idx="1797">
                  <c:v>2.3105072946203671</c:v>
                </c:pt>
                <c:pt idx="1798">
                  <c:v>2.3112365696869337</c:v>
                </c:pt>
                <c:pt idx="1799">
                  <c:v>2.3119658447535003</c:v>
                </c:pt>
                <c:pt idx="1800">
                  <c:v>2.3126951198200669</c:v>
                </c:pt>
                <c:pt idx="1801">
                  <c:v>2.313424394886634</c:v>
                </c:pt>
                <c:pt idx="1802">
                  <c:v>2.3141536699532006</c:v>
                </c:pt>
                <c:pt idx="1803">
                  <c:v>2.3148829450197672</c:v>
                </c:pt>
                <c:pt idx="1804">
                  <c:v>2.3156122200863338</c:v>
                </c:pt>
                <c:pt idx="1805">
                  <c:v>2.3163414951529004</c:v>
                </c:pt>
                <c:pt idx="1806">
                  <c:v>2.3170707702194671</c:v>
                </c:pt>
                <c:pt idx="1807">
                  <c:v>2.3178000452860337</c:v>
                </c:pt>
                <c:pt idx="1808">
                  <c:v>2.3185293203526003</c:v>
                </c:pt>
                <c:pt idx="1809">
                  <c:v>2.3192585954191669</c:v>
                </c:pt>
                <c:pt idx="1810">
                  <c:v>2.319987870485734</c:v>
                </c:pt>
                <c:pt idx="1811">
                  <c:v>2.3207171455523006</c:v>
                </c:pt>
                <c:pt idx="1812">
                  <c:v>2.3214464206188672</c:v>
                </c:pt>
                <c:pt idx="1813">
                  <c:v>2.3221756956854342</c:v>
                </c:pt>
                <c:pt idx="1814">
                  <c:v>2.3229049707520009</c:v>
                </c:pt>
                <c:pt idx="1815">
                  <c:v>2.3236342458185675</c:v>
                </c:pt>
                <c:pt idx="1816">
                  <c:v>2.3243635208851341</c:v>
                </c:pt>
                <c:pt idx="1817">
                  <c:v>2.3250927959517007</c:v>
                </c:pt>
                <c:pt idx="1818">
                  <c:v>2.3258220710182673</c:v>
                </c:pt>
                <c:pt idx="1819">
                  <c:v>2.3265513460848339</c:v>
                </c:pt>
                <c:pt idx="1820">
                  <c:v>2.3272806211514006</c:v>
                </c:pt>
                <c:pt idx="1821">
                  <c:v>2.3280098962179672</c:v>
                </c:pt>
                <c:pt idx="1822">
                  <c:v>2.3287391712845342</c:v>
                </c:pt>
                <c:pt idx="1823">
                  <c:v>2.3294684463511008</c:v>
                </c:pt>
                <c:pt idx="1824">
                  <c:v>2.3301977214176675</c:v>
                </c:pt>
                <c:pt idx="1825">
                  <c:v>2.3309269964842345</c:v>
                </c:pt>
                <c:pt idx="1826">
                  <c:v>2.3316562715508011</c:v>
                </c:pt>
                <c:pt idx="1827">
                  <c:v>2.3323855466173677</c:v>
                </c:pt>
                <c:pt idx="1828">
                  <c:v>2.3331148216839344</c:v>
                </c:pt>
                <c:pt idx="1829">
                  <c:v>2.333844096750501</c:v>
                </c:pt>
                <c:pt idx="1830">
                  <c:v>2.3345733718170676</c:v>
                </c:pt>
                <c:pt idx="1831">
                  <c:v>2.3353026468836342</c:v>
                </c:pt>
                <c:pt idx="1832">
                  <c:v>2.3360319219502008</c:v>
                </c:pt>
                <c:pt idx="1833">
                  <c:v>2.3367611970167674</c:v>
                </c:pt>
                <c:pt idx="1834">
                  <c:v>2.337490472083334</c:v>
                </c:pt>
                <c:pt idx="1835">
                  <c:v>2.3382197471499011</c:v>
                </c:pt>
                <c:pt idx="1836">
                  <c:v>2.3389490222164677</c:v>
                </c:pt>
                <c:pt idx="1837">
                  <c:v>2.3396782972830343</c:v>
                </c:pt>
                <c:pt idx="1838">
                  <c:v>2.3404075723496014</c:v>
                </c:pt>
                <c:pt idx="1839">
                  <c:v>2.341136847416168</c:v>
                </c:pt>
                <c:pt idx="1840">
                  <c:v>2.3418661224827346</c:v>
                </c:pt>
                <c:pt idx="1841">
                  <c:v>2.3425953975493012</c:v>
                </c:pt>
                <c:pt idx="1842">
                  <c:v>2.3433246726158679</c:v>
                </c:pt>
                <c:pt idx="1843">
                  <c:v>2.3440539476824345</c:v>
                </c:pt>
                <c:pt idx="1844">
                  <c:v>2.3447832227490011</c:v>
                </c:pt>
                <c:pt idx="1845">
                  <c:v>2.3455124978155677</c:v>
                </c:pt>
                <c:pt idx="1846">
                  <c:v>2.3462417728821343</c:v>
                </c:pt>
                <c:pt idx="1847">
                  <c:v>2.3469710479487014</c:v>
                </c:pt>
                <c:pt idx="1848">
                  <c:v>2.347700323015268</c:v>
                </c:pt>
                <c:pt idx="1849">
                  <c:v>2.3484295980818346</c:v>
                </c:pt>
                <c:pt idx="1850">
                  <c:v>2.3491588731484017</c:v>
                </c:pt>
                <c:pt idx="1851">
                  <c:v>2.3498881482149683</c:v>
                </c:pt>
                <c:pt idx="1852">
                  <c:v>2.3506174232815349</c:v>
                </c:pt>
                <c:pt idx="1853">
                  <c:v>2.3513466983481015</c:v>
                </c:pt>
                <c:pt idx="1854">
                  <c:v>2.3520759734146681</c:v>
                </c:pt>
                <c:pt idx="1855">
                  <c:v>2.3528052484812347</c:v>
                </c:pt>
                <c:pt idx="1856">
                  <c:v>2.3535345235478013</c:v>
                </c:pt>
                <c:pt idx="1857">
                  <c:v>2.354263798614368</c:v>
                </c:pt>
                <c:pt idx="1858">
                  <c:v>2.3549930736809346</c:v>
                </c:pt>
                <c:pt idx="1859">
                  <c:v>2.3557223487475016</c:v>
                </c:pt>
                <c:pt idx="1860">
                  <c:v>2.3564516238140683</c:v>
                </c:pt>
                <c:pt idx="1861">
                  <c:v>2.3571808988806349</c:v>
                </c:pt>
                <c:pt idx="1862">
                  <c:v>2.3579101739472019</c:v>
                </c:pt>
                <c:pt idx="1863">
                  <c:v>2.3586394490137685</c:v>
                </c:pt>
                <c:pt idx="1864">
                  <c:v>2.3593687240803352</c:v>
                </c:pt>
                <c:pt idx="1865">
                  <c:v>2.3600979991469018</c:v>
                </c:pt>
                <c:pt idx="1866">
                  <c:v>2.3608272742134684</c:v>
                </c:pt>
                <c:pt idx="1867">
                  <c:v>2.361556549280035</c:v>
                </c:pt>
                <c:pt idx="1868">
                  <c:v>2.3622858243466016</c:v>
                </c:pt>
                <c:pt idx="1869">
                  <c:v>2.3630150994131682</c:v>
                </c:pt>
                <c:pt idx="1870">
                  <c:v>2.3637443744797348</c:v>
                </c:pt>
                <c:pt idx="1871">
                  <c:v>2.3644736495463015</c:v>
                </c:pt>
                <c:pt idx="1872">
                  <c:v>2.3652029246128685</c:v>
                </c:pt>
                <c:pt idx="1873">
                  <c:v>2.3659321996794351</c:v>
                </c:pt>
                <c:pt idx="1874">
                  <c:v>2.3666614747460017</c:v>
                </c:pt>
                <c:pt idx="1875">
                  <c:v>2.3673907498125688</c:v>
                </c:pt>
                <c:pt idx="1876">
                  <c:v>2.3681200248791354</c:v>
                </c:pt>
                <c:pt idx="1877">
                  <c:v>2.368849299945702</c:v>
                </c:pt>
                <c:pt idx="1878">
                  <c:v>2.3695785750122687</c:v>
                </c:pt>
                <c:pt idx="1879">
                  <c:v>2.3703078500788353</c:v>
                </c:pt>
                <c:pt idx="1880">
                  <c:v>2.3710371251454019</c:v>
                </c:pt>
                <c:pt idx="1881">
                  <c:v>2.3717664002119685</c:v>
                </c:pt>
                <c:pt idx="1882">
                  <c:v>2.3724956752785351</c:v>
                </c:pt>
                <c:pt idx="1883">
                  <c:v>2.3732249503451017</c:v>
                </c:pt>
                <c:pt idx="1884">
                  <c:v>2.3739542254116688</c:v>
                </c:pt>
                <c:pt idx="1885">
                  <c:v>2.3746835004782354</c:v>
                </c:pt>
                <c:pt idx="1886">
                  <c:v>2.375412775544802</c:v>
                </c:pt>
                <c:pt idx="1887">
                  <c:v>2.3761420506113691</c:v>
                </c:pt>
                <c:pt idx="1888">
                  <c:v>2.3768713256779357</c:v>
                </c:pt>
                <c:pt idx="1889">
                  <c:v>2.3776006007445023</c:v>
                </c:pt>
                <c:pt idx="1890">
                  <c:v>2.3783298758110689</c:v>
                </c:pt>
                <c:pt idx="1891">
                  <c:v>2.3790591508776355</c:v>
                </c:pt>
                <c:pt idx="1892">
                  <c:v>2.3797884259442021</c:v>
                </c:pt>
                <c:pt idx="1893">
                  <c:v>2.3805177010107688</c:v>
                </c:pt>
                <c:pt idx="1894">
                  <c:v>2.3812469760773354</c:v>
                </c:pt>
                <c:pt idx="1895">
                  <c:v>2.381976251143902</c:v>
                </c:pt>
                <c:pt idx="1896">
                  <c:v>2.3827055262104686</c:v>
                </c:pt>
                <c:pt idx="1897">
                  <c:v>2.3834348012770357</c:v>
                </c:pt>
                <c:pt idx="1898">
                  <c:v>2.3841640763436023</c:v>
                </c:pt>
                <c:pt idx="1899">
                  <c:v>2.3848933514101689</c:v>
                </c:pt>
                <c:pt idx="1900">
                  <c:v>2.385622626476736</c:v>
                </c:pt>
                <c:pt idx="1901">
                  <c:v>2.3863519015433026</c:v>
                </c:pt>
                <c:pt idx="1902">
                  <c:v>2.3870811766098692</c:v>
                </c:pt>
                <c:pt idx="1903">
                  <c:v>2.3878104516764358</c:v>
                </c:pt>
                <c:pt idx="1904">
                  <c:v>2.3885397267430024</c:v>
                </c:pt>
                <c:pt idx="1905">
                  <c:v>2.389269001809569</c:v>
                </c:pt>
                <c:pt idx="1906">
                  <c:v>2.3899982768761356</c:v>
                </c:pt>
                <c:pt idx="1907">
                  <c:v>2.3907275519427023</c:v>
                </c:pt>
                <c:pt idx="1908">
                  <c:v>2.3914568270092689</c:v>
                </c:pt>
                <c:pt idx="1909">
                  <c:v>2.3921861020758359</c:v>
                </c:pt>
                <c:pt idx="1910">
                  <c:v>2.3929153771424025</c:v>
                </c:pt>
                <c:pt idx="1911">
                  <c:v>2.3936446522089692</c:v>
                </c:pt>
                <c:pt idx="1912">
                  <c:v>2.3943739272755362</c:v>
                </c:pt>
                <c:pt idx="1913">
                  <c:v>2.3951032023421028</c:v>
                </c:pt>
                <c:pt idx="1914">
                  <c:v>2.3958324774086694</c:v>
                </c:pt>
                <c:pt idx="1915">
                  <c:v>2.3965617524752361</c:v>
                </c:pt>
                <c:pt idx="1916">
                  <c:v>2.3972910275418027</c:v>
                </c:pt>
                <c:pt idx="1917">
                  <c:v>2.3980203026083693</c:v>
                </c:pt>
                <c:pt idx="1918">
                  <c:v>2.3987495776749359</c:v>
                </c:pt>
                <c:pt idx="1919">
                  <c:v>2.3994788527415025</c:v>
                </c:pt>
                <c:pt idx="1920">
                  <c:v>2.4002081278080691</c:v>
                </c:pt>
                <c:pt idx="1921">
                  <c:v>2.4009374028746362</c:v>
                </c:pt>
                <c:pt idx="1922">
                  <c:v>2.4016666779412028</c:v>
                </c:pt>
                <c:pt idx="1923">
                  <c:v>2.4023959530077694</c:v>
                </c:pt>
                <c:pt idx="1924">
                  <c:v>2.4031252280743365</c:v>
                </c:pt>
                <c:pt idx="1925">
                  <c:v>2.4038545031409031</c:v>
                </c:pt>
                <c:pt idx="1926">
                  <c:v>2.4045837782074697</c:v>
                </c:pt>
                <c:pt idx="1927">
                  <c:v>2.4053130532740363</c:v>
                </c:pt>
                <c:pt idx="1928">
                  <c:v>2.4060423283406029</c:v>
                </c:pt>
                <c:pt idx="1929">
                  <c:v>2.4067716034071696</c:v>
                </c:pt>
                <c:pt idx="1930">
                  <c:v>2.4075008784737362</c:v>
                </c:pt>
                <c:pt idx="1931">
                  <c:v>2.4082301535403028</c:v>
                </c:pt>
                <c:pt idx="1932">
                  <c:v>2.4089594286068694</c:v>
                </c:pt>
                <c:pt idx="1933">
                  <c:v>2.409688703673436</c:v>
                </c:pt>
                <c:pt idx="1934">
                  <c:v>2.4104179787400031</c:v>
                </c:pt>
                <c:pt idx="1935">
                  <c:v>2.4111472538065697</c:v>
                </c:pt>
                <c:pt idx="1936">
                  <c:v>2.4118765288731363</c:v>
                </c:pt>
                <c:pt idx="1937">
                  <c:v>2.4126058039397034</c:v>
                </c:pt>
                <c:pt idx="1938">
                  <c:v>2.41333507900627</c:v>
                </c:pt>
                <c:pt idx="1939">
                  <c:v>2.4140643540728366</c:v>
                </c:pt>
                <c:pt idx="1940">
                  <c:v>2.4147936291394032</c:v>
                </c:pt>
                <c:pt idx="1941">
                  <c:v>2.4155229042059698</c:v>
                </c:pt>
                <c:pt idx="1942">
                  <c:v>2.4162521792725364</c:v>
                </c:pt>
                <c:pt idx="1943">
                  <c:v>2.4169814543391031</c:v>
                </c:pt>
                <c:pt idx="1944">
                  <c:v>2.4177107294056697</c:v>
                </c:pt>
                <c:pt idx="1945">
                  <c:v>2.4184400044722363</c:v>
                </c:pt>
                <c:pt idx="1946">
                  <c:v>2.4191692795388033</c:v>
                </c:pt>
                <c:pt idx="1947">
                  <c:v>2.41989855460537</c:v>
                </c:pt>
                <c:pt idx="1948">
                  <c:v>2.4206278296719366</c:v>
                </c:pt>
                <c:pt idx="1949">
                  <c:v>2.4213571047385036</c:v>
                </c:pt>
                <c:pt idx="1950">
                  <c:v>2.4220863798050702</c:v>
                </c:pt>
                <c:pt idx="1951">
                  <c:v>2.4228156548716369</c:v>
                </c:pt>
                <c:pt idx="1952">
                  <c:v>2.4235449299382035</c:v>
                </c:pt>
                <c:pt idx="1953">
                  <c:v>2.4242742050047701</c:v>
                </c:pt>
                <c:pt idx="1954">
                  <c:v>2.4250034800713367</c:v>
                </c:pt>
                <c:pt idx="1955">
                  <c:v>2.4257327551379033</c:v>
                </c:pt>
                <c:pt idx="1956">
                  <c:v>2.4264620302044699</c:v>
                </c:pt>
                <c:pt idx="1957">
                  <c:v>2.4271913052710365</c:v>
                </c:pt>
                <c:pt idx="1958">
                  <c:v>2.4279205803376036</c:v>
                </c:pt>
                <c:pt idx="1959">
                  <c:v>2.4286498554041702</c:v>
                </c:pt>
                <c:pt idx="1960">
                  <c:v>2.4293791304707368</c:v>
                </c:pt>
                <c:pt idx="1961">
                  <c:v>2.4301084055373035</c:v>
                </c:pt>
                <c:pt idx="1962">
                  <c:v>2.4308376806038705</c:v>
                </c:pt>
                <c:pt idx="1963">
                  <c:v>2.4315669556704371</c:v>
                </c:pt>
                <c:pt idx="1964">
                  <c:v>2.4322962307370037</c:v>
                </c:pt>
                <c:pt idx="1965">
                  <c:v>2.4330255058035704</c:v>
                </c:pt>
                <c:pt idx="1966">
                  <c:v>2.433754780870137</c:v>
                </c:pt>
                <c:pt idx="1967">
                  <c:v>2.4344840559367036</c:v>
                </c:pt>
                <c:pt idx="1968">
                  <c:v>2.4352133310032702</c:v>
                </c:pt>
                <c:pt idx="1969">
                  <c:v>2.4359426060698368</c:v>
                </c:pt>
                <c:pt idx="1970">
                  <c:v>2.4366718811364034</c:v>
                </c:pt>
                <c:pt idx="1971">
                  <c:v>2.4374011562029705</c:v>
                </c:pt>
                <c:pt idx="1972">
                  <c:v>2.4381304312695371</c:v>
                </c:pt>
                <c:pt idx="1973">
                  <c:v>2.4388597063361037</c:v>
                </c:pt>
                <c:pt idx="1974">
                  <c:v>2.4395889814026708</c:v>
                </c:pt>
                <c:pt idx="1975">
                  <c:v>2.4403182564692374</c:v>
                </c:pt>
                <c:pt idx="1976">
                  <c:v>2.441047531535804</c:v>
                </c:pt>
                <c:pt idx="1977">
                  <c:v>2.4417768066023706</c:v>
                </c:pt>
                <c:pt idx="1978">
                  <c:v>2.4425060816689372</c:v>
                </c:pt>
                <c:pt idx="1979">
                  <c:v>2.4432353567355038</c:v>
                </c:pt>
                <c:pt idx="1980">
                  <c:v>2.4439646318020705</c:v>
                </c:pt>
                <c:pt idx="1981">
                  <c:v>2.4446939068686371</c:v>
                </c:pt>
                <c:pt idx="1982">
                  <c:v>2.4454231819352037</c:v>
                </c:pt>
                <c:pt idx="1983">
                  <c:v>2.4461524570017708</c:v>
                </c:pt>
                <c:pt idx="1984">
                  <c:v>2.4468817320683374</c:v>
                </c:pt>
                <c:pt idx="1985">
                  <c:v>2.447611007134904</c:v>
                </c:pt>
                <c:pt idx="1986">
                  <c:v>2.448340282201471</c:v>
                </c:pt>
                <c:pt idx="1987">
                  <c:v>2.4490695572680377</c:v>
                </c:pt>
                <c:pt idx="1988">
                  <c:v>2.4497988323346043</c:v>
                </c:pt>
                <c:pt idx="1989">
                  <c:v>2.4505281074011709</c:v>
                </c:pt>
                <c:pt idx="1990">
                  <c:v>2.4512573824677375</c:v>
                </c:pt>
                <c:pt idx="1991">
                  <c:v>2.4519866575343041</c:v>
                </c:pt>
                <c:pt idx="1992">
                  <c:v>2.4527159326008707</c:v>
                </c:pt>
                <c:pt idx="1993">
                  <c:v>2.4534452076674373</c:v>
                </c:pt>
                <c:pt idx="1994">
                  <c:v>2.454174482734004</c:v>
                </c:pt>
                <c:pt idx="1995">
                  <c:v>2.4549037578005706</c:v>
                </c:pt>
                <c:pt idx="1996">
                  <c:v>2.4556330328671376</c:v>
                </c:pt>
                <c:pt idx="1997">
                  <c:v>2.4563623079337042</c:v>
                </c:pt>
                <c:pt idx="1998">
                  <c:v>2.4570915830002709</c:v>
                </c:pt>
                <c:pt idx="1999">
                  <c:v>2.4578208580668379</c:v>
                </c:pt>
                <c:pt idx="2000">
                  <c:v>2.4585501331334045</c:v>
                </c:pt>
              </c:numCache>
            </c:numRef>
          </c:yVal>
          <c:smooth val="1"/>
          <c:extLst>
            <c:ext xmlns:c16="http://schemas.microsoft.com/office/drawing/2014/chart" uri="{C3380CC4-5D6E-409C-BE32-E72D297353CC}">
              <c16:uniqueId val="{00000013-E05D-409D-8A1A-974283C8685C}"/>
            </c:ext>
          </c:extLst>
        </c:ser>
        <c:ser>
          <c:idx val="13"/>
          <c:order val="13"/>
          <c:tx>
            <c:v>-U2</c:v>
          </c:tx>
          <c:spPr>
            <a:ln w="19050" cap="rnd">
              <a:solidFill>
                <a:schemeClr val="accent2">
                  <a:lumMod val="80000"/>
                  <a:lumOff val="20000"/>
                </a:schemeClr>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2'!$S$2:$S$2002</c:f>
              <c:numCache>
                <c:formatCode>General</c:formatCode>
                <c:ptCount val="2001"/>
                <c:pt idx="0">
                  <c:v>1</c:v>
                </c:pt>
                <c:pt idx="1">
                  <c:v>0.99927072493343327</c:v>
                </c:pt>
                <c:pt idx="2">
                  <c:v>0.99854144986686655</c:v>
                </c:pt>
                <c:pt idx="3">
                  <c:v>0.99781217480029982</c:v>
                </c:pt>
                <c:pt idx="4">
                  <c:v>0.9970828997337331</c:v>
                </c:pt>
                <c:pt idx="5">
                  <c:v>0.99635362466716637</c:v>
                </c:pt>
                <c:pt idx="6">
                  <c:v>0.99562434960059965</c:v>
                </c:pt>
                <c:pt idx="7">
                  <c:v>0.99489507453403292</c:v>
                </c:pt>
                <c:pt idx="8">
                  <c:v>0.99416579946746619</c:v>
                </c:pt>
                <c:pt idx="9">
                  <c:v>0.99343652440089947</c:v>
                </c:pt>
                <c:pt idx="10">
                  <c:v>0.99270724933433274</c:v>
                </c:pt>
                <c:pt idx="11">
                  <c:v>0.99197797426776602</c:v>
                </c:pt>
                <c:pt idx="12">
                  <c:v>0.99124869920119929</c:v>
                </c:pt>
                <c:pt idx="13">
                  <c:v>0.99051942413463256</c:v>
                </c:pt>
                <c:pt idx="14">
                  <c:v>0.98979014906806584</c:v>
                </c:pt>
                <c:pt idx="15">
                  <c:v>0.98906087400149911</c:v>
                </c:pt>
                <c:pt idx="16">
                  <c:v>0.98833159893493239</c:v>
                </c:pt>
                <c:pt idx="17">
                  <c:v>0.98760232386836566</c:v>
                </c:pt>
                <c:pt idx="18">
                  <c:v>0.98687304880179894</c:v>
                </c:pt>
                <c:pt idx="19">
                  <c:v>0.98614377373523221</c:v>
                </c:pt>
                <c:pt idx="20">
                  <c:v>0.98541449866866548</c:v>
                </c:pt>
                <c:pt idx="21">
                  <c:v>0.98468522360209876</c:v>
                </c:pt>
                <c:pt idx="22">
                  <c:v>0.98395594853553203</c:v>
                </c:pt>
                <c:pt idx="23">
                  <c:v>0.9832266734689652</c:v>
                </c:pt>
                <c:pt idx="24">
                  <c:v>0.98249739840239847</c:v>
                </c:pt>
                <c:pt idx="25">
                  <c:v>0.98176812333583174</c:v>
                </c:pt>
                <c:pt idx="26">
                  <c:v>0.98103884826926502</c:v>
                </c:pt>
                <c:pt idx="27">
                  <c:v>0.98030957320269829</c:v>
                </c:pt>
                <c:pt idx="28">
                  <c:v>0.97958029813613157</c:v>
                </c:pt>
                <c:pt idx="29">
                  <c:v>0.97885102306956484</c:v>
                </c:pt>
                <c:pt idx="30">
                  <c:v>0.97812174800299811</c:v>
                </c:pt>
                <c:pt idx="31">
                  <c:v>0.97739247293643139</c:v>
                </c:pt>
                <c:pt idx="32">
                  <c:v>0.97666319786986466</c:v>
                </c:pt>
                <c:pt idx="33">
                  <c:v>0.97593392280329794</c:v>
                </c:pt>
                <c:pt idx="34">
                  <c:v>0.97520464773673121</c:v>
                </c:pt>
                <c:pt idx="35">
                  <c:v>0.97447537267016449</c:v>
                </c:pt>
                <c:pt idx="36">
                  <c:v>0.97374609760359776</c:v>
                </c:pt>
                <c:pt idx="37">
                  <c:v>0.97301682253703103</c:v>
                </c:pt>
                <c:pt idx="38">
                  <c:v>0.97228754747046431</c:v>
                </c:pt>
                <c:pt idx="39">
                  <c:v>0.97155827240389758</c:v>
                </c:pt>
                <c:pt idx="40">
                  <c:v>0.97082899733733086</c:v>
                </c:pt>
                <c:pt idx="41">
                  <c:v>0.97009972227076413</c:v>
                </c:pt>
                <c:pt idx="42">
                  <c:v>0.96937044720419741</c:v>
                </c:pt>
                <c:pt idx="43">
                  <c:v>0.96864117213763068</c:v>
                </c:pt>
                <c:pt idx="44">
                  <c:v>0.96791189707106395</c:v>
                </c:pt>
                <c:pt idx="45">
                  <c:v>0.96718262200449723</c:v>
                </c:pt>
                <c:pt idx="46">
                  <c:v>0.9664533469379305</c:v>
                </c:pt>
                <c:pt idx="47">
                  <c:v>0.96572407187136378</c:v>
                </c:pt>
                <c:pt idx="48">
                  <c:v>0.96499479680479705</c:v>
                </c:pt>
                <c:pt idx="49">
                  <c:v>0.96426552173823032</c:v>
                </c:pt>
                <c:pt idx="50">
                  <c:v>0.9635362466716636</c:v>
                </c:pt>
                <c:pt idx="51">
                  <c:v>0.96280697160509687</c:v>
                </c:pt>
                <c:pt idx="52">
                  <c:v>0.96207769653853015</c:v>
                </c:pt>
                <c:pt idx="53">
                  <c:v>0.96134842147196342</c:v>
                </c:pt>
                <c:pt idx="54">
                  <c:v>0.9606191464053967</c:v>
                </c:pt>
                <c:pt idx="55">
                  <c:v>0.95988987133882997</c:v>
                </c:pt>
                <c:pt idx="56">
                  <c:v>0.95916059627226324</c:v>
                </c:pt>
                <c:pt idx="57">
                  <c:v>0.95843132120569652</c:v>
                </c:pt>
                <c:pt idx="58">
                  <c:v>0.95770204613912979</c:v>
                </c:pt>
                <c:pt idx="59">
                  <c:v>0.95697277107256307</c:v>
                </c:pt>
                <c:pt idx="60">
                  <c:v>0.95624349600599634</c:v>
                </c:pt>
                <c:pt idx="61">
                  <c:v>0.95551422093942961</c:v>
                </c:pt>
                <c:pt idx="62">
                  <c:v>0.95478494587286289</c:v>
                </c:pt>
                <c:pt idx="63">
                  <c:v>0.95405567080629616</c:v>
                </c:pt>
                <c:pt idx="64">
                  <c:v>0.95332639573972944</c:v>
                </c:pt>
                <c:pt idx="65">
                  <c:v>0.95259712067316271</c:v>
                </c:pt>
                <c:pt idx="66">
                  <c:v>0.95186784560659599</c:v>
                </c:pt>
                <c:pt idx="67">
                  <c:v>0.95113857054002926</c:v>
                </c:pt>
                <c:pt idx="68">
                  <c:v>0.95040929547346253</c:v>
                </c:pt>
                <c:pt idx="69">
                  <c:v>0.94968002040689581</c:v>
                </c:pt>
                <c:pt idx="70">
                  <c:v>0.94895074534032908</c:v>
                </c:pt>
                <c:pt idx="71">
                  <c:v>0.94822147027376236</c:v>
                </c:pt>
                <c:pt idx="72">
                  <c:v>0.94749219520719563</c:v>
                </c:pt>
                <c:pt idx="73">
                  <c:v>0.94676292014062891</c:v>
                </c:pt>
                <c:pt idx="74">
                  <c:v>0.94603364507406218</c:v>
                </c:pt>
                <c:pt idx="75">
                  <c:v>0.94530437000749545</c:v>
                </c:pt>
                <c:pt idx="76">
                  <c:v>0.94457509494092873</c:v>
                </c:pt>
                <c:pt idx="77">
                  <c:v>0.943845819874362</c:v>
                </c:pt>
                <c:pt idx="78">
                  <c:v>0.94311654480779528</c:v>
                </c:pt>
                <c:pt idx="79">
                  <c:v>0.94238726974122855</c:v>
                </c:pt>
                <c:pt idx="80">
                  <c:v>0.94165799467466182</c:v>
                </c:pt>
                <c:pt idx="81">
                  <c:v>0.9409287196080951</c:v>
                </c:pt>
                <c:pt idx="82">
                  <c:v>0.94019944454152837</c:v>
                </c:pt>
                <c:pt idx="83">
                  <c:v>0.93947016947496165</c:v>
                </c:pt>
                <c:pt idx="84">
                  <c:v>0.93874089440839492</c:v>
                </c:pt>
                <c:pt idx="85">
                  <c:v>0.9380116193418282</c:v>
                </c:pt>
                <c:pt idx="86">
                  <c:v>0.93728234427526147</c:v>
                </c:pt>
                <c:pt idx="87">
                  <c:v>0.93655306920869474</c:v>
                </c:pt>
                <c:pt idx="88">
                  <c:v>0.93582379414212802</c:v>
                </c:pt>
                <c:pt idx="89">
                  <c:v>0.93509451907556129</c:v>
                </c:pt>
                <c:pt idx="90">
                  <c:v>0.93436524400899457</c:v>
                </c:pt>
                <c:pt idx="91">
                  <c:v>0.93363596894242784</c:v>
                </c:pt>
                <c:pt idx="92">
                  <c:v>0.93290669387586111</c:v>
                </c:pt>
                <c:pt idx="93">
                  <c:v>0.93217741880929439</c:v>
                </c:pt>
                <c:pt idx="94">
                  <c:v>0.93144814374272766</c:v>
                </c:pt>
                <c:pt idx="95">
                  <c:v>0.93071886867616094</c:v>
                </c:pt>
                <c:pt idx="96">
                  <c:v>0.92998959360959421</c:v>
                </c:pt>
                <c:pt idx="97">
                  <c:v>0.92926031854302749</c:v>
                </c:pt>
                <c:pt idx="98">
                  <c:v>0.92853104347646076</c:v>
                </c:pt>
                <c:pt idx="99">
                  <c:v>0.92780176840989403</c:v>
                </c:pt>
                <c:pt idx="100">
                  <c:v>0.92707249334332731</c:v>
                </c:pt>
                <c:pt idx="101">
                  <c:v>0.92634321827676058</c:v>
                </c:pt>
                <c:pt idx="102">
                  <c:v>0.92561394321019386</c:v>
                </c:pt>
                <c:pt idx="103">
                  <c:v>0.92488466814362713</c:v>
                </c:pt>
                <c:pt idx="104">
                  <c:v>0.92415539307706041</c:v>
                </c:pt>
                <c:pt idx="105">
                  <c:v>0.92342611801049368</c:v>
                </c:pt>
                <c:pt idx="106">
                  <c:v>0.92269684294392695</c:v>
                </c:pt>
                <c:pt idx="107">
                  <c:v>0.92196756787736023</c:v>
                </c:pt>
                <c:pt idx="108">
                  <c:v>0.9212382928107935</c:v>
                </c:pt>
                <c:pt idx="109">
                  <c:v>0.92050901774422678</c:v>
                </c:pt>
                <c:pt idx="110">
                  <c:v>0.91977974267766005</c:v>
                </c:pt>
                <c:pt idx="111">
                  <c:v>0.91905046761109332</c:v>
                </c:pt>
                <c:pt idx="112">
                  <c:v>0.9183211925445266</c:v>
                </c:pt>
                <c:pt idx="113">
                  <c:v>0.91759191747795987</c:v>
                </c:pt>
                <c:pt idx="114">
                  <c:v>0.91686264241139315</c:v>
                </c:pt>
                <c:pt idx="115">
                  <c:v>0.91613336734482642</c:v>
                </c:pt>
                <c:pt idx="116">
                  <c:v>0.9154040922782597</c:v>
                </c:pt>
                <c:pt idx="117">
                  <c:v>0.91467481721169297</c:v>
                </c:pt>
                <c:pt idx="118">
                  <c:v>0.91394554214512624</c:v>
                </c:pt>
                <c:pt idx="119">
                  <c:v>0.91321626707855952</c:v>
                </c:pt>
                <c:pt idx="120">
                  <c:v>0.91248699201199279</c:v>
                </c:pt>
                <c:pt idx="121">
                  <c:v>0.91175771694542607</c:v>
                </c:pt>
                <c:pt idx="122">
                  <c:v>0.91102844187885934</c:v>
                </c:pt>
                <c:pt idx="123">
                  <c:v>0.91029916681229261</c:v>
                </c:pt>
                <c:pt idx="124">
                  <c:v>0.90956989174572589</c:v>
                </c:pt>
                <c:pt idx="125">
                  <c:v>0.90884061667915916</c:v>
                </c:pt>
                <c:pt idx="126">
                  <c:v>0.90811134161259244</c:v>
                </c:pt>
                <c:pt idx="127">
                  <c:v>0.90738206654602571</c:v>
                </c:pt>
                <c:pt idx="128">
                  <c:v>0.90665279147945899</c:v>
                </c:pt>
                <c:pt idx="129">
                  <c:v>0.90592351641289226</c:v>
                </c:pt>
                <c:pt idx="130">
                  <c:v>0.90519424134632565</c:v>
                </c:pt>
                <c:pt idx="131">
                  <c:v>0.90446496627975881</c:v>
                </c:pt>
                <c:pt idx="132">
                  <c:v>0.90373569121319219</c:v>
                </c:pt>
                <c:pt idx="133">
                  <c:v>0.90300641614662536</c:v>
                </c:pt>
                <c:pt idx="134">
                  <c:v>0.90227714108005874</c:v>
                </c:pt>
                <c:pt idx="135">
                  <c:v>0.90154786601349191</c:v>
                </c:pt>
                <c:pt idx="136">
                  <c:v>0.90081859094692529</c:v>
                </c:pt>
                <c:pt idx="137">
                  <c:v>0.90008931588035845</c:v>
                </c:pt>
                <c:pt idx="138">
                  <c:v>0.89936004081379184</c:v>
                </c:pt>
                <c:pt idx="139">
                  <c:v>0.898630765747225</c:v>
                </c:pt>
                <c:pt idx="140">
                  <c:v>0.89790149068065839</c:v>
                </c:pt>
                <c:pt idx="141">
                  <c:v>0.89717221561409155</c:v>
                </c:pt>
                <c:pt idx="142">
                  <c:v>0.89644294054752494</c:v>
                </c:pt>
                <c:pt idx="143">
                  <c:v>0.8957136654809581</c:v>
                </c:pt>
                <c:pt idx="144">
                  <c:v>0.89498439041439148</c:v>
                </c:pt>
                <c:pt idx="145">
                  <c:v>0.89425511534782465</c:v>
                </c:pt>
                <c:pt idx="146">
                  <c:v>0.89352584028125803</c:v>
                </c:pt>
                <c:pt idx="147">
                  <c:v>0.8927965652146912</c:v>
                </c:pt>
                <c:pt idx="148">
                  <c:v>0.89206729014812458</c:v>
                </c:pt>
                <c:pt idx="149">
                  <c:v>0.89133801508155774</c:v>
                </c:pt>
                <c:pt idx="150">
                  <c:v>0.89060874001499113</c:v>
                </c:pt>
                <c:pt idx="151">
                  <c:v>0.88987946494842429</c:v>
                </c:pt>
                <c:pt idx="152">
                  <c:v>0.88915018988185768</c:v>
                </c:pt>
                <c:pt idx="153">
                  <c:v>0.88842091481529084</c:v>
                </c:pt>
                <c:pt idx="154">
                  <c:v>0.88769163974872423</c:v>
                </c:pt>
                <c:pt idx="155">
                  <c:v>0.88696236468215739</c:v>
                </c:pt>
                <c:pt idx="156">
                  <c:v>0.88623308961559077</c:v>
                </c:pt>
                <c:pt idx="157">
                  <c:v>0.88550381454902394</c:v>
                </c:pt>
                <c:pt idx="158">
                  <c:v>0.88477453948245732</c:v>
                </c:pt>
                <c:pt idx="159">
                  <c:v>0.88404526441589049</c:v>
                </c:pt>
                <c:pt idx="160">
                  <c:v>0.88331598934932387</c:v>
                </c:pt>
                <c:pt idx="161">
                  <c:v>0.88258671428275715</c:v>
                </c:pt>
                <c:pt idx="162">
                  <c:v>0.88185743921619042</c:v>
                </c:pt>
                <c:pt idx="163">
                  <c:v>0.88112816414962358</c:v>
                </c:pt>
                <c:pt idx="164">
                  <c:v>0.88039888908305686</c:v>
                </c:pt>
                <c:pt idx="165">
                  <c:v>0.87966961401649013</c:v>
                </c:pt>
                <c:pt idx="166">
                  <c:v>0.87894033894992341</c:v>
                </c:pt>
                <c:pt idx="167">
                  <c:v>0.87821106388335668</c:v>
                </c:pt>
                <c:pt idx="168">
                  <c:v>0.87748178881678995</c:v>
                </c:pt>
                <c:pt idx="169">
                  <c:v>0.87675251375022323</c:v>
                </c:pt>
                <c:pt idx="170">
                  <c:v>0.87602323868365639</c:v>
                </c:pt>
                <c:pt idx="171">
                  <c:v>0.87529396361708967</c:v>
                </c:pt>
                <c:pt idx="172">
                  <c:v>0.87456468855052294</c:v>
                </c:pt>
                <c:pt idx="173">
                  <c:v>0.87383541348395621</c:v>
                </c:pt>
                <c:pt idx="174">
                  <c:v>0.87310613841738949</c:v>
                </c:pt>
                <c:pt idx="175">
                  <c:v>0.87237686335082276</c:v>
                </c:pt>
                <c:pt idx="176">
                  <c:v>0.87164758828425604</c:v>
                </c:pt>
                <c:pt idx="177">
                  <c:v>0.87091831321768931</c:v>
                </c:pt>
                <c:pt idx="178">
                  <c:v>0.87018903815112258</c:v>
                </c:pt>
                <c:pt idx="179">
                  <c:v>0.86945976308455575</c:v>
                </c:pt>
                <c:pt idx="180">
                  <c:v>0.86873048801798913</c:v>
                </c:pt>
                <c:pt idx="181">
                  <c:v>0.8680012129514223</c:v>
                </c:pt>
                <c:pt idx="182">
                  <c:v>0.86727193788485557</c:v>
                </c:pt>
                <c:pt idx="183">
                  <c:v>0.86654266281828884</c:v>
                </c:pt>
                <c:pt idx="184">
                  <c:v>0.86581338775172212</c:v>
                </c:pt>
                <c:pt idx="185">
                  <c:v>0.86508411268515539</c:v>
                </c:pt>
                <c:pt idx="186">
                  <c:v>0.86435483761858867</c:v>
                </c:pt>
                <c:pt idx="187">
                  <c:v>0.86362556255202194</c:v>
                </c:pt>
                <c:pt idx="188">
                  <c:v>0.8628962874854551</c:v>
                </c:pt>
                <c:pt idx="189">
                  <c:v>0.86216701241888849</c:v>
                </c:pt>
                <c:pt idx="190">
                  <c:v>0.86143773735232165</c:v>
                </c:pt>
                <c:pt idx="191">
                  <c:v>0.86070846228575493</c:v>
                </c:pt>
                <c:pt idx="192">
                  <c:v>0.8599791872191882</c:v>
                </c:pt>
                <c:pt idx="193">
                  <c:v>0.85924991215262148</c:v>
                </c:pt>
                <c:pt idx="194">
                  <c:v>0.85852063708605475</c:v>
                </c:pt>
                <c:pt idx="195">
                  <c:v>0.85779136201948802</c:v>
                </c:pt>
                <c:pt idx="196">
                  <c:v>0.8570620869529213</c:v>
                </c:pt>
                <c:pt idx="197">
                  <c:v>0.85633281188635446</c:v>
                </c:pt>
                <c:pt idx="198">
                  <c:v>0.85560353681978785</c:v>
                </c:pt>
                <c:pt idx="199">
                  <c:v>0.85487426175322101</c:v>
                </c:pt>
                <c:pt idx="200">
                  <c:v>0.85414498668665428</c:v>
                </c:pt>
                <c:pt idx="201">
                  <c:v>0.85341571162008756</c:v>
                </c:pt>
                <c:pt idx="202">
                  <c:v>0.85268643655352083</c:v>
                </c:pt>
                <c:pt idx="203">
                  <c:v>0.85195716148695411</c:v>
                </c:pt>
                <c:pt idx="204">
                  <c:v>0.85122788642038738</c:v>
                </c:pt>
                <c:pt idx="205">
                  <c:v>0.85049861135382065</c:v>
                </c:pt>
                <c:pt idx="206">
                  <c:v>0.84976933628725382</c:v>
                </c:pt>
                <c:pt idx="207">
                  <c:v>0.84904006122068709</c:v>
                </c:pt>
                <c:pt idx="208">
                  <c:v>0.84831078615412037</c:v>
                </c:pt>
                <c:pt idx="209">
                  <c:v>0.84758151108755364</c:v>
                </c:pt>
                <c:pt idx="210">
                  <c:v>0.84685223602098691</c:v>
                </c:pt>
                <c:pt idx="211">
                  <c:v>0.84612296095442019</c:v>
                </c:pt>
                <c:pt idx="212">
                  <c:v>0.84539368588785346</c:v>
                </c:pt>
                <c:pt idx="213">
                  <c:v>0.84466441082128674</c:v>
                </c:pt>
                <c:pt idx="214">
                  <c:v>0.84393513575472001</c:v>
                </c:pt>
                <c:pt idx="215">
                  <c:v>0.84320586068815317</c:v>
                </c:pt>
                <c:pt idx="216">
                  <c:v>0.84247658562158645</c:v>
                </c:pt>
                <c:pt idx="217">
                  <c:v>0.84174731055501972</c:v>
                </c:pt>
                <c:pt idx="218">
                  <c:v>0.841018035488453</c:v>
                </c:pt>
                <c:pt idx="219">
                  <c:v>0.84028876042188627</c:v>
                </c:pt>
                <c:pt idx="220">
                  <c:v>0.83955948535531955</c:v>
                </c:pt>
                <c:pt idx="221">
                  <c:v>0.83883021028875282</c:v>
                </c:pt>
                <c:pt idx="222">
                  <c:v>0.83810093522218609</c:v>
                </c:pt>
                <c:pt idx="223">
                  <c:v>0.83737166015561937</c:v>
                </c:pt>
                <c:pt idx="224">
                  <c:v>0.83664238508905253</c:v>
                </c:pt>
                <c:pt idx="225">
                  <c:v>0.83591311002248581</c:v>
                </c:pt>
                <c:pt idx="226">
                  <c:v>0.83518383495591908</c:v>
                </c:pt>
                <c:pt idx="227">
                  <c:v>0.83445455988935235</c:v>
                </c:pt>
                <c:pt idx="228">
                  <c:v>0.83372528482278563</c:v>
                </c:pt>
                <c:pt idx="229">
                  <c:v>0.8329960097562189</c:v>
                </c:pt>
                <c:pt idx="230">
                  <c:v>0.83226673468965218</c:v>
                </c:pt>
                <c:pt idx="231">
                  <c:v>0.83153745962308545</c:v>
                </c:pt>
                <c:pt idx="232">
                  <c:v>0.83080818455651873</c:v>
                </c:pt>
                <c:pt idx="233">
                  <c:v>0.83007890948995189</c:v>
                </c:pt>
                <c:pt idx="234">
                  <c:v>0.82934963442338516</c:v>
                </c:pt>
                <c:pt idx="235">
                  <c:v>0.82862035935681844</c:v>
                </c:pt>
                <c:pt idx="236">
                  <c:v>0.82789108429025171</c:v>
                </c:pt>
                <c:pt idx="237">
                  <c:v>0.82716180922368499</c:v>
                </c:pt>
                <c:pt idx="238">
                  <c:v>0.82643253415711826</c:v>
                </c:pt>
                <c:pt idx="239">
                  <c:v>0.82570325909055153</c:v>
                </c:pt>
                <c:pt idx="240">
                  <c:v>0.82497398402398481</c:v>
                </c:pt>
                <c:pt idx="241">
                  <c:v>0.82424470895741808</c:v>
                </c:pt>
                <c:pt idx="242">
                  <c:v>0.82351543389085125</c:v>
                </c:pt>
                <c:pt idx="243">
                  <c:v>0.82278615882428452</c:v>
                </c:pt>
                <c:pt idx="244">
                  <c:v>0.82205688375771779</c:v>
                </c:pt>
                <c:pt idx="245">
                  <c:v>0.82132760869115107</c:v>
                </c:pt>
                <c:pt idx="246">
                  <c:v>0.82059833362458434</c:v>
                </c:pt>
                <c:pt idx="247">
                  <c:v>0.81986905855801762</c:v>
                </c:pt>
                <c:pt idx="248">
                  <c:v>0.81913978349145089</c:v>
                </c:pt>
                <c:pt idx="249">
                  <c:v>0.81841050842488416</c:v>
                </c:pt>
                <c:pt idx="250">
                  <c:v>0.81768123335831744</c:v>
                </c:pt>
                <c:pt idx="251">
                  <c:v>0.8169519582917506</c:v>
                </c:pt>
                <c:pt idx="252">
                  <c:v>0.81622268322518388</c:v>
                </c:pt>
                <c:pt idx="253">
                  <c:v>0.81549340815861715</c:v>
                </c:pt>
                <c:pt idx="254">
                  <c:v>0.81476413309205042</c:v>
                </c:pt>
                <c:pt idx="255">
                  <c:v>0.8140348580254837</c:v>
                </c:pt>
                <c:pt idx="256">
                  <c:v>0.81330558295891697</c:v>
                </c:pt>
                <c:pt idx="257">
                  <c:v>0.81257630789235025</c:v>
                </c:pt>
                <c:pt idx="258">
                  <c:v>0.81184703282578341</c:v>
                </c:pt>
                <c:pt idx="259">
                  <c:v>0.8111177577592168</c:v>
                </c:pt>
                <c:pt idx="260">
                  <c:v>0.81038848269264996</c:v>
                </c:pt>
                <c:pt idx="261">
                  <c:v>0.80965920762608323</c:v>
                </c:pt>
                <c:pt idx="262">
                  <c:v>0.80892993255951651</c:v>
                </c:pt>
                <c:pt idx="263">
                  <c:v>0.80820065749294978</c:v>
                </c:pt>
                <c:pt idx="264">
                  <c:v>0.80747138242638306</c:v>
                </c:pt>
                <c:pt idx="265">
                  <c:v>0.80674210735981633</c:v>
                </c:pt>
                <c:pt idx="266">
                  <c:v>0.8060128322932496</c:v>
                </c:pt>
                <c:pt idx="267">
                  <c:v>0.80528355722668277</c:v>
                </c:pt>
                <c:pt idx="268">
                  <c:v>0.80455428216011615</c:v>
                </c:pt>
                <c:pt idx="269">
                  <c:v>0.80382500709354932</c:v>
                </c:pt>
                <c:pt idx="270">
                  <c:v>0.80309573202698259</c:v>
                </c:pt>
                <c:pt idx="271">
                  <c:v>0.80236645696041586</c:v>
                </c:pt>
                <c:pt idx="272">
                  <c:v>0.80163718189384914</c:v>
                </c:pt>
                <c:pt idx="273">
                  <c:v>0.80090790682728241</c:v>
                </c:pt>
                <c:pt idx="274">
                  <c:v>0.80017863176071569</c:v>
                </c:pt>
                <c:pt idx="275">
                  <c:v>0.79944935669414896</c:v>
                </c:pt>
                <c:pt idx="276">
                  <c:v>0.79872008162758212</c:v>
                </c:pt>
                <c:pt idx="277">
                  <c:v>0.79799080656101551</c:v>
                </c:pt>
                <c:pt idx="278">
                  <c:v>0.79726153149444867</c:v>
                </c:pt>
                <c:pt idx="279">
                  <c:v>0.79653225642788195</c:v>
                </c:pt>
                <c:pt idx="280">
                  <c:v>0.79580298136131522</c:v>
                </c:pt>
                <c:pt idx="281">
                  <c:v>0.79507370629474849</c:v>
                </c:pt>
                <c:pt idx="282">
                  <c:v>0.79434443122818177</c:v>
                </c:pt>
                <c:pt idx="283">
                  <c:v>0.79361515616161504</c:v>
                </c:pt>
                <c:pt idx="284">
                  <c:v>0.79288588109504832</c:v>
                </c:pt>
                <c:pt idx="285">
                  <c:v>0.79215660602848148</c:v>
                </c:pt>
                <c:pt idx="286">
                  <c:v>0.79142733096191487</c:v>
                </c:pt>
                <c:pt idx="287">
                  <c:v>0.79069805589534803</c:v>
                </c:pt>
                <c:pt idx="288">
                  <c:v>0.7899687808287813</c:v>
                </c:pt>
                <c:pt idx="289">
                  <c:v>0.78923950576221458</c:v>
                </c:pt>
                <c:pt idx="290">
                  <c:v>0.78851023069564785</c:v>
                </c:pt>
                <c:pt idx="291">
                  <c:v>0.78778095562908113</c:v>
                </c:pt>
                <c:pt idx="292">
                  <c:v>0.7870516805625144</c:v>
                </c:pt>
                <c:pt idx="293">
                  <c:v>0.78632240549594767</c:v>
                </c:pt>
                <c:pt idx="294">
                  <c:v>0.78559313042938084</c:v>
                </c:pt>
                <c:pt idx="295">
                  <c:v>0.78486385536281422</c:v>
                </c:pt>
                <c:pt idx="296">
                  <c:v>0.78413458029624739</c:v>
                </c:pt>
                <c:pt idx="297">
                  <c:v>0.78340530522968066</c:v>
                </c:pt>
                <c:pt idx="298">
                  <c:v>0.78267603016311393</c:v>
                </c:pt>
                <c:pt idx="299">
                  <c:v>0.78194675509654721</c:v>
                </c:pt>
                <c:pt idx="300">
                  <c:v>0.78121748002998048</c:v>
                </c:pt>
                <c:pt idx="301">
                  <c:v>0.78048820496341376</c:v>
                </c:pt>
                <c:pt idx="302">
                  <c:v>0.77975892989684703</c:v>
                </c:pt>
                <c:pt idx="303">
                  <c:v>0.77902965483028019</c:v>
                </c:pt>
                <c:pt idx="304">
                  <c:v>0.77830037976371358</c:v>
                </c:pt>
                <c:pt idx="305">
                  <c:v>0.77757110469714674</c:v>
                </c:pt>
                <c:pt idx="306">
                  <c:v>0.77684182963058002</c:v>
                </c:pt>
                <c:pt idx="307">
                  <c:v>0.77611255456401329</c:v>
                </c:pt>
                <c:pt idx="308">
                  <c:v>0.77538327949744656</c:v>
                </c:pt>
                <c:pt idx="309">
                  <c:v>0.77465400443087984</c:v>
                </c:pt>
                <c:pt idx="310">
                  <c:v>0.77392472936431311</c:v>
                </c:pt>
                <c:pt idx="311">
                  <c:v>0.77319545429774639</c:v>
                </c:pt>
                <c:pt idx="312">
                  <c:v>0.77246617923117955</c:v>
                </c:pt>
                <c:pt idx="313">
                  <c:v>0.77173690416461294</c:v>
                </c:pt>
                <c:pt idx="314">
                  <c:v>0.7710076290980461</c:v>
                </c:pt>
                <c:pt idx="315">
                  <c:v>0.77027835403147937</c:v>
                </c:pt>
                <c:pt idx="316">
                  <c:v>0.76954907896491265</c:v>
                </c:pt>
                <c:pt idx="317">
                  <c:v>0.76881980389834592</c:v>
                </c:pt>
                <c:pt idx="318">
                  <c:v>0.7680905288317792</c:v>
                </c:pt>
                <c:pt idx="319">
                  <c:v>0.76736125376521247</c:v>
                </c:pt>
                <c:pt idx="320">
                  <c:v>0.76663197869864574</c:v>
                </c:pt>
                <c:pt idx="321">
                  <c:v>0.76590270363207891</c:v>
                </c:pt>
                <c:pt idx="322">
                  <c:v>0.76517342856551229</c:v>
                </c:pt>
                <c:pt idx="323">
                  <c:v>0.76444415349894546</c:v>
                </c:pt>
                <c:pt idx="324">
                  <c:v>0.76371487843237873</c:v>
                </c:pt>
                <c:pt idx="325">
                  <c:v>0.762985603365812</c:v>
                </c:pt>
                <c:pt idx="326">
                  <c:v>0.76225632829924528</c:v>
                </c:pt>
                <c:pt idx="327">
                  <c:v>0.76152705323267855</c:v>
                </c:pt>
                <c:pt idx="328">
                  <c:v>0.76079777816611183</c:v>
                </c:pt>
                <c:pt idx="329">
                  <c:v>0.7600685030995451</c:v>
                </c:pt>
                <c:pt idx="330">
                  <c:v>0.75933922803297826</c:v>
                </c:pt>
                <c:pt idx="331">
                  <c:v>0.75860995296641154</c:v>
                </c:pt>
                <c:pt idx="332">
                  <c:v>0.75788067789984481</c:v>
                </c:pt>
                <c:pt idx="333">
                  <c:v>0.75715140283327809</c:v>
                </c:pt>
                <c:pt idx="334">
                  <c:v>0.75642212776671136</c:v>
                </c:pt>
                <c:pt idx="335">
                  <c:v>0.75569285270014463</c:v>
                </c:pt>
                <c:pt idx="336">
                  <c:v>0.75496357763357791</c:v>
                </c:pt>
                <c:pt idx="337">
                  <c:v>0.75423430256701118</c:v>
                </c:pt>
                <c:pt idx="338">
                  <c:v>0.75350502750044446</c:v>
                </c:pt>
                <c:pt idx="339">
                  <c:v>0.75277575243387762</c:v>
                </c:pt>
                <c:pt idx="340">
                  <c:v>0.75204647736731089</c:v>
                </c:pt>
                <c:pt idx="341">
                  <c:v>0.75131720230074417</c:v>
                </c:pt>
                <c:pt idx="342">
                  <c:v>0.75058792723417744</c:v>
                </c:pt>
                <c:pt idx="343">
                  <c:v>0.74985865216761072</c:v>
                </c:pt>
                <c:pt idx="344">
                  <c:v>0.74912937710104399</c:v>
                </c:pt>
                <c:pt idx="345">
                  <c:v>0.74840010203447727</c:v>
                </c:pt>
                <c:pt idx="346">
                  <c:v>0.74767082696791043</c:v>
                </c:pt>
                <c:pt idx="347">
                  <c:v>0.74694155190134381</c:v>
                </c:pt>
                <c:pt idx="348">
                  <c:v>0.74621227683477698</c:v>
                </c:pt>
                <c:pt idx="349">
                  <c:v>0.74548300176821036</c:v>
                </c:pt>
                <c:pt idx="350">
                  <c:v>0.74475372670164353</c:v>
                </c:pt>
                <c:pt idx="351">
                  <c:v>0.7440244516350768</c:v>
                </c:pt>
                <c:pt idx="352">
                  <c:v>0.74329517656851007</c:v>
                </c:pt>
                <c:pt idx="353">
                  <c:v>0.74256590150194335</c:v>
                </c:pt>
                <c:pt idx="354">
                  <c:v>0.74183662643537662</c:v>
                </c:pt>
                <c:pt idx="355">
                  <c:v>0.74110735136880979</c:v>
                </c:pt>
                <c:pt idx="356">
                  <c:v>0.74037807630224317</c:v>
                </c:pt>
                <c:pt idx="357">
                  <c:v>0.73964880123567633</c:v>
                </c:pt>
                <c:pt idx="358">
                  <c:v>0.73891952616910972</c:v>
                </c:pt>
                <c:pt idx="359">
                  <c:v>0.73819025110254288</c:v>
                </c:pt>
                <c:pt idx="360">
                  <c:v>0.73746097603597616</c:v>
                </c:pt>
                <c:pt idx="361">
                  <c:v>0.73673170096940943</c:v>
                </c:pt>
                <c:pt idx="362">
                  <c:v>0.73600242590284271</c:v>
                </c:pt>
                <c:pt idx="363">
                  <c:v>0.73527315083627598</c:v>
                </c:pt>
                <c:pt idx="364">
                  <c:v>0.73454387576970914</c:v>
                </c:pt>
                <c:pt idx="365">
                  <c:v>0.73381460070314253</c:v>
                </c:pt>
                <c:pt idx="366">
                  <c:v>0.73308532563657569</c:v>
                </c:pt>
                <c:pt idx="367">
                  <c:v>0.73235605057000908</c:v>
                </c:pt>
                <c:pt idx="368">
                  <c:v>0.73162677550344224</c:v>
                </c:pt>
                <c:pt idx="369">
                  <c:v>0.73089750043687551</c:v>
                </c:pt>
                <c:pt idx="370">
                  <c:v>0.73016822537030879</c:v>
                </c:pt>
                <c:pt idx="371">
                  <c:v>0.72943895030374206</c:v>
                </c:pt>
                <c:pt idx="372">
                  <c:v>0.72870967523717534</c:v>
                </c:pt>
                <c:pt idx="373">
                  <c:v>0.7279804001706085</c:v>
                </c:pt>
                <c:pt idx="374">
                  <c:v>0.72725112510404188</c:v>
                </c:pt>
                <c:pt idx="375">
                  <c:v>0.72652185003747505</c:v>
                </c:pt>
                <c:pt idx="376">
                  <c:v>0.72579257497090843</c:v>
                </c:pt>
                <c:pt idx="377">
                  <c:v>0.7250632999043416</c:v>
                </c:pt>
                <c:pt idx="378">
                  <c:v>0.72433402483777487</c:v>
                </c:pt>
                <c:pt idx="379">
                  <c:v>0.72360474977120814</c:v>
                </c:pt>
                <c:pt idx="380">
                  <c:v>0.72287547470464142</c:v>
                </c:pt>
                <c:pt idx="381">
                  <c:v>0.72214619963807469</c:v>
                </c:pt>
                <c:pt idx="382">
                  <c:v>0.72141692457150786</c:v>
                </c:pt>
                <c:pt idx="383">
                  <c:v>0.72068764950494124</c:v>
                </c:pt>
                <c:pt idx="384">
                  <c:v>0.7199583744383744</c:v>
                </c:pt>
                <c:pt idx="385">
                  <c:v>0.71922909937180779</c:v>
                </c:pt>
                <c:pt idx="386">
                  <c:v>0.71849982430524095</c:v>
                </c:pt>
                <c:pt idx="387">
                  <c:v>0.71777054923867423</c:v>
                </c:pt>
                <c:pt idx="388">
                  <c:v>0.7170412741721075</c:v>
                </c:pt>
                <c:pt idx="389">
                  <c:v>0.71631199910554078</c:v>
                </c:pt>
                <c:pt idx="390">
                  <c:v>0.71558272403897405</c:v>
                </c:pt>
                <c:pt idx="391">
                  <c:v>0.71485344897240721</c:v>
                </c:pt>
                <c:pt idx="392">
                  <c:v>0.7141241739058406</c:v>
                </c:pt>
                <c:pt idx="393">
                  <c:v>0.71339489883927376</c:v>
                </c:pt>
                <c:pt idx="394">
                  <c:v>0.71266562377270715</c:v>
                </c:pt>
                <c:pt idx="395">
                  <c:v>0.71193634870614031</c:v>
                </c:pt>
                <c:pt idx="396">
                  <c:v>0.71120707363957358</c:v>
                </c:pt>
                <c:pt idx="397">
                  <c:v>0.71047779857300686</c:v>
                </c:pt>
                <c:pt idx="398">
                  <c:v>0.70974852350644013</c:v>
                </c:pt>
                <c:pt idx="399">
                  <c:v>0.70901924843987341</c:v>
                </c:pt>
                <c:pt idx="400">
                  <c:v>0.70828997337330657</c:v>
                </c:pt>
                <c:pt idx="401">
                  <c:v>0.70756069830673995</c:v>
                </c:pt>
                <c:pt idx="402">
                  <c:v>0.70683142324017312</c:v>
                </c:pt>
                <c:pt idx="403">
                  <c:v>0.70610214817360639</c:v>
                </c:pt>
                <c:pt idx="404">
                  <c:v>0.70537287310703967</c:v>
                </c:pt>
                <c:pt idx="405">
                  <c:v>0.70464359804047294</c:v>
                </c:pt>
                <c:pt idx="406">
                  <c:v>0.70391432297390621</c:v>
                </c:pt>
                <c:pt idx="407">
                  <c:v>0.70318504790733949</c:v>
                </c:pt>
                <c:pt idx="408">
                  <c:v>0.70245577284077276</c:v>
                </c:pt>
                <c:pt idx="409">
                  <c:v>0.70172649777420593</c:v>
                </c:pt>
                <c:pt idx="410">
                  <c:v>0.70099722270763931</c:v>
                </c:pt>
                <c:pt idx="411">
                  <c:v>0.70026794764107247</c:v>
                </c:pt>
                <c:pt idx="412">
                  <c:v>0.69953867257450575</c:v>
                </c:pt>
                <c:pt idx="413">
                  <c:v>0.69880939750793902</c:v>
                </c:pt>
                <c:pt idx="414">
                  <c:v>0.6980801224413723</c:v>
                </c:pt>
                <c:pt idx="415">
                  <c:v>0.69735084737480557</c:v>
                </c:pt>
                <c:pt idx="416">
                  <c:v>0.69662157230823885</c:v>
                </c:pt>
                <c:pt idx="417">
                  <c:v>0.69589229724167212</c:v>
                </c:pt>
                <c:pt idx="418">
                  <c:v>0.69516302217510528</c:v>
                </c:pt>
                <c:pt idx="419">
                  <c:v>0.69443374710853867</c:v>
                </c:pt>
                <c:pt idx="420">
                  <c:v>0.69370447204197183</c:v>
                </c:pt>
                <c:pt idx="421">
                  <c:v>0.69297519697540511</c:v>
                </c:pt>
                <c:pt idx="422">
                  <c:v>0.69224592190883838</c:v>
                </c:pt>
                <c:pt idx="423">
                  <c:v>0.69151664684227165</c:v>
                </c:pt>
                <c:pt idx="424">
                  <c:v>0.69078737177570493</c:v>
                </c:pt>
                <c:pt idx="425">
                  <c:v>0.6900580967091382</c:v>
                </c:pt>
                <c:pt idx="426">
                  <c:v>0.68932882164257148</c:v>
                </c:pt>
                <c:pt idx="427">
                  <c:v>0.68859954657600464</c:v>
                </c:pt>
                <c:pt idx="428">
                  <c:v>0.68787027150943802</c:v>
                </c:pt>
                <c:pt idx="429">
                  <c:v>0.68714099644287119</c:v>
                </c:pt>
                <c:pt idx="430">
                  <c:v>0.68641172137630446</c:v>
                </c:pt>
                <c:pt idx="431">
                  <c:v>0.68568244630973774</c:v>
                </c:pt>
                <c:pt idx="432">
                  <c:v>0.68495317124317101</c:v>
                </c:pt>
                <c:pt idx="433">
                  <c:v>0.68422389617660428</c:v>
                </c:pt>
                <c:pt idx="434">
                  <c:v>0.68349462111003745</c:v>
                </c:pt>
                <c:pt idx="435">
                  <c:v>0.68276534604347083</c:v>
                </c:pt>
                <c:pt idx="436">
                  <c:v>0.682036070976904</c:v>
                </c:pt>
                <c:pt idx="437">
                  <c:v>0.68130679591033738</c:v>
                </c:pt>
                <c:pt idx="438">
                  <c:v>0.68057752084377054</c:v>
                </c:pt>
                <c:pt idx="439">
                  <c:v>0.67984824577720382</c:v>
                </c:pt>
                <c:pt idx="440">
                  <c:v>0.67911897071063709</c:v>
                </c:pt>
                <c:pt idx="441">
                  <c:v>0.67838969564407037</c:v>
                </c:pt>
                <c:pt idx="442">
                  <c:v>0.67766042057750364</c:v>
                </c:pt>
                <c:pt idx="443">
                  <c:v>0.6769311455109368</c:v>
                </c:pt>
                <c:pt idx="444">
                  <c:v>0.67620187044437019</c:v>
                </c:pt>
                <c:pt idx="445">
                  <c:v>0.67547259537780335</c:v>
                </c:pt>
                <c:pt idx="446">
                  <c:v>0.67474332031123674</c:v>
                </c:pt>
                <c:pt idx="447">
                  <c:v>0.6740140452446699</c:v>
                </c:pt>
                <c:pt idx="448">
                  <c:v>0.67328477017810318</c:v>
                </c:pt>
                <c:pt idx="449">
                  <c:v>0.67255549511153645</c:v>
                </c:pt>
                <c:pt idx="450">
                  <c:v>0.67182622004496972</c:v>
                </c:pt>
                <c:pt idx="451">
                  <c:v>0.671096944978403</c:v>
                </c:pt>
                <c:pt idx="452">
                  <c:v>0.67036766991183616</c:v>
                </c:pt>
                <c:pt idx="453">
                  <c:v>0.66963839484526955</c:v>
                </c:pt>
                <c:pt idx="454">
                  <c:v>0.66890911977870271</c:v>
                </c:pt>
                <c:pt idx="455">
                  <c:v>0.6681798447121361</c:v>
                </c:pt>
                <c:pt idx="456">
                  <c:v>0.66745056964556926</c:v>
                </c:pt>
                <c:pt idx="457">
                  <c:v>0.66672129457900253</c:v>
                </c:pt>
                <c:pt idx="458">
                  <c:v>0.66599201951243581</c:v>
                </c:pt>
                <c:pt idx="459">
                  <c:v>0.66526274444586908</c:v>
                </c:pt>
                <c:pt idx="460">
                  <c:v>0.66453346937930236</c:v>
                </c:pt>
                <c:pt idx="461">
                  <c:v>0.66380419431273552</c:v>
                </c:pt>
                <c:pt idx="462">
                  <c:v>0.6630749192461689</c:v>
                </c:pt>
                <c:pt idx="463">
                  <c:v>0.66234564417960207</c:v>
                </c:pt>
                <c:pt idx="464">
                  <c:v>0.66161636911303545</c:v>
                </c:pt>
                <c:pt idx="465">
                  <c:v>0.66088709404646862</c:v>
                </c:pt>
                <c:pt idx="466">
                  <c:v>0.66015781897990189</c:v>
                </c:pt>
                <c:pt idx="467">
                  <c:v>0.65942854391333516</c:v>
                </c:pt>
                <c:pt idx="468">
                  <c:v>0.65869926884676844</c:v>
                </c:pt>
                <c:pt idx="469">
                  <c:v>0.65796999378020171</c:v>
                </c:pt>
                <c:pt idx="470">
                  <c:v>0.65724071871363487</c:v>
                </c:pt>
                <c:pt idx="471">
                  <c:v>0.65651144364706826</c:v>
                </c:pt>
                <c:pt idx="472">
                  <c:v>0.65578216858050142</c:v>
                </c:pt>
                <c:pt idx="473">
                  <c:v>0.65505289351393481</c:v>
                </c:pt>
                <c:pt idx="474">
                  <c:v>0.65432361844736797</c:v>
                </c:pt>
                <c:pt idx="475">
                  <c:v>0.65359434338080125</c:v>
                </c:pt>
                <c:pt idx="476">
                  <c:v>0.65286506831423452</c:v>
                </c:pt>
                <c:pt idx="477">
                  <c:v>0.65213579324766779</c:v>
                </c:pt>
                <c:pt idx="478">
                  <c:v>0.65140651818110107</c:v>
                </c:pt>
                <c:pt idx="479">
                  <c:v>0.65067724311453423</c:v>
                </c:pt>
                <c:pt idx="480">
                  <c:v>0.64994796804796762</c:v>
                </c:pt>
                <c:pt idx="481">
                  <c:v>0.64921869298140078</c:v>
                </c:pt>
                <c:pt idx="482">
                  <c:v>0.64848941791483417</c:v>
                </c:pt>
                <c:pt idx="483">
                  <c:v>0.64776014284826733</c:v>
                </c:pt>
                <c:pt idx="484">
                  <c:v>0.6470308677817006</c:v>
                </c:pt>
                <c:pt idx="485">
                  <c:v>0.64630159271513388</c:v>
                </c:pt>
                <c:pt idx="486">
                  <c:v>0.64557231764856715</c:v>
                </c:pt>
                <c:pt idx="487">
                  <c:v>0.64484304258200043</c:v>
                </c:pt>
                <c:pt idx="488">
                  <c:v>0.64411376751543359</c:v>
                </c:pt>
                <c:pt idx="489">
                  <c:v>0.64338449244886697</c:v>
                </c:pt>
                <c:pt idx="490">
                  <c:v>0.64265521738230014</c:v>
                </c:pt>
                <c:pt idx="491">
                  <c:v>0.64192594231573352</c:v>
                </c:pt>
                <c:pt idx="492">
                  <c:v>0.64119666724916669</c:v>
                </c:pt>
                <c:pt idx="493">
                  <c:v>0.64046739218259996</c:v>
                </c:pt>
                <c:pt idx="494">
                  <c:v>0.63973811711603323</c:v>
                </c:pt>
                <c:pt idx="495">
                  <c:v>0.63900884204946651</c:v>
                </c:pt>
                <c:pt idx="496">
                  <c:v>0.63827956698289978</c:v>
                </c:pt>
                <c:pt idx="497">
                  <c:v>0.63755029191633295</c:v>
                </c:pt>
                <c:pt idx="498">
                  <c:v>0.63682101684976633</c:v>
                </c:pt>
                <c:pt idx="499">
                  <c:v>0.63609174178319949</c:v>
                </c:pt>
                <c:pt idx="500">
                  <c:v>0.63536246671663288</c:v>
                </c:pt>
                <c:pt idx="501">
                  <c:v>0.63463319165006604</c:v>
                </c:pt>
                <c:pt idx="502">
                  <c:v>0.63390391658349932</c:v>
                </c:pt>
                <c:pt idx="503">
                  <c:v>0.63317464151693259</c:v>
                </c:pt>
                <c:pt idx="504">
                  <c:v>0.63244536645036586</c:v>
                </c:pt>
                <c:pt idx="505">
                  <c:v>0.63171609138379914</c:v>
                </c:pt>
                <c:pt idx="506">
                  <c:v>0.6309868163172323</c:v>
                </c:pt>
                <c:pt idx="507">
                  <c:v>0.63025754125066569</c:v>
                </c:pt>
                <c:pt idx="508">
                  <c:v>0.62952826618409885</c:v>
                </c:pt>
                <c:pt idx="509">
                  <c:v>0.62879899111753224</c:v>
                </c:pt>
                <c:pt idx="510">
                  <c:v>0.6280697160509654</c:v>
                </c:pt>
                <c:pt idx="511">
                  <c:v>0.62734044098439867</c:v>
                </c:pt>
                <c:pt idx="512">
                  <c:v>0.62661116591783195</c:v>
                </c:pt>
                <c:pt idx="513">
                  <c:v>0.62588189085126522</c:v>
                </c:pt>
                <c:pt idx="514">
                  <c:v>0.6251526157846985</c:v>
                </c:pt>
                <c:pt idx="515">
                  <c:v>0.62442334071813166</c:v>
                </c:pt>
                <c:pt idx="516">
                  <c:v>0.62369406565156504</c:v>
                </c:pt>
                <c:pt idx="517">
                  <c:v>0.62296479058499821</c:v>
                </c:pt>
                <c:pt idx="518">
                  <c:v>0.62223551551843159</c:v>
                </c:pt>
                <c:pt idx="519">
                  <c:v>0.62150624045186476</c:v>
                </c:pt>
                <c:pt idx="520">
                  <c:v>0.62077696538529803</c:v>
                </c:pt>
                <c:pt idx="521">
                  <c:v>0.6200476903187313</c:v>
                </c:pt>
                <c:pt idx="522">
                  <c:v>0.61931841525216458</c:v>
                </c:pt>
                <c:pt idx="523">
                  <c:v>0.61858914018559785</c:v>
                </c:pt>
                <c:pt idx="524">
                  <c:v>0.61785986511903102</c:v>
                </c:pt>
                <c:pt idx="525">
                  <c:v>0.6171305900524644</c:v>
                </c:pt>
                <c:pt idx="526">
                  <c:v>0.61640131498589756</c:v>
                </c:pt>
                <c:pt idx="527">
                  <c:v>0.61567203991933084</c:v>
                </c:pt>
                <c:pt idx="528">
                  <c:v>0.61494276485276411</c:v>
                </c:pt>
                <c:pt idx="529">
                  <c:v>0.61421348978619739</c:v>
                </c:pt>
                <c:pt idx="530">
                  <c:v>0.61348421471963066</c:v>
                </c:pt>
                <c:pt idx="531">
                  <c:v>0.61275493965306393</c:v>
                </c:pt>
                <c:pt idx="532">
                  <c:v>0.61202566458649721</c:v>
                </c:pt>
                <c:pt idx="533">
                  <c:v>0.61129638951993037</c:v>
                </c:pt>
                <c:pt idx="534">
                  <c:v>0.61056711445336376</c:v>
                </c:pt>
                <c:pt idx="535">
                  <c:v>0.60983783938679692</c:v>
                </c:pt>
                <c:pt idx="536">
                  <c:v>0.60910856432023019</c:v>
                </c:pt>
                <c:pt idx="537">
                  <c:v>0.60837928925366347</c:v>
                </c:pt>
                <c:pt idx="538">
                  <c:v>0.60765001418709674</c:v>
                </c:pt>
                <c:pt idx="539">
                  <c:v>0.60692073912053002</c:v>
                </c:pt>
                <c:pt idx="540">
                  <c:v>0.60619146405396329</c:v>
                </c:pt>
                <c:pt idx="541">
                  <c:v>0.60546218898739657</c:v>
                </c:pt>
                <c:pt idx="542">
                  <c:v>0.60473291392082973</c:v>
                </c:pt>
                <c:pt idx="543">
                  <c:v>0.60400363885426311</c:v>
                </c:pt>
                <c:pt idx="544">
                  <c:v>0.60327436378769628</c:v>
                </c:pt>
                <c:pt idx="545">
                  <c:v>0.60254508872112955</c:v>
                </c:pt>
                <c:pt idx="546">
                  <c:v>0.60181581365456283</c:v>
                </c:pt>
                <c:pt idx="547">
                  <c:v>0.6010865385879961</c:v>
                </c:pt>
                <c:pt idx="548">
                  <c:v>0.60035726352142937</c:v>
                </c:pt>
                <c:pt idx="549">
                  <c:v>0.59962798845486265</c:v>
                </c:pt>
                <c:pt idx="550">
                  <c:v>0.59889871338829592</c:v>
                </c:pt>
                <c:pt idx="551">
                  <c:v>0.59816943832172909</c:v>
                </c:pt>
                <c:pt idx="552">
                  <c:v>0.59744016325516247</c:v>
                </c:pt>
                <c:pt idx="553">
                  <c:v>0.59671088818859563</c:v>
                </c:pt>
                <c:pt idx="554">
                  <c:v>0.59598161312202891</c:v>
                </c:pt>
                <c:pt idx="555">
                  <c:v>0.59525233805546218</c:v>
                </c:pt>
                <c:pt idx="556">
                  <c:v>0.59452306298889546</c:v>
                </c:pt>
                <c:pt idx="557">
                  <c:v>0.59379378792232873</c:v>
                </c:pt>
                <c:pt idx="558">
                  <c:v>0.59306451285576189</c:v>
                </c:pt>
                <c:pt idx="559">
                  <c:v>0.59233523778919528</c:v>
                </c:pt>
                <c:pt idx="560">
                  <c:v>0.59160596272262844</c:v>
                </c:pt>
                <c:pt idx="561">
                  <c:v>0.59087668765606183</c:v>
                </c:pt>
                <c:pt idx="562">
                  <c:v>0.59014741258949499</c:v>
                </c:pt>
                <c:pt idx="563">
                  <c:v>0.58941813752292826</c:v>
                </c:pt>
                <c:pt idx="564">
                  <c:v>0.58868886245636154</c:v>
                </c:pt>
                <c:pt idx="565">
                  <c:v>0.58795958738979481</c:v>
                </c:pt>
                <c:pt idx="566">
                  <c:v>0.58723031232322809</c:v>
                </c:pt>
                <c:pt idx="567">
                  <c:v>0.58650103725666125</c:v>
                </c:pt>
                <c:pt idx="568">
                  <c:v>0.58577176219009464</c:v>
                </c:pt>
                <c:pt idx="569">
                  <c:v>0.5850424871235278</c:v>
                </c:pt>
                <c:pt idx="570">
                  <c:v>0.58431321205696118</c:v>
                </c:pt>
                <c:pt idx="571">
                  <c:v>0.58358393699039435</c:v>
                </c:pt>
                <c:pt idx="572">
                  <c:v>0.58285466192382762</c:v>
                </c:pt>
                <c:pt idx="573">
                  <c:v>0.5821253868572609</c:v>
                </c:pt>
                <c:pt idx="574">
                  <c:v>0.58139611179069417</c:v>
                </c:pt>
                <c:pt idx="575">
                  <c:v>0.58066683672412744</c:v>
                </c:pt>
                <c:pt idx="576">
                  <c:v>0.57993756165756061</c:v>
                </c:pt>
                <c:pt idx="577">
                  <c:v>0.57920828659099399</c:v>
                </c:pt>
                <c:pt idx="578">
                  <c:v>0.57847901152442716</c:v>
                </c:pt>
                <c:pt idx="579">
                  <c:v>0.57774973645786054</c:v>
                </c:pt>
                <c:pt idx="580">
                  <c:v>0.5770204613912937</c:v>
                </c:pt>
                <c:pt idx="581">
                  <c:v>0.57629118632472698</c:v>
                </c:pt>
                <c:pt idx="582">
                  <c:v>0.57556191125816025</c:v>
                </c:pt>
                <c:pt idx="583">
                  <c:v>0.57483263619159353</c:v>
                </c:pt>
                <c:pt idx="584">
                  <c:v>0.5741033611250268</c:v>
                </c:pt>
                <c:pt idx="585">
                  <c:v>0.57337408605845996</c:v>
                </c:pt>
                <c:pt idx="586">
                  <c:v>0.57264481099189335</c:v>
                </c:pt>
                <c:pt idx="587">
                  <c:v>0.57191553592532651</c:v>
                </c:pt>
                <c:pt idx="588">
                  <c:v>0.5711862608587599</c:v>
                </c:pt>
                <c:pt idx="589">
                  <c:v>0.57045698579219306</c:v>
                </c:pt>
                <c:pt idx="590">
                  <c:v>0.56972771072562634</c:v>
                </c:pt>
                <c:pt idx="591">
                  <c:v>0.56899843565905961</c:v>
                </c:pt>
                <c:pt idx="592">
                  <c:v>0.56826916059249288</c:v>
                </c:pt>
                <c:pt idx="593">
                  <c:v>0.56753988552592616</c:v>
                </c:pt>
                <c:pt idx="594">
                  <c:v>0.56681061045935932</c:v>
                </c:pt>
                <c:pt idx="595">
                  <c:v>0.56608133539279271</c:v>
                </c:pt>
                <c:pt idx="596">
                  <c:v>0.56535206032622587</c:v>
                </c:pt>
                <c:pt idx="597">
                  <c:v>0.56462278525965925</c:v>
                </c:pt>
                <c:pt idx="598">
                  <c:v>0.56389351019309242</c:v>
                </c:pt>
                <c:pt idx="599">
                  <c:v>0.56316423512652569</c:v>
                </c:pt>
                <c:pt idx="600">
                  <c:v>0.56243496005995897</c:v>
                </c:pt>
                <c:pt idx="601">
                  <c:v>0.56170568499339224</c:v>
                </c:pt>
                <c:pt idx="602">
                  <c:v>0.56097640992682551</c:v>
                </c:pt>
                <c:pt idx="603">
                  <c:v>0.56024713486025868</c:v>
                </c:pt>
                <c:pt idx="604">
                  <c:v>0.55951785979369206</c:v>
                </c:pt>
                <c:pt idx="605">
                  <c:v>0.55878858472712523</c:v>
                </c:pt>
                <c:pt idx="606">
                  <c:v>0.55805930966055861</c:v>
                </c:pt>
                <c:pt idx="607">
                  <c:v>0.55733003459399177</c:v>
                </c:pt>
                <c:pt idx="608">
                  <c:v>0.55660075952742505</c:v>
                </c:pt>
                <c:pt idx="609">
                  <c:v>0.55587148446085832</c:v>
                </c:pt>
                <c:pt idx="610">
                  <c:v>0.5551422093942916</c:v>
                </c:pt>
                <c:pt idx="611">
                  <c:v>0.55441293432772487</c:v>
                </c:pt>
                <c:pt idx="612">
                  <c:v>0.55368365926115803</c:v>
                </c:pt>
                <c:pt idx="613">
                  <c:v>0.55295438419459142</c:v>
                </c:pt>
                <c:pt idx="614">
                  <c:v>0.55222510912802458</c:v>
                </c:pt>
                <c:pt idx="615">
                  <c:v>0.55149583406145797</c:v>
                </c:pt>
                <c:pt idx="616">
                  <c:v>0.55076655899489113</c:v>
                </c:pt>
                <c:pt idx="617">
                  <c:v>0.55003728392832441</c:v>
                </c:pt>
                <c:pt idx="618">
                  <c:v>0.54930800886175768</c:v>
                </c:pt>
                <c:pt idx="619">
                  <c:v>0.54857873379519095</c:v>
                </c:pt>
                <c:pt idx="620">
                  <c:v>0.54784945872862423</c:v>
                </c:pt>
                <c:pt idx="621">
                  <c:v>0.54712018366205739</c:v>
                </c:pt>
                <c:pt idx="622">
                  <c:v>0.54639090859549078</c:v>
                </c:pt>
                <c:pt idx="623">
                  <c:v>0.54566163352892394</c:v>
                </c:pt>
                <c:pt idx="624">
                  <c:v>0.54493235846235732</c:v>
                </c:pt>
                <c:pt idx="625">
                  <c:v>0.54420308339579049</c:v>
                </c:pt>
                <c:pt idx="626">
                  <c:v>0.54347380832922376</c:v>
                </c:pt>
                <c:pt idx="627">
                  <c:v>0.54274453326265704</c:v>
                </c:pt>
                <c:pt idx="628">
                  <c:v>0.54201525819609031</c:v>
                </c:pt>
                <c:pt idx="629">
                  <c:v>0.54128598312952358</c:v>
                </c:pt>
                <c:pt idx="630">
                  <c:v>0.54055670806295675</c:v>
                </c:pt>
                <c:pt idx="631">
                  <c:v>0.53982743299639013</c:v>
                </c:pt>
                <c:pt idx="632">
                  <c:v>0.5390981579298233</c:v>
                </c:pt>
                <c:pt idx="633">
                  <c:v>0.53836888286325668</c:v>
                </c:pt>
                <c:pt idx="634">
                  <c:v>0.53763960779668984</c:v>
                </c:pt>
                <c:pt idx="635">
                  <c:v>0.53691033273012312</c:v>
                </c:pt>
                <c:pt idx="636">
                  <c:v>0.53618105766355639</c:v>
                </c:pt>
                <c:pt idx="637">
                  <c:v>0.53545178259698967</c:v>
                </c:pt>
                <c:pt idx="638">
                  <c:v>0.53472250753042294</c:v>
                </c:pt>
                <c:pt idx="639">
                  <c:v>0.5339932324638561</c:v>
                </c:pt>
                <c:pt idx="640">
                  <c:v>0.53326395739728949</c:v>
                </c:pt>
                <c:pt idx="641">
                  <c:v>0.53253468233072276</c:v>
                </c:pt>
                <c:pt idx="642">
                  <c:v>0.53180540726415604</c:v>
                </c:pt>
                <c:pt idx="643">
                  <c:v>0.53107613219758942</c:v>
                </c:pt>
                <c:pt idx="644">
                  <c:v>0.5303468571310227</c:v>
                </c:pt>
                <c:pt idx="645">
                  <c:v>0.52961758206445597</c:v>
                </c:pt>
                <c:pt idx="646">
                  <c:v>0.52888830699788936</c:v>
                </c:pt>
                <c:pt idx="647">
                  <c:v>0.52815903193132263</c:v>
                </c:pt>
                <c:pt idx="648">
                  <c:v>0.52742975686475591</c:v>
                </c:pt>
                <c:pt idx="649">
                  <c:v>0.52670048179818929</c:v>
                </c:pt>
                <c:pt idx="650">
                  <c:v>0.52597120673162256</c:v>
                </c:pt>
                <c:pt idx="651">
                  <c:v>0.52524193166505584</c:v>
                </c:pt>
                <c:pt idx="652">
                  <c:v>0.52451265659848922</c:v>
                </c:pt>
                <c:pt idx="653">
                  <c:v>0.5237833815319225</c:v>
                </c:pt>
                <c:pt idx="654">
                  <c:v>0.52305410646535577</c:v>
                </c:pt>
                <c:pt idx="655">
                  <c:v>0.52232483139878916</c:v>
                </c:pt>
                <c:pt idx="656">
                  <c:v>0.52159555633222243</c:v>
                </c:pt>
                <c:pt idx="657">
                  <c:v>0.52086628126565571</c:v>
                </c:pt>
                <c:pt idx="658">
                  <c:v>0.52013700619908909</c:v>
                </c:pt>
                <c:pt idx="659">
                  <c:v>0.51940773113252237</c:v>
                </c:pt>
                <c:pt idx="660">
                  <c:v>0.51867845606595564</c:v>
                </c:pt>
                <c:pt idx="661">
                  <c:v>0.51794918099938903</c:v>
                </c:pt>
                <c:pt idx="662">
                  <c:v>0.51721990593282241</c:v>
                </c:pt>
                <c:pt idx="663">
                  <c:v>0.51649063086625557</c:v>
                </c:pt>
                <c:pt idx="664">
                  <c:v>0.51576135579968896</c:v>
                </c:pt>
                <c:pt idx="665">
                  <c:v>0.51503208073312234</c:v>
                </c:pt>
                <c:pt idx="666">
                  <c:v>0.51430280566655551</c:v>
                </c:pt>
                <c:pt idx="667">
                  <c:v>0.51357353059998889</c:v>
                </c:pt>
                <c:pt idx="668">
                  <c:v>0.51284425553342228</c:v>
                </c:pt>
                <c:pt idx="669">
                  <c:v>0.51211498046685555</c:v>
                </c:pt>
                <c:pt idx="670">
                  <c:v>0.51138570540028883</c:v>
                </c:pt>
                <c:pt idx="671">
                  <c:v>0.51065643033372221</c:v>
                </c:pt>
                <c:pt idx="672">
                  <c:v>0.50992715526715549</c:v>
                </c:pt>
                <c:pt idx="673">
                  <c:v>0.50919788020058876</c:v>
                </c:pt>
                <c:pt idx="674">
                  <c:v>0.50846860513402214</c:v>
                </c:pt>
                <c:pt idx="675">
                  <c:v>0.50773933006745542</c:v>
                </c:pt>
                <c:pt idx="676">
                  <c:v>0.50701005500088869</c:v>
                </c:pt>
                <c:pt idx="677">
                  <c:v>0.50628077993432208</c:v>
                </c:pt>
                <c:pt idx="678">
                  <c:v>0.50555150486775535</c:v>
                </c:pt>
                <c:pt idx="679">
                  <c:v>0.50482222980118863</c:v>
                </c:pt>
                <c:pt idx="680">
                  <c:v>0.50409295473462201</c:v>
                </c:pt>
                <c:pt idx="681">
                  <c:v>0.50336367966805529</c:v>
                </c:pt>
                <c:pt idx="682">
                  <c:v>0.50263440460148856</c:v>
                </c:pt>
                <c:pt idx="683">
                  <c:v>0.50190512953492195</c:v>
                </c:pt>
                <c:pt idx="684">
                  <c:v>0.50117585446835522</c:v>
                </c:pt>
                <c:pt idx="685">
                  <c:v>0.50044657940178849</c:v>
                </c:pt>
                <c:pt idx="686">
                  <c:v>0.49971730433522188</c:v>
                </c:pt>
                <c:pt idx="687">
                  <c:v>0.49898802926865515</c:v>
                </c:pt>
                <c:pt idx="688">
                  <c:v>0.49825875420208843</c:v>
                </c:pt>
                <c:pt idx="689">
                  <c:v>0.49752947913552181</c:v>
                </c:pt>
                <c:pt idx="690">
                  <c:v>0.49680020406895509</c:v>
                </c:pt>
                <c:pt idx="691">
                  <c:v>0.49607092900238847</c:v>
                </c:pt>
                <c:pt idx="692">
                  <c:v>0.49534165393582175</c:v>
                </c:pt>
                <c:pt idx="693">
                  <c:v>0.49461237886925502</c:v>
                </c:pt>
                <c:pt idx="694">
                  <c:v>0.49388310380268841</c:v>
                </c:pt>
                <c:pt idx="695">
                  <c:v>0.49315382873612168</c:v>
                </c:pt>
                <c:pt idx="696">
                  <c:v>0.49242455366955495</c:v>
                </c:pt>
                <c:pt idx="697">
                  <c:v>0.49169527860298834</c:v>
                </c:pt>
                <c:pt idx="698">
                  <c:v>0.49096600353642161</c:v>
                </c:pt>
                <c:pt idx="699">
                  <c:v>0.49023672846985489</c:v>
                </c:pt>
                <c:pt idx="700">
                  <c:v>0.48950745340328827</c:v>
                </c:pt>
                <c:pt idx="701">
                  <c:v>0.48877817833672155</c:v>
                </c:pt>
                <c:pt idx="702">
                  <c:v>0.48804890327015482</c:v>
                </c:pt>
                <c:pt idx="703">
                  <c:v>0.48731962820358821</c:v>
                </c:pt>
                <c:pt idx="704">
                  <c:v>0.48659035313702148</c:v>
                </c:pt>
                <c:pt idx="705">
                  <c:v>0.48586107807045475</c:v>
                </c:pt>
                <c:pt idx="706">
                  <c:v>0.48513180300388814</c:v>
                </c:pt>
                <c:pt idx="707">
                  <c:v>0.48440252793732141</c:v>
                </c:pt>
                <c:pt idx="708">
                  <c:v>0.4836732528707548</c:v>
                </c:pt>
                <c:pt idx="709">
                  <c:v>0.48294397780418807</c:v>
                </c:pt>
                <c:pt idx="710">
                  <c:v>0.48221470273762135</c:v>
                </c:pt>
                <c:pt idx="711">
                  <c:v>0.48148542767105473</c:v>
                </c:pt>
                <c:pt idx="712">
                  <c:v>0.48075615260448801</c:v>
                </c:pt>
                <c:pt idx="713">
                  <c:v>0.48002687753792128</c:v>
                </c:pt>
                <c:pt idx="714">
                  <c:v>0.47929760247135467</c:v>
                </c:pt>
                <c:pt idx="715">
                  <c:v>0.47856832740478794</c:v>
                </c:pt>
                <c:pt idx="716">
                  <c:v>0.47783905233822122</c:v>
                </c:pt>
                <c:pt idx="717">
                  <c:v>0.4771097772716546</c:v>
                </c:pt>
                <c:pt idx="718">
                  <c:v>0.47638050220508787</c:v>
                </c:pt>
                <c:pt idx="719">
                  <c:v>0.47565122713852115</c:v>
                </c:pt>
                <c:pt idx="720">
                  <c:v>0.47492195207195453</c:v>
                </c:pt>
                <c:pt idx="721">
                  <c:v>0.47419267700538781</c:v>
                </c:pt>
                <c:pt idx="722">
                  <c:v>0.47346340193882119</c:v>
                </c:pt>
                <c:pt idx="723">
                  <c:v>0.47273412687225447</c:v>
                </c:pt>
                <c:pt idx="724">
                  <c:v>0.47200485180568774</c:v>
                </c:pt>
                <c:pt idx="725">
                  <c:v>0.47127557673912113</c:v>
                </c:pt>
                <c:pt idx="726">
                  <c:v>0.4705463016725544</c:v>
                </c:pt>
                <c:pt idx="727">
                  <c:v>0.46981702660598768</c:v>
                </c:pt>
                <c:pt idx="728">
                  <c:v>0.46908775153942106</c:v>
                </c:pt>
                <c:pt idx="729">
                  <c:v>0.46835847647285433</c:v>
                </c:pt>
                <c:pt idx="730">
                  <c:v>0.46762920140628761</c:v>
                </c:pt>
                <c:pt idx="731">
                  <c:v>0.46689992633972099</c:v>
                </c:pt>
                <c:pt idx="732">
                  <c:v>0.46617065127315427</c:v>
                </c:pt>
                <c:pt idx="733">
                  <c:v>0.46544137620658754</c:v>
                </c:pt>
                <c:pt idx="734">
                  <c:v>0.46471210114002093</c:v>
                </c:pt>
                <c:pt idx="735">
                  <c:v>0.4639828260734542</c:v>
                </c:pt>
                <c:pt idx="736">
                  <c:v>0.46325355100688748</c:v>
                </c:pt>
                <c:pt idx="737">
                  <c:v>0.46252427594032086</c:v>
                </c:pt>
                <c:pt idx="738">
                  <c:v>0.46179500087375414</c:v>
                </c:pt>
                <c:pt idx="739">
                  <c:v>0.46106572580718752</c:v>
                </c:pt>
                <c:pt idx="740">
                  <c:v>0.4603364507406208</c:v>
                </c:pt>
                <c:pt idx="741">
                  <c:v>0.45960717567405407</c:v>
                </c:pt>
                <c:pt idx="742">
                  <c:v>0.45887790060748745</c:v>
                </c:pt>
                <c:pt idx="743">
                  <c:v>0.45814862554092073</c:v>
                </c:pt>
                <c:pt idx="744">
                  <c:v>0.457419350474354</c:v>
                </c:pt>
                <c:pt idx="745">
                  <c:v>0.45669007540778739</c:v>
                </c:pt>
                <c:pt idx="746">
                  <c:v>0.45596080034122066</c:v>
                </c:pt>
                <c:pt idx="747">
                  <c:v>0.45523152527465394</c:v>
                </c:pt>
                <c:pt idx="748">
                  <c:v>0.45450225020808732</c:v>
                </c:pt>
                <c:pt idx="749">
                  <c:v>0.4537729751415206</c:v>
                </c:pt>
                <c:pt idx="750">
                  <c:v>0.45304370007495387</c:v>
                </c:pt>
                <c:pt idx="751">
                  <c:v>0.45231442500838726</c:v>
                </c:pt>
                <c:pt idx="752">
                  <c:v>0.45158514994182053</c:v>
                </c:pt>
                <c:pt idx="753">
                  <c:v>0.4508558748752538</c:v>
                </c:pt>
                <c:pt idx="754">
                  <c:v>0.45012659980868719</c:v>
                </c:pt>
                <c:pt idx="755">
                  <c:v>0.44939732474212046</c:v>
                </c:pt>
                <c:pt idx="756">
                  <c:v>0.44866804967555385</c:v>
                </c:pt>
                <c:pt idx="757">
                  <c:v>0.44793877460898712</c:v>
                </c:pt>
                <c:pt idx="758">
                  <c:v>0.4472094995424204</c:v>
                </c:pt>
                <c:pt idx="759">
                  <c:v>0.44648022447585378</c:v>
                </c:pt>
                <c:pt idx="760">
                  <c:v>0.44575094940928706</c:v>
                </c:pt>
                <c:pt idx="761">
                  <c:v>0.44502167434272033</c:v>
                </c:pt>
                <c:pt idx="762">
                  <c:v>0.44429239927615372</c:v>
                </c:pt>
                <c:pt idx="763">
                  <c:v>0.44356312420958699</c:v>
                </c:pt>
                <c:pt idx="764">
                  <c:v>0.44283384914302026</c:v>
                </c:pt>
                <c:pt idx="765">
                  <c:v>0.44210457407645365</c:v>
                </c:pt>
                <c:pt idx="766">
                  <c:v>0.44137529900988692</c:v>
                </c:pt>
                <c:pt idx="767">
                  <c:v>0.4406460239433202</c:v>
                </c:pt>
                <c:pt idx="768">
                  <c:v>0.43991674887675358</c:v>
                </c:pt>
                <c:pt idx="769">
                  <c:v>0.43918747381018686</c:v>
                </c:pt>
                <c:pt idx="770">
                  <c:v>0.43845819874362013</c:v>
                </c:pt>
                <c:pt idx="771">
                  <c:v>0.43772892367705352</c:v>
                </c:pt>
                <c:pt idx="772">
                  <c:v>0.43699964861048679</c:v>
                </c:pt>
                <c:pt idx="773">
                  <c:v>0.43627037354392018</c:v>
                </c:pt>
                <c:pt idx="774">
                  <c:v>0.43554109847735345</c:v>
                </c:pt>
                <c:pt idx="775">
                  <c:v>0.43481182341078672</c:v>
                </c:pt>
                <c:pt idx="776">
                  <c:v>0.43408254834422011</c:v>
                </c:pt>
                <c:pt idx="777">
                  <c:v>0.43335327327765338</c:v>
                </c:pt>
                <c:pt idx="778">
                  <c:v>0.43262399821108666</c:v>
                </c:pt>
                <c:pt idx="779">
                  <c:v>0.43189472314452004</c:v>
                </c:pt>
                <c:pt idx="780">
                  <c:v>0.43116544807795332</c:v>
                </c:pt>
                <c:pt idx="781">
                  <c:v>0.43043617301138659</c:v>
                </c:pt>
                <c:pt idx="782">
                  <c:v>0.42970689794481998</c:v>
                </c:pt>
                <c:pt idx="783">
                  <c:v>0.42897762287825325</c:v>
                </c:pt>
                <c:pt idx="784">
                  <c:v>0.42824834781168652</c:v>
                </c:pt>
                <c:pt idx="785">
                  <c:v>0.42751907274511991</c:v>
                </c:pt>
                <c:pt idx="786">
                  <c:v>0.42678979767855318</c:v>
                </c:pt>
                <c:pt idx="787">
                  <c:v>0.42606052261198657</c:v>
                </c:pt>
                <c:pt idx="788">
                  <c:v>0.42533124754541984</c:v>
                </c:pt>
                <c:pt idx="789">
                  <c:v>0.42460197247885312</c:v>
                </c:pt>
                <c:pt idx="790">
                  <c:v>0.4238726974122865</c:v>
                </c:pt>
                <c:pt idx="791">
                  <c:v>0.42314342234571978</c:v>
                </c:pt>
                <c:pt idx="792">
                  <c:v>0.42241414727915305</c:v>
                </c:pt>
                <c:pt idx="793">
                  <c:v>0.42168487221258644</c:v>
                </c:pt>
                <c:pt idx="794">
                  <c:v>0.42095559714601971</c:v>
                </c:pt>
                <c:pt idx="795">
                  <c:v>0.42022632207945299</c:v>
                </c:pt>
                <c:pt idx="796">
                  <c:v>0.41949704701288637</c:v>
                </c:pt>
                <c:pt idx="797">
                  <c:v>0.41876777194631964</c:v>
                </c:pt>
                <c:pt idx="798">
                  <c:v>0.41803849687975292</c:v>
                </c:pt>
                <c:pt idx="799">
                  <c:v>0.4173092218131863</c:v>
                </c:pt>
                <c:pt idx="800">
                  <c:v>0.41657994674661958</c:v>
                </c:pt>
                <c:pt idx="801">
                  <c:v>0.41585067168005285</c:v>
                </c:pt>
                <c:pt idx="802">
                  <c:v>0.41512139661348624</c:v>
                </c:pt>
                <c:pt idx="803">
                  <c:v>0.41439212154691951</c:v>
                </c:pt>
                <c:pt idx="804">
                  <c:v>0.4136628464803529</c:v>
                </c:pt>
                <c:pt idx="805">
                  <c:v>0.41293357141378617</c:v>
                </c:pt>
                <c:pt idx="806">
                  <c:v>0.41220429634721945</c:v>
                </c:pt>
                <c:pt idx="807">
                  <c:v>0.41147502128065283</c:v>
                </c:pt>
                <c:pt idx="808">
                  <c:v>0.4107457462140861</c:v>
                </c:pt>
                <c:pt idx="809">
                  <c:v>0.41001647114751938</c:v>
                </c:pt>
                <c:pt idx="810">
                  <c:v>0.40928719608095276</c:v>
                </c:pt>
                <c:pt idx="811">
                  <c:v>0.40855792101438604</c:v>
                </c:pt>
                <c:pt idx="812">
                  <c:v>0.40782864594781931</c:v>
                </c:pt>
                <c:pt idx="813">
                  <c:v>0.4070993708812527</c:v>
                </c:pt>
                <c:pt idx="814">
                  <c:v>0.40637009581468597</c:v>
                </c:pt>
                <c:pt idx="815">
                  <c:v>0.40564082074811925</c:v>
                </c:pt>
                <c:pt idx="816">
                  <c:v>0.40491154568155263</c:v>
                </c:pt>
                <c:pt idx="817">
                  <c:v>0.40418227061498591</c:v>
                </c:pt>
                <c:pt idx="818">
                  <c:v>0.40345299554841918</c:v>
                </c:pt>
                <c:pt idx="819">
                  <c:v>0.40272372048185257</c:v>
                </c:pt>
                <c:pt idx="820">
                  <c:v>0.40199444541528584</c:v>
                </c:pt>
                <c:pt idx="821">
                  <c:v>0.40126517034871922</c:v>
                </c:pt>
                <c:pt idx="822">
                  <c:v>0.4005358952821525</c:v>
                </c:pt>
                <c:pt idx="823">
                  <c:v>0.39980662021558577</c:v>
                </c:pt>
                <c:pt idx="824">
                  <c:v>0.39907734514901916</c:v>
                </c:pt>
                <c:pt idx="825">
                  <c:v>0.39834807008245243</c:v>
                </c:pt>
                <c:pt idx="826">
                  <c:v>0.39761879501588571</c:v>
                </c:pt>
                <c:pt idx="827">
                  <c:v>0.39688951994931909</c:v>
                </c:pt>
                <c:pt idx="828">
                  <c:v>0.39616024488275237</c:v>
                </c:pt>
                <c:pt idx="829">
                  <c:v>0.39543096981618564</c:v>
                </c:pt>
                <c:pt idx="830">
                  <c:v>0.39470169474961903</c:v>
                </c:pt>
                <c:pt idx="831">
                  <c:v>0.3939724196830523</c:v>
                </c:pt>
                <c:pt idx="832">
                  <c:v>0.39324314461648557</c:v>
                </c:pt>
                <c:pt idx="833">
                  <c:v>0.39251386954991896</c:v>
                </c:pt>
                <c:pt idx="834">
                  <c:v>0.39178459448335223</c:v>
                </c:pt>
                <c:pt idx="835">
                  <c:v>0.39105531941678551</c:v>
                </c:pt>
                <c:pt idx="836">
                  <c:v>0.39032604435021889</c:v>
                </c:pt>
                <c:pt idx="837">
                  <c:v>0.38959676928365217</c:v>
                </c:pt>
                <c:pt idx="838">
                  <c:v>0.38886749421708555</c:v>
                </c:pt>
                <c:pt idx="839">
                  <c:v>0.38813821915051883</c:v>
                </c:pt>
                <c:pt idx="840">
                  <c:v>0.3874089440839521</c:v>
                </c:pt>
                <c:pt idx="841">
                  <c:v>0.38667966901738549</c:v>
                </c:pt>
                <c:pt idx="842">
                  <c:v>0.38595039395081876</c:v>
                </c:pt>
                <c:pt idx="843">
                  <c:v>0.38522111888425203</c:v>
                </c:pt>
                <c:pt idx="844">
                  <c:v>0.38449184381768542</c:v>
                </c:pt>
                <c:pt idx="845">
                  <c:v>0.38376256875111869</c:v>
                </c:pt>
                <c:pt idx="846">
                  <c:v>0.38303329368455197</c:v>
                </c:pt>
                <c:pt idx="847">
                  <c:v>0.38230401861798535</c:v>
                </c:pt>
                <c:pt idx="848">
                  <c:v>0.38157474355141863</c:v>
                </c:pt>
                <c:pt idx="849">
                  <c:v>0.3808454684848519</c:v>
                </c:pt>
                <c:pt idx="850">
                  <c:v>0.38011619341828529</c:v>
                </c:pt>
                <c:pt idx="851">
                  <c:v>0.37938691835171856</c:v>
                </c:pt>
                <c:pt idx="852">
                  <c:v>0.37865764328515195</c:v>
                </c:pt>
                <c:pt idx="853">
                  <c:v>0.37792836821858522</c:v>
                </c:pt>
                <c:pt idx="854">
                  <c:v>0.37719909315201849</c:v>
                </c:pt>
                <c:pt idx="855">
                  <c:v>0.37646981808545188</c:v>
                </c:pt>
                <c:pt idx="856">
                  <c:v>0.37574054301888515</c:v>
                </c:pt>
                <c:pt idx="857">
                  <c:v>0.37501126795231843</c:v>
                </c:pt>
                <c:pt idx="858">
                  <c:v>0.37428199288575181</c:v>
                </c:pt>
                <c:pt idx="859">
                  <c:v>0.37355271781918509</c:v>
                </c:pt>
                <c:pt idx="860">
                  <c:v>0.37282344275261836</c:v>
                </c:pt>
                <c:pt idx="861">
                  <c:v>0.37209416768605175</c:v>
                </c:pt>
                <c:pt idx="862">
                  <c:v>0.37136489261948502</c:v>
                </c:pt>
                <c:pt idx="863">
                  <c:v>0.3706356175529183</c:v>
                </c:pt>
                <c:pt idx="864">
                  <c:v>0.36990634248635168</c:v>
                </c:pt>
                <c:pt idx="865">
                  <c:v>0.36917706741978495</c:v>
                </c:pt>
                <c:pt idx="866">
                  <c:v>0.36844779235321823</c:v>
                </c:pt>
                <c:pt idx="867">
                  <c:v>0.36771851728665161</c:v>
                </c:pt>
                <c:pt idx="868">
                  <c:v>0.36698924222008489</c:v>
                </c:pt>
                <c:pt idx="869">
                  <c:v>0.36625996715351827</c:v>
                </c:pt>
                <c:pt idx="870">
                  <c:v>0.36553069208695155</c:v>
                </c:pt>
                <c:pt idx="871">
                  <c:v>0.36480141702038482</c:v>
                </c:pt>
                <c:pt idx="872">
                  <c:v>0.36407214195381821</c:v>
                </c:pt>
                <c:pt idx="873">
                  <c:v>0.36334286688725148</c:v>
                </c:pt>
                <c:pt idx="874">
                  <c:v>0.36261359182068476</c:v>
                </c:pt>
                <c:pt idx="875">
                  <c:v>0.36188431675411814</c:v>
                </c:pt>
                <c:pt idx="876">
                  <c:v>0.36115504168755141</c:v>
                </c:pt>
                <c:pt idx="877">
                  <c:v>0.36042576662098469</c:v>
                </c:pt>
                <c:pt idx="878">
                  <c:v>0.35969649155441807</c:v>
                </c:pt>
                <c:pt idx="879">
                  <c:v>0.35896721648785135</c:v>
                </c:pt>
                <c:pt idx="880">
                  <c:v>0.35823794142128462</c:v>
                </c:pt>
                <c:pt idx="881">
                  <c:v>0.35750866635471801</c:v>
                </c:pt>
                <c:pt idx="882">
                  <c:v>0.35677939128815128</c:v>
                </c:pt>
                <c:pt idx="883">
                  <c:v>0.35605011622158456</c:v>
                </c:pt>
                <c:pt idx="884">
                  <c:v>0.35532084115501794</c:v>
                </c:pt>
                <c:pt idx="885">
                  <c:v>0.35459156608845122</c:v>
                </c:pt>
                <c:pt idx="886">
                  <c:v>0.3538622910218846</c:v>
                </c:pt>
                <c:pt idx="887">
                  <c:v>0.35313301595531787</c:v>
                </c:pt>
                <c:pt idx="888">
                  <c:v>0.35240374088875115</c:v>
                </c:pt>
                <c:pt idx="889">
                  <c:v>0.35167446582218453</c:v>
                </c:pt>
                <c:pt idx="890">
                  <c:v>0.35094519075561781</c:v>
                </c:pt>
                <c:pt idx="891">
                  <c:v>0.35021591568905108</c:v>
                </c:pt>
                <c:pt idx="892">
                  <c:v>0.34948664062248447</c:v>
                </c:pt>
                <c:pt idx="893">
                  <c:v>0.34875736555591774</c:v>
                </c:pt>
                <c:pt idx="894">
                  <c:v>0.34802809048935102</c:v>
                </c:pt>
                <c:pt idx="895">
                  <c:v>0.3472988154227844</c:v>
                </c:pt>
                <c:pt idx="896">
                  <c:v>0.34656954035621768</c:v>
                </c:pt>
                <c:pt idx="897">
                  <c:v>0.34584026528965095</c:v>
                </c:pt>
                <c:pt idx="898">
                  <c:v>0.34511099022308434</c:v>
                </c:pt>
                <c:pt idx="899">
                  <c:v>0.34438171515651761</c:v>
                </c:pt>
                <c:pt idx="900">
                  <c:v>0.34365244008995088</c:v>
                </c:pt>
                <c:pt idx="901">
                  <c:v>0.34292316502338427</c:v>
                </c:pt>
                <c:pt idx="902">
                  <c:v>0.34219388995681754</c:v>
                </c:pt>
                <c:pt idx="903">
                  <c:v>0.34146461489025093</c:v>
                </c:pt>
                <c:pt idx="904">
                  <c:v>0.3407353398236842</c:v>
                </c:pt>
                <c:pt idx="905">
                  <c:v>0.34000606475711748</c:v>
                </c:pt>
                <c:pt idx="906">
                  <c:v>0.33927678969055086</c:v>
                </c:pt>
                <c:pt idx="907">
                  <c:v>0.33854751462398414</c:v>
                </c:pt>
                <c:pt idx="908">
                  <c:v>0.33781823955741741</c:v>
                </c:pt>
                <c:pt idx="909">
                  <c:v>0.3370889644908508</c:v>
                </c:pt>
                <c:pt idx="910">
                  <c:v>0.33635968942428407</c:v>
                </c:pt>
                <c:pt idx="911">
                  <c:v>0.33563041435771734</c:v>
                </c:pt>
                <c:pt idx="912">
                  <c:v>0.33490113929115073</c:v>
                </c:pt>
                <c:pt idx="913">
                  <c:v>0.334171864224584</c:v>
                </c:pt>
                <c:pt idx="914">
                  <c:v>0.33344258915801728</c:v>
                </c:pt>
                <c:pt idx="915">
                  <c:v>0.33271331409145066</c:v>
                </c:pt>
                <c:pt idx="916">
                  <c:v>0.33198403902488394</c:v>
                </c:pt>
                <c:pt idx="917">
                  <c:v>0.33125476395831732</c:v>
                </c:pt>
                <c:pt idx="918">
                  <c:v>0.3305254888917506</c:v>
                </c:pt>
                <c:pt idx="919">
                  <c:v>0.32979621382518387</c:v>
                </c:pt>
                <c:pt idx="920">
                  <c:v>0.32906693875861726</c:v>
                </c:pt>
                <c:pt idx="921">
                  <c:v>0.32833766369205053</c:v>
                </c:pt>
                <c:pt idx="922">
                  <c:v>0.3276083886254838</c:v>
                </c:pt>
                <c:pt idx="923">
                  <c:v>0.32687911355891719</c:v>
                </c:pt>
                <c:pt idx="924">
                  <c:v>0.32614983849235046</c:v>
                </c:pt>
                <c:pt idx="925">
                  <c:v>0.32542056342578374</c:v>
                </c:pt>
                <c:pt idx="926">
                  <c:v>0.32469128835921712</c:v>
                </c:pt>
                <c:pt idx="927">
                  <c:v>0.3239620132926504</c:v>
                </c:pt>
                <c:pt idx="928">
                  <c:v>0.32323273822608367</c:v>
                </c:pt>
                <c:pt idx="929">
                  <c:v>0.32250346315951706</c:v>
                </c:pt>
                <c:pt idx="930">
                  <c:v>0.32177418809295033</c:v>
                </c:pt>
                <c:pt idx="931">
                  <c:v>0.3210449130263836</c:v>
                </c:pt>
                <c:pt idx="932">
                  <c:v>0.32031563795981699</c:v>
                </c:pt>
                <c:pt idx="933">
                  <c:v>0.31958636289325026</c:v>
                </c:pt>
                <c:pt idx="934">
                  <c:v>0.31885708782668365</c:v>
                </c:pt>
                <c:pt idx="935">
                  <c:v>0.31812781276011692</c:v>
                </c:pt>
                <c:pt idx="936">
                  <c:v>0.3173985376935502</c:v>
                </c:pt>
                <c:pt idx="937">
                  <c:v>0.31666926262698358</c:v>
                </c:pt>
                <c:pt idx="938">
                  <c:v>0.31593998756041686</c:v>
                </c:pt>
                <c:pt idx="939">
                  <c:v>0.31521071249385013</c:v>
                </c:pt>
                <c:pt idx="940">
                  <c:v>0.31448143742728352</c:v>
                </c:pt>
                <c:pt idx="941">
                  <c:v>0.31375216236071679</c:v>
                </c:pt>
                <c:pt idx="942">
                  <c:v>0.31302288729415007</c:v>
                </c:pt>
                <c:pt idx="943">
                  <c:v>0.31229361222758345</c:v>
                </c:pt>
                <c:pt idx="944">
                  <c:v>0.31156433716101672</c:v>
                </c:pt>
                <c:pt idx="945">
                  <c:v>0.31083506209445</c:v>
                </c:pt>
                <c:pt idx="946">
                  <c:v>0.31010578702788338</c:v>
                </c:pt>
                <c:pt idx="947">
                  <c:v>0.30937651196131666</c:v>
                </c:pt>
                <c:pt idx="948">
                  <c:v>0.30864723689474993</c:v>
                </c:pt>
                <c:pt idx="949">
                  <c:v>0.30791796182818332</c:v>
                </c:pt>
                <c:pt idx="950">
                  <c:v>0.30718868676161659</c:v>
                </c:pt>
                <c:pt idx="951">
                  <c:v>0.30645941169504998</c:v>
                </c:pt>
                <c:pt idx="952">
                  <c:v>0.30573013662848325</c:v>
                </c:pt>
                <c:pt idx="953">
                  <c:v>0.30500086156191653</c:v>
                </c:pt>
                <c:pt idx="954">
                  <c:v>0.30427158649534991</c:v>
                </c:pt>
                <c:pt idx="955">
                  <c:v>0.30354231142878318</c:v>
                </c:pt>
                <c:pt idx="956">
                  <c:v>0.30281303636221646</c:v>
                </c:pt>
                <c:pt idx="957">
                  <c:v>0.30208376129564984</c:v>
                </c:pt>
                <c:pt idx="958">
                  <c:v>0.30135448622908312</c:v>
                </c:pt>
                <c:pt idx="959">
                  <c:v>0.30062521116251639</c:v>
                </c:pt>
                <c:pt idx="960">
                  <c:v>0.29989593609594978</c:v>
                </c:pt>
                <c:pt idx="961">
                  <c:v>0.29916666102938305</c:v>
                </c:pt>
                <c:pt idx="962">
                  <c:v>0.29843738596281633</c:v>
                </c:pt>
                <c:pt idx="963">
                  <c:v>0.29770811089624971</c:v>
                </c:pt>
                <c:pt idx="964">
                  <c:v>0.29697883582968299</c:v>
                </c:pt>
                <c:pt idx="965">
                  <c:v>0.29624956076311626</c:v>
                </c:pt>
                <c:pt idx="966">
                  <c:v>0.29552028569654964</c:v>
                </c:pt>
                <c:pt idx="967">
                  <c:v>0.29479101062998292</c:v>
                </c:pt>
                <c:pt idx="968">
                  <c:v>0.2940617355634163</c:v>
                </c:pt>
                <c:pt idx="969">
                  <c:v>0.29333246049684958</c:v>
                </c:pt>
                <c:pt idx="970">
                  <c:v>0.29260318543028285</c:v>
                </c:pt>
                <c:pt idx="971">
                  <c:v>0.29187391036371624</c:v>
                </c:pt>
                <c:pt idx="972">
                  <c:v>0.29114463529714951</c:v>
                </c:pt>
                <c:pt idx="973">
                  <c:v>0.29041536023058279</c:v>
                </c:pt>
                <c:pt idx="974">
                  <c:v>0.28968608516401617</c:v>
                </c:pt>
                <c:pt idx="975">
                  <c:v>0.28895681009744945</c:v>
                </c:pt>
                <c:pt idx="976">
                  <c:v>0.28822753503088272</c:v>
                </c:pt>
                <c:pt idx="977">
                  <c:v>0.28749825996431611</c:v>
                </c:pt>
                <c:pt idx="978">
                  <c:v>0.28676898489774938</c:v>
                </c:pt>
                <c:pt idx="979">
                  <c:v>0.28603970983118265</c:v>
                </c:pt>
                <c:pt idx="980">
                  <c:v>0.28531043476461604</c:v>
                </c:pt>
                <c:pt idx="981">
                  <c:v>0.28458115969804931</c:v>
                </c:pt>
                <c:pt idx="982">
                  <c:v>0.2838518846314827</c:v>
                </c:pt>
                <c:pt idx="983">
                  <c:v>0.28312260956491597</c:v>
                </c:pt>
                <c:pt idx="984">
                  <c:v>0.28239333449834925</c:v>
                </c:pt>
                <c:pt idx="985">
                  <c:v>0.28166405943178263</c:v>
                </c:pt>
                <c:pt idx="986">
                  <c:v>0.28093478436521591</c:v>
                </c:pt>
                <c:pt idx="987">
                  <c:v>0.28020550929864918</c:v>
                </c:pt>
                <c:pt idx="988">
                  <c:v>0.27947623423208257</c:v>
                </c:pt>
                <c:pt idx="989">
                  <c:v>0.27874695916551584</c:v>
                </c:pt>
                <c:pt idx="990">
                  <c:v>0.27801768409894911</c:v>
                </c:pt>
                <c:pt idx="991">
                  <c:v>0.2772884090323825</c:v>
                </c:pt>
                <c:pt idx="992">
                  <c:v>0.27655913396581577</c:v>
                </c:pt>
                <c:pt idx="993">
                  <c:v>0.27582985889924905</c:v>
                </c:pt>
                <c:pt idx="994">
                  <c:v>0.27510058383268243</c:v>
                </c:pt>
                <c:pt idx="995">
                  <c:v>0.27437130876611571</c:v>
                </c:pt>
                <c:pt idx="996">
                  <c:v>0.27364203369954898</c:v>
                </c:pt>
                <c:pt idx="997">
                  <c:v>0.27291275863298237</c:v>
                </c:pt>
                <c:pt idx="998">
                  <c:v>0.27218348356641564</c:v>
                </c:pt>
                <c:pt idx="999">
                  <c:v>0.27145420849984903</c:v>
                </c:pt>
                <c:pt idx="1000">
                  <c:v>0.2707249334332823</c:v>
                </c:pt>
                <c:pt idx="1001">
                  <c:v>0.26999565836671557</c:v>
                </c:pt>
                <c:pt idx="1002">
                  <c:v>0.26926638330014896</c:v>
                </c:pt>
                <c:pt idx="1003">
                  <c:v>0.26853710823358223</c:v>
                </c:pt>
                <c:pt idx="1004">
                  <c:v>0.26780783316701551</c:v>
                </c:pt>
                <c:pt idx="1005">
                  <c:v>0.26707855810044889</c:v>
                </c:pt>
                <c:pt idx="1006">
                  <c:v>0.26634928303388217</c:v>
                </c:pt>
                <c:pt idx="1007">
                  <c:v>0.26562000796731544</c:v>
                </c:pt>
                <c:pt idx="1008">
                  <c:v>0.26489073290074883</c:v>
                </c:pt>
                <c:pt idx="1009">
                  <c:v>0.2641614578341821</c:v>
                </c:pt>
                <c:pt idx="1010">
                  <c:v>0.26343218276761537</c:v>
                </c:pt>
                <c:pt idx="1011">
                  <c:v>0.26270290770104876</c:v>
                </c:pt>
                <c:pt idx="1012">
                  <c:v>0.26197363263448203</c:v>
                </c:pt>
                <c:pt idx="1013">
                  <c:v>0.26124435756791531</c:v>
                </c:pt>
                <c:pt idx="1014">
                  <c:v>0.26051508250134869</c:v>
                </c:pt>
                <c:pt idx="1015">
                  <c:v>0.25978580743478197</c:v>
                </c:pt>
                <c:pt idx="1016">
                  <c:v>0.25905653236821535</c:v>
                </c:pt>
                <c:pt idx="1017">
                  <c:v>0.25832725730164863</c:v>
                </c:pt>
                <c:pt idx="1018">
                  <c:v>0.2575979822350819</c:v>
                </c:pt>
                <c:pt idx="1019">
                  <c:v>0.25686870716851529</c:v>
                </c:pt>
                <c:pt idx="1020">
                  <c:v>0.25613943210194856</c:v>
                </c:pt>
                <c:pt idx="1021">
                  <c:v>0.25541015703538184</c:v>
                </c:pt>
                <c:pt idx="1022">
                  <c:v>0.25468088196881522</c:v>
                </c:pt>
                <c:pt idx="1023">
                  <c:v>0.25395160690224849</c:v>
                </c:pt>
                <c:pt idx="1024">
                  <c:v>0.25322233183568177</c:v>
                </c:pt>
                <c:pt idx="1025">
                  <c:v>0.25249305676911515</c:v>
                </c:pt>
                <c:pt idx="1026">
                  <c:v>0.25176378170254843</c:v>
                </c:pt>
                <c:pt idx="1027">
                  <c:v>0.2510345066359817</c:v>
                </c:pt>
                <c:pt idx="1028">
                  <c:v>0.25030523156941509</c:v>
                </c:pt>
                <c:pt idx="1029">
                  <c:v>0.24957595650284836</c:v>
                </c:pt>
                <c:pt idx="1030">
                  <c:v>0.24884668143628164</c:v>
                </c:pt>
                <c:pt idx="1031">
                  <c:v>0.24811740636971502</c:v>
                </c:pt>
                <c:pt idx="1032">
                  <c:v>0.2473881313031483</c:v>
                </c:pt>
                <c:pt idx="1033">
                  <c:v>0.24665885623658168</c:v>
                </c:pt>
                <c:pt idx="1034">
                  <c:v>0.24592958117001495</c:v>
                </c:pt>
                <c:pt idx="1035">
                  <c:v>0.24520030610344823</c:v>
                </c:pt>
                <c:pt idx="1036">
                  <c:v>0.24447103103688161</c:v>
                </c:pt>
                <c:pt idx="1037">
                  <c:v>0.24374175597031489</c:v>
                </c:pt>
                <c:pt idx="1038">
                  <c:v>0.24301248090374816</c:v>
                </c:pt>
                <c:pt idx="1039">
                  <c:v>0.24228320583718155</c:v>
                </c:pt>
                <c:pt idx="1040">
                  <c:v>0.24155393077061482</c:v>
                </c:pt>
                <c:pt idx="1041">
                  <c:v>0.2408246557040481</c:v>
                </c:pt>
                <c:pt idx="1042">
                  <c:v>0.24009538063748148</c:v>
                </c:pt>
                <c:pt idx="1043">
                  <c:v>0.23936610557091476</c:v>
                </c:pt>
                <c:pt idx="1044">
                  <c:v>0.23863683050434803</c:v>
                </c:pt>
                <c:pt idx="1045">
                  <c:v>0.23790755543778142</c:v>
                </c:pt>
                <c:pt idx="1046">
                  <c:v>0.23717828037121469</c:v>
                </c:pt>
                <c:pt idx="1047">
                  <c:v>0.23644900530464807</c:v>
                </c:pt>
                <c:pt idx="1048">
                  <c:v>0.23571973023808135</c:v>
                </c:pt>
                <c:pt idx="1049">
                  <c:v>0.23499045517151462</c:v>
                </c:pt>
                <c:pt idx="1050">
                  <c:v>0.23426118010494801</c:v>
                </c:pt>
                <c:pt idx="1051">
                  <c:v>0.23353190503838128</c:v>
                </c:pt>
                <c:pt idx="1052">
                  <c:v>0.23280262997181456</c:v>
                </c:pt>
                <c:pt idx="1053">
                  <c:v>0.23207335490524794</c:v>
                </c:pt>
                <c:pt idx="1054">
                  <c:v>0.23134407983868122</c:v>
                </c:pt>
                <c:pt idx="1055">
                  <c:v>0.23061480477211449</c:v>
                </c:pt>
                <c:pt idx="1056">
                  <c:v>0.22988552970554788</c:v>
                </c:pt>
                <c:pt idx="1057">
                  <c:v>0.22915625463898115</c:v>
                </c:pt>
                <c:pt idx="1058">
                  <c:v>0.22842697957241442</c:v>
                </c:pt>
                <c:pt idx="1059">
                  <c:v>0.22769770450584781</c:v>
                </c:pt>
                <c:pt idx="1060">
                  <c:v>0.22696842943928108</c:v>
                </c:pt>
                <c:pt idx="1061">
                  <c:v>0.22623915437271436</c:v>
                </c:pt>
                <c:pt idx="1062">
                  <c:v>0.22550987930614774</c:v>
                </c:pt>
                <c:pt idx="1063">
                  <c:v>0.22478060423958102</c:v>
                </c:pt>
                <c:pt idx="1064">
                  <c:v>0.2240513291730144</c:v>
                </c:pt>
                <c:pt idx="1065">
                  <c:v>0.22332205410644768</c:v>
                </c:pt>
                <c:pt idx="1066">
                  <c:v>0.22259277903988095</c:v>
                </c:pt>
                <c:pt idx="1067">
                  <c:v>0.22186350397331434</c:v>
                </c:pt>
                <c:pt idx="1068">
                  <c:v>0.22113422890674761</c:v>
                </c:pt>
                <c:pt idx="1069">
                  <c:v>0.22040495384018088</c:v>
                </c:pt>
                <c:pt idx="1070">
                  <c:v>0.21967567877361427</c:v>
                </c:pt>
                <c:pt idx="1071">
                  <c:v>0.21894640370704754</c:v>
                </c:pt>
                <c:pt idx="1072">
                  <c:v>0.21821712864048082</c:v>
                </c:pt>
                <c:pt idx="1073">
                  <c:v>0.2174878535739142</c:v>
                </c:pt>
                <c:pt idx="1074">
                  <c:v>0.21675857850734748</c:v>
                </c:pt>
                <c:pt idx="1075">
                  <c:v>0.21602930344078075</c:v>
                </c:pt>
                <c:pt idx="1076">
                  <c:v>0.21530002837421414</c:v>
                </c:pt>
                <c:pt idx="1077">
                  <c:v>0.21457075330764741</c:v>
                </c:pt>
                <c:pt idx="1078">
                  <c:v>0.21384147824108068</c:v>
                </c:pt>
                <c:pt idx="1079">
                  <c:v>0.21311220317451407</c:v>
                </c:pt>
                <c:pt idx="1080">
                  <c:v>0.21238292810794734</c:v>
                </c:pt>
                <c:pt idx="1081">
                  <c:v>0.21165365304138073</c:v>
                </c:pt>
                <c:pt idx="1082">
                  <c:v>0.210924377974814</c:v>
                </c:pt>
                <c:pt idx="1083">
                  <c:v>0.21019510290824728</c:v>
                </c:pt>
                <c:pt idx="1084">
                  <c:v>0.20946582784168066</c:v>
                </c:pt>
                <c:pt idx="1085">
                  <c:v>0.20873655277511394</c:v>
                </c:pt>
                <c:pt idx="1086">
                  <c:v>0.20800727770854721</c:v>
                </c:pt>
                <c:pt idx="1087">
                  <c:v>0.2072780026419806</c:v>
                </c:pt>
                <c:pt idx="1088">
                  <c:v>0.20654872757541387</c:v>
                </c:pt>
                <c:pt idx="1089">
                  <c:v>0.20581945250884714</c:v>
                </c:pt>
                <c:pt idx="1090">
                  <c:v>0.20509017744228053</c:v>
                </c:pt>
                <c:pt idx="1091">
                  <c:v>0.2043609023757138</c:v>
                </c:pt>
                <c:pt idx="1092">
                  <c:v>0.20363162730914708</c:v>
                </c:pt>
                <c:pt idx="1093">
                  <c:v>0.20290235224258046</c:v>
                </c:pt>
                <c:pt idx="1094">
                  <c:v>0.20217307717601374</c:v>
                </c:pt>
                <c:pt idx="1095">
                  <c:v>0.20144380210944701</c:v>
                </c:pt>
                <c:pt idx="1096">
                  <c:v>0.2007145270428804</c:v>
                </c:pt>
                <c:pt idx="1097">
                  <c:v>0.19998525197631367</c:v>
                </c:pt>
                <c:pt idx="1098">
                  <c:v>0.19925597690974706</c:v>
                </c:pt>
                <c:pt idx="1099">
                  <c:v>0.19852670184318033</c:v>
                </c:pt>
                <c:pt idx="1100">
                  <c:v>0.19779742677661361</c:v>
                </c:pt>
                <c:pt idx="1101">
                  <c:v>0.19706815171004699</c:v>
                </c:pt>
                <c:pt idx="1102">
                  <c:v>0.19633887664348026</c:v>
                </c:pt>
                <c:pt idx="1103">
                  <c:v>0.19560960157691354</c:v>
                </c:pt>
                <c:pt idx="1104">
                  <c:v>0.19488032651034692</c:v>
                </c:pt>
                <c:pt idx="1105">
                  <c:v>0.1941510514437802</c:v>
                </c:pt>
                <c:pt idx="1106">
                  <c:v>0.19342177637721347</c:v>
                </c:pt>
                <c:pt idx="1107">
                  <c:v>0.19269250131064686</c:v>
                </c:pt>
                <c:pt idx="1108">
                  <c:v>0.19196322624408013</c:v>
                </c:pt>
                <c:pt idx="1109">
                  <c:v>0.19123395117751341</c:v>
                </c:pt>
                <c:pt idx="1110">
                  <c:v>0.19050467611094679</c:v>
                </c:pt>
                <c:pt idx="1111">
                  <c:v>0.18977540104438007</c:v>
                </c:pt>
                <c:pt idx="1112">
                  <c:v>0.18904612597781345</c:v>
                </c:pt>
                <c:pt idx="1113">
                  <c:v>0.18831685091124672</c:v>
                </c:pt>
                <c:pt idx="1114">
                  <c:v>0.18758757584468</c:v>
                </c:pt>
                <c:pt idx="1115">
                  <c:v>0.18685830077811338</c:v>
                </c:pt>
                <c:pt idx="1116">
                  <c:v>0.18612902571154666</c:v>
                </c:pt>
                <c:pt idx="1117">
                  <c:v>0.18539975064497993</c:v>
                </c:pt>
                <c:pt idx="1118">
                  <c:v>0.18467047557841332</c:v>
                </c:pt>
                <c:pt idx="1119">
                  <c:v>0.18394120051184659</c:v>
                </c:pt>
                <c:pt idx="1120">
                  <c:v>0.18321192544527987</c:v>
                </c:pt>
                <c:pt idx="1121">
                  <c:v>0.18248265037871325</c:v>
                </c:pt>
                <c:pt idx="1122">
                  <c:v>0.18175337531214653</c:v>
                </c:pt>
                <c:pt idx="1123">
                  <c:v>0.1810241002455798</c:v>
                </c:pt>
                <c:pt idx="1124">
                  <c:v>0.18029482517901319</c:v>
                </c:pt>
                <c:pt idx="1125">
                  <c:v>0.17956555011244646</c:v>
                </c:pt>
                <c:pt idx="1126">
                  <c:v>0.17883627504587973</c:v>
                </c:pt>
                <c:pt idx="1127">
                  <c:v>0.17810699997931312</c:v>
                </c:pt>
                <c:pt idx="1128">
                  <c:v>0.17737772491274639</c:v>
                </c:pt>
                <c:pt idx="1129">
                  <c:v>0.17664844984617978</c:v>
                </c:pt>
                <c:pt idx="1130">
                  <c:v>0.17591917477961305</c:v>
                </c:pt>
                <c:pt idx="1131">
                  <c:v>0.17518989971304633</c:v>
                </c:pt>
                <c:pt idx="1132">
                  <c:v>0.17446062464647971</c:v>
                </c:pt>
                <c:pt idx="1133">
                  <c:v>0.17373134957991299</c:v>
                </c:pt>
                <c:pt idx="1134">
                  <c:v>0.17300207451334626</c:v>
                </c:pt>
                <c:pt idx="1135">
                  <c:v>0.17227279944677965</c:v>
                </c:pt>
                <c:pt idx="1136">
                  <c:v>0.17154352438021292</c:v>
                </c:pt>
                <c:pt idx="1137">
                  <c:v>0.17081424931364619</c:v>
                </c:pt>
                <c:pt idx="1138">
                  <c:v>0.17008497424707958</c:v>
                </c:pt>
                <c:pt idx="1139">
                  <c:v>0.16935569918051285</c:v>
                </c:pt>
                <c:pt idx="1140">
                  <c:v>0.16862642411394613</c:v>
                </c:pt>
                <c:pt idx="1141">
                  <c:v>0.16789714904737951</c:v>
                </c:pt>
                <c:pt idx="1142">
                  <c:v>0.16716787398081279</c:v>
                </c:pt>
                <c:pt idx="1143">
                  <c:v>0.16643859891424606</c:v>
                </c:pt>
                <c:pt idx="1144">
                  <c:v>0.16570932384767945</c:v>
                </c:pt>
                <c:pt idx="1145">
                  <c:v>0.16498004878111272</c:v>
                </c:pt>
                <c:pt idx="1146">
                  <c:v>0.16425077371454611</c:v>
                </c:pt>
                <c:pt idx="1147">
                  <c:v>0.16352149864797938</c:v>
                </c:pt>
                <c:pt idx="1148">
                  <c:v>0.16279222358141265</c:v>
                </c:pt>
                <c:pt idx="1149">
                  <c:v>0.16206294851484604</c:v>
                </c:pt>
                <c:pt idx="1150">
                  <c:v>0.16133367344827931</c:v>
                </c:pt>
                <c:pt idx="1151">
                  <c:v>0.16060439838171259</c:v>
                </c:pt>
                <c:pt idx="1152">
                  <c:v>0.15987512331514597</c:v>
                </c:pt>
                <c:pt idx="1153">
                  <c:v>0.15914584824857925</c:v>
                </c:pt>
                <c:pt idx="1154">
                  <c:v>0.15841657318201252</c:v>
                </c:pt>
                <c:pt idx="1155">
                  <c:v>0.15768729811544591</c:v>
                </c:pt>
                <c:pt idx="1156">
                  <c:v>0.15695802304887918</c:v>
                </c:pt>
                <c:pt idx="1157">
                  <c:v>0.15622874798231245</c:v>
                </c:pt>
                <c:pt idx="1158">
                  <c:v>0.15549947291574584</c:v>
                </c:pt>
                <c:pt idx="1159">
                  <c:v>0.15477019784917911</c:v>
                </c:pt>
                <c:pt idx="1160">
                  <c:v>0.15404092278261239</c:v>
                </c:pt>
                <c:pt idx="1161">
                  <c:v>0.15331164771604577</c:v>
                </c:pt>
                <c:pt idx="1162">
                  <c:v>0.15258237264947905</c:v>
                </c:pt>
                <c:pt idx="1163">
                  <c:v>0.15185309758291243</c:v>
                </c:pt>
                <c:pt idx="1164">
                  <c:v>0.15112382251634571</c:v>
                </c:pt>
                <c:pt idx="1165">
                  <c:v>0.15039454744977898</c:v>
                </c:pt>
                <c:pt idx="1166">
                  <c:v>0.14966527238321237</c:v>
                </c:pt>
                <c:pt idx="1167">
                  <c:v>0.14893599731664564</c:v>
                </c:pt>
                <c:pt idx="1168">
                  <c:v>0.14820672225007891</c:v>
                </c:pt>
                <c:pt idx="1169">
                  <c:v>0.1474774471835123</c:v>
                </c:pt>
                <c:pt idx="1170">
                  <c:v>0.14674817211694557</c:v>
                </c:pt>
                <c:pt idx="1171">
                  <c:v>0.14601889705037885</c:v>
                </c:pt>
                <c:pt idx="1172">
                  <c:v>0.14528962198381223</c:v>
                </c:pt>
                <c:pt idx="1173">
                  <c:v>0.14456034691724551</c:v>
                </c:pt>
                <c:pt idx="1174">
                  <c:v>0.14383107185067878</c:v>
                </c:pt>
                <c:pt idx="1175">
                  <c:v>0.14310179678411217</c:v>
                </c:pt>
                <c:pt idx="1176">
                  <c:v>0.14237252171754544</c:v>
                </c:pt>
                <c:pt idx="1177">
                  <c:v>0.14164324665097883</c:v>
                </c:pt>
                <c:pt idx="1178">
                  <c:v>0.1409139715844121</c:v>
                </c:pt>
                <c:pt idx="1179">
                  <c:v>0.14018469651784538</c:v>
                </c:pt>
                <c:pt idx="1180">
                  <c:v>0.13945542145127876</c:v>
                </c:pt>
                <c:pt idx="1181">
                  <c:v>0.13872614638471203</c:v>
                </c:pt>
                <c:pt idx="1182">
                  <c:v>0.13799687131814531</c:v>
                </c:pt>
                <c:pt idx="1183">
                  <c:v>0.13726759625157869</c:v>
                </c:pt>
                <c:pt idx="1184">
                  <c:v>0.13653832118501197</c:v>
                </c:pt>
                <c:pt idx="1185">
                  <c:v>0.13580904611844524</c:v>
                </c:pt>
                <c:pt idx="1186">
                  <c:v>0.13507977105187863</c:v>
                </c:pt>
                <c:pt idx="1187">
                  <c:v>0.1343504959853119</c:v>
                </c:pt>
                <c:pt idx="1188">
                  <c:v>0.13362122091874518</c:v>
                </c:pt>
                <c:pt idx="1189">
                  <c:v>0.13289194585217856</c:v>
                </c:pt>
                <c:pt idx="1190">
                  <c:v>0.13216267078561184</c:v>
                </c:pt>
                <c:pt idx="1191">
                  <c:v>0.13143339571904511</c:v>
                </c:pt>
                <c:pt idx="1192">
                  <c:v>0.13070412065247849</c:v>
                </c:pt>
                <c:pt idx="1193">
                  <c:v>0.12997484558591177</c:v>
                </c:pt>
                <c:pt idx="1194">
                  <c:v>0.12924557051934515</c:v>
                </c:pt>
                <c:pt idx="1195">
                  <c:v>0.12851629545277843</c:v>
                </c:pt>
                <c:pt idx="1196">
                  <c:v>0.1277870203862117</c:v>
                </c:pt>
                <c:pt idx="1197">
                  <c:v>0.12705774531964509</c:v>
                </c:pt>
                <c:pt idx="1198">
                  <c:v>0.12632847025307836</c:v>
                </c:pt>
                <c:pt idx="1199">
                  <c:v>0.12559919518651164</c:v>
                </c:pt>
                <c:pt idx="1200">
                  <c:v>0.12486992011994502</c:v>
                </c:pt>
                <c:pt idx="1201">
                  <c:v>0.1241406450533783</c:v>
                </c:pt>
                <c:pt idx="1202">
                  <c:v>0.12341136998681157</c:v>
                </c:pt>
                <c:pt idx="1203">
                  <c:v>0.12268209492024496</c:v>
                </c:pt>
                <c:pt idx="1204">
                  <c:v>0.12195281985367823</c:v>
                </c:pt>
                <c:pt idx="1205">
                  <c:v>0.1212235447871115</c:v>
                </c:pt>
                <c:pt idx="1206">
                  <c:v>0.12049426972054489</c:v>
                </c:pt>
                <c:pt idx="1207">
                  <c:v>0.11976499465397816</c:v>
                </c:pt>
                <c:pt idx="1208">
                  <c:v>0.11903571958741144</c:v>
                </c:pt>
                <c:pt idx="1209">
                  <c:v>0.11830644452084482</c:v>
                </c:pt>
                <c:pt idx="1210">
                  <c:v>0.1175771694542781</c:v>
                </c:pt>
                <c:pt idx="1211">
                  <c:v>0.11684789438771148</c:v>
                </c:pt>
                <c:pt idx="1212">
                  <c:v>0.11611861932114476</c:v>
                </c:pt>
                <c:pt idx="1213">
                  <c:v>0.11538934425457803</c:v>
                </c:pt>
                <c:pt idx="1214">
                  <c:v>0.11466006918801142</c:v>
                </c:pt>
                <c:pt idx="1215">
                  <c:v>0.11393079412144469</c:v>
                </c:pt>
                <c:pt idx="1216">
                  <c:v>0.11320151905487796</c:v>
                </c:pt>
                <c:pt idx="1217">
                  <c:v>0.11247224398831135</c:v>
                </c:pt>
                <c:pt idx="1218">
                  <c:v>0.11174296892174462</c:v>
                </c:pt>
                <c:pt idx="1219">
                  <c:v>0.1110136938551779</c:v>
                </c:pt>
                <c:pt idx="1220">
                  <c:v>0.11028441878861128</c:v>
                </c:pt>
                <c:pt idx="1221">
                  <c:v>0.10955514372204456</c:v>
                </c:pt>
                <c:pt idx="1222">
                  <c:v>0.10882586865547783</c:v>
                </c:pt>
                <c:pt idx="1223">
                  <c:v>0.10809659358891122</c:v>
                </c:pt>
                <c:pt idx="1224">
                  <c:v>0.10736731852234449</c:v>
                </c:pt>
                <c:pt idx="1225">
                  <c:v>0.10663804345577788</c:v>
                </c:pt>
                <c:pt idx="1226">
                  <c:v>0.10590876838921115</c:v>
                </c:pt>
                <c:pt idx="1227">
                  <c:v>0.10517949332264442</c:v>
                </c:pt>
                <c:pt idx="1228">
                  <c:v>0.10445021825607781</c:v>
                </c:pt>
                <c:pt idx="1229">
                  <c:v>0.10372094318951108</c:v>
                </c:pt>
                <c:pt idx="1230">
                  <c:v>0.10299166812294436</c:v>
                </c:pt>
                <c:pt idx="1231">
                  <c:v>0.10226239305637774</c:v>
                </c:pt>
                <c:pt idx="1232">
                  <c:v>0.10153311798981102</c:v>
                </c:pt>
                <c:pt idx="1233">
                  <c:v>0.10080384292324429</c:v>
                </c:pt>
                <c:pt idx="1234">
                  <c:v>0.10007456785667768</c:v>
                </c:pt>
                <c:pt idx="1235">
                  <c:v>9.9345292790110951E-2</c:v>
                </c:pt>
                <c:pt idx="1236">
                  <c:v>9.8616017723544225E-2</c:v>
                </c:pt>
                <c:pt idx="1237">
                  <c:v>9.788674265697761E-2</c:v>
                </c:pt>
                <c:pt idx="1238">
                  <c:v>9.7157467590410884E-2</c:v>
                </c:pt>
                <c:pt idx="1239">
                  <c:v>9.6428192523844158E-2</c:v>
                </c:pt>
                <c:pt idx="1240">
                  <c:v>9.5698917457277544E-2</c:v>
                </c:pt>
                <c:pt idx="1241">
                  <c:v>9.4969642390710818E-2</c:v>
                </c:pt>
                <c:pt idx="1242">
                  <c:v>9.4240367324144203E-2</c:v>
                </c:pt>
                <c:pt idx="1243">
                  <c:v>9.3511092257577477E-2</c:v>
                </c:pt>
                <c:pt idx="1244">
                  <c:v>9.2781817191010751E-2</c:v>
                </c:pt>
                <c:pt idx="1245">
                  <c:v>9.2052542124444137E-2</c:v>
                </c:pt>
                <c:pt idx="1246">
                  <c:v>9.1323267057877411E-2</c:v>
                </c:pt>
                <c:pt idx="1247">
                  <c:v>9.0593991991310685E-2</c:v>
                </c:pt>
                <c:pt idx="1248">
                  <c:v>8.986471692474407E-2</c:v>
                </c:pt>
                <c:pt idx="1249">
                  <c:v>8.9135441858177344E-2</c:v>
                </c:pt>
                <c:pt idx="1250">
                  <c:v>8.8406166791610619E-2</c:v>
                </c:pt>
                <c:pt idx="1251">
                  <c:v>8.7676891725044004E-2</c:v>
                </c:pt>
                <c:pt idx="1252">
                  <c:v>8.6947616658477278E-2</c:v>
                </c:pt>
                <c:pt idx="1253">
                  <c:v>8.6218341591910552E-2</c:v>
                </c:pt>
                <c:pt idx="1254">
                  <c:v>8.5489066525343937E-2</c:v>
                </c:pt>
                <c:pt idx="1255">
                  <c:v>8.4759791458777212E-2</c:v>
                </c:pt>
                <c:pt idx="1256">
                  <c:v>8.4030516392210486E-2</c:v>
                </c:pt>
                <c:pt idx="1257">
                  <c:v>8.3301241325643871E-2</c:v>
                </c:pt>
                <c:pt idx="1258">
                  <c:v>8.2571966259077145E-2</c:v>
                </c:pt>
                <c:pt idx="1259">
                  <c:v>8.184269119251053E-2</c:v>
                </c:pt>
                <c:pt idx="1260">
                  <c:v>8.1113416125943805E-2</c:v>
                </c:pt>
                <c:pt idx="1261">
                  <c:v>8.0384141059377079E-2</c:v>
                </c:pt>
                <c:pt idx="1262">
                  <c:v>7.9654865992810464E-2</c:v>
                </c:pt>
                <c:pt idx="1263">
                  <c:v>7.8925590926243738E-2</c:v>
                </c:pt>
                <c:pt idx="1264">
                  <c:v>7.8196315859677012E-2</c:v>
                </c:pt>
                <c:pt idx="1265">
                  <c:v>7.7467040793110398E-2</c:v>
                </c:pt>
                <c:pt idx="1266">
                  <c:v>7.6737765726543672E-2</c:v>
                </c:pt>
                <c:pt idx="1267">
                  <c:v>7.6008490659976946E-2</c:v>
                </c:pt>
                <c:pt idx="1268">
                  <c:v>7.5279215593410331E-2</c:v>
                </c:pt>
                <c:pt idx="1269">
                  <c:v>7.4549940526843606E-2</c:v>
                </c:pt>
                <c:pt idx="1270">
                  <c:v>7.382066546027688E-2</c:v>
                </c:pt>
                <c:pt idx="1271">
                  <c:v>7.3091390393710265E-2</c:v>
                </c:pt>
                <c:pt idx="1272">
                  <c:v>7.2362115327143539E-2</c:v>
                </c:pt>
                <c:pt idx="1273">
                  <c:v>7.1632840260576813E-2</c:v>
                </c:pt>
                <c:pt idx="1274">
                  <c:v>7.0903565194010199E-2</c:v>
                </c:pt>
                <c:pt idx="1275">
                  <c:v>7.0174290127443473E-2</c:v>
                </c:pt>
                <c:pt idx="1276">
                  <c:v>6.9445015060876858E-2</c:v>
                </c:pt>
                <c:pt idx="1277">
                  <c:v>6.8715739994310132E-2</c:v>
                </c:pt>
                <c:pt idx="1278">
                  <c:v>6.7986464927743406E-2</c:v>
                </c:pt>
                <c:pt idx="1279">
                  <c:v>6.7257189861176792E-2</c:v>
                </c:pt>
                <c:pt idx="1280">
                  <c:v>6.6527914794610066E-2</c:v>
                </c:pt>
                <c:pt idx="1281">
                  <c:v>6.5798639728043229E-2</c:v>
                </c:pt>
                <c:pt idx="1282">
                  <c:v>6.5069364661476614E-2</c:v>
                </c:pt>
                <c:pt idx="1283">
                  <c:v>6.4340089594909888E-2</c:v>
                </c:pt>
                <c:pt idx="1284">
                  <c:v>6.3610814528343163E-2</c:v>
                </c:pt>
                <c:pt idx="1285">
                  <c:v>6.2881539461776548E-2</c:v>
                </c:pt>
                <c:pt idx="1286">
                  <c:v>6.2152264395209822E-2</c:v>
                </c:pt>
                <c:pt idx="1287">
                  <c:v>6.1422989328643207E-2</c:v>
                </c:pt>
                <c:pt idx="1288">
                  <c:v>6.0693714262076481E-2</c:v>
                </c:pt>
                <c:pt idx="1289">
                  <c:v>5.9964439195509756E-2</c:v>
                </c:pt>
                <c:pt idx="1290">
                  <c:v>5.9235164128943141E-2</c:v>
                </c:pt>
                <c:pt idx="1291">
                  <c:v>5.8505889062376415E-2</c:v>
                </c:pt>
                <c:pt idx="1292">
                  <c:v>5.7776613995809689E-2</c:v>
                </c:pt>
                <c:pt idx="1293">
                  <c:v>5.7047338929243074E-2</c:v>
                </c:pt>
                <c:pt idx="1294">
                  <c:v>5.6318063862676349E-2</c:v>
                </c:pt>
                <c:pt idx="1295">
                  <c:v>5.5588788796109623E-2</c:v>
                </c:pt>
                <c:pt idx="1296">
                  <c:v>5.4859513729543008E-2</c:v>
                </c:pt>
                <c:pt idx="1297">
                  <c:v>5.4130238662976282E-2</c:v>
                </c:pt>
                <c:pt idx="1298">
                  <c:v>5.3400963596409556E-2</c:v>
                </c:pt>
                <c:pt idx="1299">
                  <c:v>5.2671688529842942E-2</c:v>
                </c:pt>
                <c:pt idx="1300">
                  <c:v>5.1942413463276216E-2</c:v>
                </c:pt>
                <c:pt idx="1301">
                  <c:v>5.121313839670949E-2</c:v>
                </c:pt>
                <c:pt idx="1302">
                  <c:v>5.0483863330142875E-2</c:v>
                </c:pt>
                <c:pt idx="1303">
                  <c:v>4.9754588263576149E-2</c:v>
                </c:pt>
                <c:pt idx="1304">
                  <c:v>4.9025313197009535E-2</c:v>
                </c:pt>
                <c:pt idx="1305">
                  <c:v>4.8296038130442809E-2</c:v>
                </c:pt>
                <c:pt idx="1306">
                  <c:v>4.7566763063876083E-2</c:v>
                </c:pt>
                <c:pt idx="1307">
                  <c:v>4.6837487997309468E-2</c:v>
                </c:pt>
                <c:pt idx="1308">
                  <c:v>4.6108212930742742E-2</c:v>
                </c:pt>
                <c:pt idx="1309">
                  <c:v>4.5378937864176017E-2</c:v>
                </c:pt>
                <c:pt idx="1310">
                  <c:v>4.4649662797609402E-2</c:v>
                </c:pt>
                <c:pt idx="1311">
                  <c:v>4.3920387731042676E-2</c:v>
                </c:pt>
                <c:pt idx="1312">
                  <c:v>4.319111266447595E-2</c:v>
                </c:pt>
                <c:pt idx="1313">
                  <c:v>4.2461837597909335E-2</c:v>
                </c:pt>
                <c:pt idx="1314">
                  <c:v>4.173256253134261E-2</c:v>
                </c:pt>
                <c:pt idx="1315">
                  <c:v>4.1003287464775884E-2</c:v>
                </c:pt>
                <c:pt idx="1316">
                  <c:v>4.0274012398209269E-2</c:v>
                </c:pt>
                <c:pt idx="1317">
                  <c:v>3.9544737331642543E-2</c:v>
                </c:pt>
                <c:pt idx="1318">
                  <c:v>3.8815462265075817E-2</c:v>
                </c:pt>
                <c:pt idx="1319">
                  <c:v>3.8086187198509203E-2</c:v>
                </c:pt>
                <c:pt idx="1320">
                  <c:v>3.7356912131942477E-2</c:v>
                </c:pt>
                <c:pt idx="1321">
                  <c:v>3.6627637065375862E-2</c:v>
                </c:pt>
                <c:pt idx="1322">
                  <c:v>3.5898361998809136E-2</c:v>
                </c:pt>
                <c:pt idx="1323">
                  <c:v>3.516908693224241E-2</c:v>
                </c:pt>
                <c:pt idx="1324">
                  <c:v>3.4439811865675796E-2</c:v>
                </c:pt>
                <c:pt idx="1325">
                  <c:v>3.371053679910907E-2</c:v>
                </c:pt>
                <c:pt idx="1326">
                  <c:v>3.2981261732542344E-2</c:v>
                </c:pt>
                <c:pt idx="1327">
                  <c:v>3.2251986665975729E-2</c:v>
                </c:pt>
                <c:pt idx="1328">
                  <c:v>3.1522711599409003E-2</c:v>
                </c:pt>
                <c:pt idx="1329">
                  <c:v>3.0793436532842278E-2</c:v>
                </c:pt>
                <c:pt idx="1330">
                  <c:v>3.0064161466275663E-2</c:v>
                </c:pt>
                <c:pt idx="1331">
                  <c:v>2.9334886399708937E-2</c:v>
                </c:pt>
                <c:pt idx="1332">
                  <c:v>2.8605611333142211E-2</c:v>
                </c:pt>
                <c:pt idx="1333">
                  <c:v>2.7876336266575596E-2</c:v>
                </c:pt>
                <c:pt idx="1334">
                  <c:v>2.7147061200008871E-2</c:v>
                </c:pt>
                <c:pt idx="1335">
                  <c:v>2.6417786133442145E-2</c:v>
                </c:pt>
                <c:pt idx="1336">
                  <c:v>2.568851106687553E-2</c:v>
                </c:pt>
                <c:pt idx="1337">
                  <c:v>2.4959236000308804E-2</c:v>
                </c:pt>
                <c:pt idx="1338">
                  <c:v>2.422996093374219E-2</c:v>
                </c:pt>
                <c:pt idx="1339">
                  <c:v>2.3500685867175464E-2</c:v>
                </c:pt>
                <c:pt idx="1340">
                  <c:v>2.2771410800608738E-2</c:v>
                </c:pt>
                <c:pt idx="1341">
                  <c:v>2.2042135734042123E-2</c:v>
                </c:pt>
                <c:pt idx="1342">
                  <c:v>2.1312860667475397E-2</c:v>
                </c:pt>
                <c:pt idx="1343">
                  <c:v>2.0583585600908672E-2</c:v>
                </c:pt>
                <c:pt idx="1344">
                  <c:v>1.9854310534342057E-2</c:v>
                </c:pt>
                <c:pt idx="1345">
                  <c:v>1.9125035467775331E-2</c:v>
                </c:pt>
                <c:pt idx="1346">
                  <c:v>1.8395760401208605E-2</c:v>
                </c:pt>
                <c:pt idx="1347">
                  <c:v>1.766648533464199E-2</c:v>
                </c:pt>
                <c:pt idx="1348">
                  <c:v>1.6937210268075265E-2</c:v>
                </c:pt>
                <c:pt idx="1349">
                  <c:v>1.6207935201508539E-2</c:v>
                </c:pt>
                <c:pt idx="1350">
                  <c:v>1.5478660134941924E-2</c:v>
                </c:pt>
                <c:pt idx="1351">
                  <c:v>1.4749385068375198E-2</c:v>
                </c:pt>
                <c:pt idx="1352">
                  <c:v>1.4020110001808583E-2</c:v>
                </c:pt>
                <c:pt idx="1353">
                  <c:v>1.3290834935241858E-2</c:v>
                </c:pt>
                <c:pt idx="1354">
                  <c:v>1.2561559868675132E-2</c:v>
                </c:pt>
                <c:pt idx="1355">
                  <c:v>1.1832284802108517E-2</c:v>
                </c:pt>
                <c:pt idx="1356">
                  <c:v>1.1103009735541791E-2</c:v>
                </c:pt>
                <c:pt idx="1357">
                  <c:v>1.0373734668975065E-2</c:v>
                </c:pt>
                <c:pt idx="1358">
                  <c:v>9.6444596024084506E-3</c:v>
                </c:pt>
                <c:pt idx="1359">
                  <c:v>8.9151845358417248E-3</c:v>
                </c:pt>
                <c:pt idx="1360">
                  <c:v>8.185909469274999E-3</c:v>
                </c:pt>
                <c:pt idx="1361">
                  <c:v>7.4566344027083842E-3</c:v>
                </c:pt>
                <c:pt idx="1362">
                  <c:v>6.7273593361416584E-3</c:v>
                </c:pt>
                <c:pt idx="1363">
                  <c:v>5.9980842695749326E-3</c:v>
                </c:pt>
                <c:pt idx="1364">
                  <c:v>5.2688092030083178E-3</c:v>
                </c:pt>
                <c:pt idx="1365">
                  <c:v>4.539534136441592E-3</c:v>
                </c:pt>
                <c:pt idx="1366">
                  <c:v>3.8102590698748662E-3</c:v>
                </c:pt>
                <c:pt idx="1367">
                  <c:v>3.0809840033082514E-3</c:v>
                </c:pt>
                <c:pt idx="1368">
                  <c:v>2.3517089367415256E-3</c:v>
                </c:pt>
                <c:pt idx="1369">
                  <c:v>1.6224338701749108E-3</c:v>
                </c:pt>
                <c:pt idx="1370">
                  <c:v>8.93158803608185E-4</c:v>
                </c:pt>
                <c:pt idx="1371">
                  <c:v>1.638837370414592E-4</c:v>
                </c:pt>
                <c:pt idx="1372">
                  <c:v>-5.6539132952515558E-4</c:v>
                </c:pt>
                <c:pt idx="1373">
                  <c:v>-1.2946663960919924E-3</c:v>
                </c:pt>
                <c:pt idx="1374">
                  <c:v>-2.0239414626586072E-3</c:v>
                </c:pt>
                <c:pt idx="1375">
                  <c:v>-2.753216529225222E-3</c:v>
                </c:pt>
                <c:pt idx="1376">
                  <c:v>-3.4824915957920588E-3</c:v>
                </c:pt>
                <c:pt idx="1377">
                  <c:v>-4.2117666623586736E-3</c:v>
                </c:pt>
                <c:pt idx="1378">
                  <c:v>-4.9410417289252884E-3</c:v>
                </c:pt>
                <c:pt idx="1379">
                  <c:v>-5.6703167954919032E-3</c:v>
                </c:pt>
                <c:pt idx="1380">
                  <c:v>-6.39959186205874E-3</c:v>
                </c:pt>
                <c:pt idx="1381">
                  <c:v>-7.1288669286253548E-3</c:v>
                </c:pt>
                <c:pt idx="1382">
                  <c:v>-7.8581419951919695E-3</c:v>
                </c:pt>
                <c:pt idx="1383">
                  <c:v>-8.5874170617588064E-3</c:v>
                </c:pt>
                <c:pt idx="1384">
                  <c:v>-9.3166921283254212E-3</c:v>
                </c:pt>
                <c:pt idx="1385">
                  <c:v>-1.0045967194892036E-2</c:v>
                </c:pt>
                <c:pt idx="1386">
                  <c:v>-1.0775242261458873E-2</c:v>
                </c:pt>
                <c:pt idx="1387">
                  <c:v>-1.1504517328025488E-2</c:v>
                </c:pt>
                <c:pt idx="1388">
                  <c:v>-1.2233792394592102E-2</c:v>
                </c:pt>
                <c:pt idx="1389">
                  <c:v>-1.2963067461158939E-2</c:v>
                </c:pt>
                <c:pt idx="1390">
                  <c:v>-1.3692342527725554E-2</c:v>
                </c:pt>
                <c:pt idx="1391">
                  <c:v>-1.4421617594292169E-2</c:v>
                </c:pt>
                <c:pt idx="1392">
                  <c:v>-1.5150892660859006E-2</c:v>
                </c:pt>
                <c:pt idx="1393">
                  <c:v>-1.588016772742562E-2</c:v>
                </c:pt>
                <c:pt idx="1394">
                  <c:v>-1.6609442793992235E-2</c:v>
                </c:pt>
                <c:pt idx="1395">
                  <c:v>-1.7338717860559072E-2</c:v>
                </c:pt>
                <c:pt idx="1396">
                  <c:v>-1.8067992927125687E-2</c:v>
                </c:pt>
                <c:pt idx="1397">
                  <c:v>-1.8797267993692302E-2</c:v>
                </c:pt>
                <c:pt idx="1398">
                  <c:v>-1.9526543060259138E-2</c:v>
                </c:pt>
                <c:pt idx="1399">
                  <c:v>-2.0255818126825753E-2</c:v>
                </c:pt>
                <c:pt idx="1400">
                  <c:v>-2.0985093193392368E-2</c:v>
                </c:pt>
                <c:pt idx="1401">
                  <c:v>-2.1714368259959205E-2</c:v>
                </c:pt>
                <c:pt idx="1402">
                  <c:v>-2.244364332652582E-2</c:v>
                </c:pt>
                <c:pt idx="1403">
                  <c:v>-2.3172918393092434E-2</c:v>
                </c:pt>
                <c:pt idx="1404">
                  <c:v>-2.3902193459659271E-2</c:v>
                </c:pt>
                <c:pt idx="1405">
                  <c:v>-2.4631468526225886E-2</c:v>
                </c:pt>
                <c:pt idx="1406">
                  <c:v>-2.5360743592792501E-2</c:v>
                </c:pt>
                <c:pt idx="1407">
                  <c:v>-2.6090018659359338E-2</c:v>
                </c:pt>
                <c:pt idx="1408">
                  <c:v>-2.6819293725925952E-2</c:v>
                </c:pt>
                <c:pt idx="1409">
                  <c:v>-2.7548568792492567E-2</c:v>
                </c:pt>
                <c:pt idx="1410">
                  <c:v>-2.8277843859059182E-2</c:v>
                </c:pt>
                <c:pt idx="1411">
                  <c:v>-2.9007118925626019E-2</c:v>
                </c:pt>
                <c:pt idx="1412">
                  <c:v>-2.9736393992192633E-2</c:v>
                </c:pt>
                <c:pt idx="1413">
                  <c:v>-3.0465669058759248E-2</c:v>
                </c:pt>
                <c:pt idx="1414">
                  <c:v>-3.1194944125326085E-2</c:v>
                </c:pt>
                <c:pt idx="1415">
                  <c:v>-3.19242191918927E-2</c:v>
                </c:pt>
                <c:pt idx="1416">
                  <c:v>-3.2653494258459315E-2</c:v>
                </c:pt>
                <c:pt idx="1417">
                  <c:v>-3.3382769325026151E-2</c:v>
                </c:pt>
                <c:pt idx="1418">
                  <c:v>-3.4112044391592766E-2</c:v>
                </c:pt>
                <c:pt idx="1419">
                  <c:v>-3.4841319458159381E-2</c:v>
                </c:pt>
                <c:pt idx="1420">
                  <c:v>-3.5570594524726218E-2</c:v>
                </c:pt>
                <c:pt idx="1421">
                  <c:v>-3.6299869591292833E-2</c:v>
                </c:pt>
                <c:pt idx="1422">
                  <c:v>-3.7029144657859447E-2</c:v>
                </c:pt>
                <c:pt idx="1423">
                  <c:v>-3.7758419724426284E-2</c:v>
                </c:pt>
                <c:pt idx="1424">
                  <c:v>-3.8487694790992899E-2</c:v>
                </c:pt>
                <c:pt idx="1425">
                  <c:v>-3.9216969857559514E-2</c:v>
                </c:pt>
                <c:pt idx="1426">
                  <c:v>-3.9946244924126351E-2</c:v>
                </c:pt>
                <c:pt idx="1427">
                  <c:v>-4.0675519990692965E-2</c:v>
                </c:pt>
                <c:pt idx="1428">
                  <c:v>-4.140479505725958E-2</c:v>
                </c:pt>
                <c:pt idx="1429">
                  <c:v>-4.2134070123826417E-2</c:v>
                </c:pt>
                <c:pt idx="1430">
                  <c:v>-4.2863345190393032E-2</c:v>
                </c:pt>
                <c:pt idx="1431">
                  <c:v>-4.3592620256959647E-2</c:v>
                </c:pt>
                <c:pt idx="1432">
                  <c:v>-4.4321895323526483E-2</c:v>
                </c:pt>
                <c:pt idx="1433">
                  <c:v>-4.5051170390093098E-2</c:v>
                </c:pt>
                <c:pt idx="1434">
                  <c:v>-4.5780445456659713E-2</c:v>
                </c:pt>
                <c:pt idx="1435">
                  <c:v>-4.650972052322655E-2</c:v>
                </c:pt>
                <c:pt idx="1436">
                  <c:v>-4.7238995589793165E-2</c:v>
                </c:pt>
                <c:pt idx="1437">
                  <c:v>-4.7968270656359779E-2</c:v>
                </c:pt>
                <c:pt idx="1438">
                  <c:v>-4.8697545722926616E-2</c:v>
                </c:pt>
                <c:pt idx="1439">
                  <c:v>-4.9426820789493231E-2</c:v>
                </c:pt>
                <c:pt idx="1440">
                  <c:v>-5.0156095856059846E-2</c:v>
                </c:pt>
                <c:pt idx="1441">
                  <c:v>-5.0885370922626461E-2</c:v>
                </c:pt>
                <c:pt idx="1442">
                  <c:v>-5.1614645989193297E-2</c:v>
                </c:pt>
                <c:pt idx="1443">
                  <c:v>-5.2343921055759912E-2</c:v>
                </c:pt>
                <c:pt idx="1444">
                  <c:v>-5.3073196122326527E-2</c:v>
                </c:pt>
                <c:pt idx="1445">
                  <c:v>-5.3802471188893364E-2</c:v>
                </c:pt>
                <c:pt idx="1446">
                  <c:v>-5.4531746255459979E-2</c:v>
                </c:pt>
                <c:pt idx="1447">
                  <c:v>-5.5261021322026593E-2</c:v>
                </c:pt>
                <c:pt idx="1448">
                  <c:v>-5.599029638859343E-2</c:v>
                </c:pt>
                <c:pt idx="1449">
                  <c:v>-5.6719571455160045E-2</c:v>
                </c:pt>
                <c:pt idx="1450">
                  <c:v>-5.744884652172666E-2</c:v>
                </c:pt>
                <c:pt idx="1451">
                  <c:v>-5.8178121588293497E-2</c:v>
                </c:pt>
                <c:pt idx="1452">
                  <c:v>-5.8907396654860111E-2</c:v>
                </c:pt>
                <c:pt idx="1453">
                  <c:v>-5.9636671721426726E-2</c:v>
                </c:pt>
                <c:pt idx="1454">
                  <c:v>-6.0365946787993563E-2</c:v>
                </c:pt>
                <c:pt idx="1455">
                  <c:v>-6.1095221854560178E-2</c:v>
                </c:pt>
                <c:pt idx="1456">
                  <c:v>-6.1824496921126793E-2</c:v>
                </c:pt>
                <c:pt idx="1457">
                  <c:v>-6.2553771987693629E-2</c:v>
                </c:pt>
                <c:pt idx="1458">
                  <c:v>-6.3283047054260244E-2</c:v>
                </c:pt>
                <c:pt idx="1459">
                  <c:v>-6.4012322120826859E-2</c:v>
                </c:pt>
                <c:pt idx="1460">
                  <c:v>-6.4741597187393696E-2</c:v>
                </c:pt>
                <c:pt idx="1461">
                  <c:v>-6.5470872253960311E-2</c:v>
                </c:pt>
                <c:pt idx="1462">
                  <c:v>-6.6200147320526925E-2</c:v>
                </c:pt>
                <c:pt idx="1463">
                  <c:v>-6.6929422387093762E-2</c:v>
                </c:pt>
                <c:pt idx="1464">
                  <c:v>-6.7658697453660377E-2</c:v>
                </c:pt>
                <c:pt idx="1465">
                  <c:v>-6.8387972520226992E-2</c:v>
                </c:pt>
                <c:pt idx="1466">
                  <c:v>-6.9117247586793829E-2</c:v>
                </c:pt>
                <c:pt idx="1467">
                  <c:v>-6.9846522653360443E-2</c:v>
                </c:pt>
                <c:pt idx="1468">
                  <c:v>-7.0575797719927058E-2</c:v>
                </c:pt>
                <c:pt idx="1469">
                  <c:v>-7.1305072786493895E-2</c:v>
                </c:pt>
                <c:pt idx="1470">
                  <c:v>-7.203434785306051E-2</c:v>
                </c:pt>
                <c:pt idx="1471">
                  <c:v>-7.2763622919627124E-2</c:v>
                </c:pt>
                <c:pt idx="1472">
                  <c:v>-7.3492897986193961E-2</c:v>
                </c:pt>
                <c:pt idx="1473">
                  <c:v>-7.4222173052760576E-2</c:v>
                </c:pt>
                <c:pt idx="1474">
                  <c:v>-7.4951448119327191E-2</c:v>
                </c:pt>
                <c:pt idx="1475">
                  <c:v>-7.5680723185893806E-2</c:v>
                </c:pt>
                <c:pt idx="1476">
                  <c:v>-7.6409998252460642E-2</c:v>
                </c:pt>
                <c:pt idx="1477">
                  <c:v>-7.7139273319027257E-2</c:v>
                </c:pt>
                <c:pt idx="1478">
                  <c:v>-7.7868548385593872E-2</c:v>
                </c:pt>
                <c:pt idx="1479">
                  <c:v>-7.8597823452160709E-2</c:v>
                </c:pt>
                <c:pt idx="1480">
                  <c:v>-7.9327098518727324E-2</c:v>
                </c:pt>
                <c:pt idx="1481">
                  <c:v>-8.0056373585293938E-2</c:v>
                </c:pt>
                <c:pt idx="1482">
                  <c:v>-8.0785648651860775E-2</c:v>
                </c:pt>
                <c:pt idx="1483">
                  <c:v>-8.151492371842739E-2</c:v>
                </c:pt>
                <c:pt idx="1484">
                  <c:v>-8.2244198784994005E-2</c:v>
                </c:pt>
                <c:pt idx="1485">
                  <c:v>-8.2973473851560842E-2</c:v>
                </c:pt>
                <c:pt idx="1486">
                  <c:v>-8.3702748918127456E-2</c:v>
                </c:pt>
                <c:pt idx="1487">
                  <c:v>-8.4432023984694071E-2</c:v>
                </c:pt>
                <c:pt idx="1488">
                  <c:v>-8.5161299051260908E-2</c:v>
                </c:pt>
                <c:pt idx="1489">
                  <c:v>-8.5890574117827523E-2</c:v>
                </c:pt>
                <c:pt idx="1490">
                  <c:v>-8.6619849184394138E-2</c:v>
                </c:pt>
                <c:pt idx="1491">
                  <c:v>-8.7349124250960974E-2</c:v>
                </c:pt>
                <c:pt idx="1492">
                  <c:v>-8.8078399317527589E-2</c:v>
                </c:pt>
                <c:pt idx="1493">
                  <c:v>-8.8807674384094204E-2</c:v>
                </c:pt>
                <c:pt idx="1494">
                  <c:v>-8.9536949450661041E-2</c:v>
                </c:pt>
                <c:pt idx="1495">
                  <c:v>-9.0266224517227656E-2</c:v>
                </c:pt>
                <c:pt idx="1496">
                  <c:v>-9.099549958379427E-2</c:v>
                </c:pt>
                <c:pt idx="1497">
                  <c:v>-9.1724774650361107E-2</c:v>
                </c:pt>
                <c:pt idx="1498">
                  <c:v>-9.2454049716927722E-2</c:v>
                </c:pt>
                <c:pt idx="1499">
                  <c:v>-9.3183324783494337E-2</c:v>
                </c:pt>
                <c:pt idx="1500">
                  <c:v>-9.3912599850061174E-2</c:v>
                </c:pt>
                <c:pt idx="1501">
                  <c:v>-9.4641874916627788E-2</c:v>
                </c:pt>
                <c:pt idx="1502">
                  <c:v>-9.5371149983194403E-2</c:v>
                </c:pt>
                <c:pt idx="1503">
                  <c:v>-9.610042504976124E-2</c:v>
                </c:pt>
                <c:pt idx="1504">
                  <c:v>-9.6829700116327855E-2</c:v>
                </c:pt>
                <c:pt idx="1505">
                  <c:v>-9.755897518289447E-2</c:v>
                </c:pt>
                <c:pt idx="1506">
                  <c:v>-9.8288250249461084E-2</c:v>
                </c:pt>
                <c:pt idx="1507">
                  <c:v>-9.9017525316027921E-2</c:v>
                </c:pt>
                <c:pt idx="1508">
                  <c:v>-9.9746800382594536E-2</c:v>
                </c:pt>
                <c:pt idx="1509">
                  <c:v>-0.10047607544916115</c:v>
                </c:pt>
                <c:pt idx="1510">
                  <c:v>-0.10120535051572799</c:v>
                </c:pt>
                <c:pt idx="1511">
                  <c:v>-0.1019346255822946</c:v>
                </c:pt>
                <c:pt idx="1512">
                  <c:v>-0.10266390064886122</c:v>
                </c:pt>
                <c:pt idx="1513">
                  <c:v>-0.10339317571542805</c:v>
                </c:pt>
                <c:pt idx="1514">
                  <c:v>-0.10412245078199467</c:v>
                </c:pt>
                <c:pt idx="1515">
                  <c:v>-0.10485172584856128</c:v>
                </c:pt>
                <c:pt idx="1516">
                  <c:v>-0.10558100091512812</c:v>
                </c:pt>
                <c:pt idx="1517">
                  <c:v>-0.10631027598169474</c:v>
                </c:pt>
                <c:pt idx="1518">
                  <c:v>-0.10703955104826135</c:v>
                </c:pt>
                <c:pt idx="1519">
                  <c:v>-0.10776882611482819</c:v>
                </c:pt>
                <c:pt idx="1520">
                  <c:v>-0.1084981011813948</c:v>
                </c:pt>
                <c:pt idx="1521">
                  <c:v>-0.10922737624796142</c:v>
                </c:pt>
                <c:pt idx="1522">
                  <c:v>-0.10995665131452825</c:v>
                </c:pt>
                <c:pt idx="1523">
                  <c:v>-0.11068592638109487</c:v>
                </c:pt>
                <c:pt idx="1524">
                  <c:v>-0.11141520144766148</c:v>
                </c:pt>
                <c:pt idx="1525">
                  <c:v>-0.11214447651422832</c:v>
                </c:pt>
                <c:pt idx="1526">
                  <c:v>-0.11287375158079493</c:v>
                </c:pt>
                <c:pt idx="1527">
                  <c:v>-0.11360302664736155</c:v>
                </c:pt>
                <c:pt idx="1528">
                  <c:v>-0.11433230171392839</c:v>
                </c:pt>
                <c:pt idx="1529">
                  <c:v>-0.115061576780495</c:v>
                </c:pt>
                <c:pt idx="1530">
                  <c:v>-0.11579085184706162</c:v>
                </c:pt>
                <c:pt idx="1531">
                  <c:v>-0.11652012691362845</c:v>
                </c:pt>
                <c:pt idx="1532">
                  <c:v>-0.11724940198019507</c:v>
                </c:pt>
                <c:pt idx="1533">
                  <c:v>-0.11797867704676168</c:v>
                </c:pt>
                <c:pt idx="1534">
                  <c:v>-0.11870795211332852</c:v>
                </c:pt>
                <c:pt idx="1535">
                  <c:v>-0.11943722717989513</c:v>
                </c:pt>
                <c:pt idx="1536">
                  <c:v>-0.12016650224646175</c:v>
                </c:pt>
                <c:pt idx="1537">
                  <c:v>-0.12089577731302859</c:v>
                </c:pt>
                <c:pt idx="1538">
                  <c:v>-0.1216250523795952</c:v>
                </c:pt>
                <c:pt idx="1539">
                  <c:v>-0.12235432744616181</c:v>
                </c:pt>
                <c:pt idx="1540">
                  <c:v>-0.12308360251272843</c:v>
                </c:pt>
                <c:pt idx="1541">
                  <c:v>-0.12381287757929527</c:v>
                </c:pt>
                <c:pt idx="1542">
                  <c:v>-0.12454215264586188</c:v>
                </c:pt>
                <c:pt idx="1543">
                  <c:v>-0.1252714277124285</c:v>
                </c:pt>
                <c:pt idx="1544">
                  <c:v>-0.12600070277899533</c:v>
                </c:pt>
                <c:pt idx="1545">
                  <c:v>-0.12672997784556195</c:v>
                </c:pt>
                <c:pt idx="1546">
                  <c:v>-0.12745925291212856</c:v>
                </c:pt>
                <c:pt idx="1547">
                  <c:v>-0.1281885279786954</c:v>
                </c:pt>
                <c:pt idx="1548">
                  <c:v>-0.12891780304526201</c:v>
                </c:pt>
                <c:pt idx="1549">
                  <c:v>-0.12964707811182863</c:v>
                </c:pt>
                <c:pt idx="1550">
                  <c:v>-0.13037635317839547</c:v>
                </c:pt>
                <c:pt idx="1551">
                  <c:v>-0.13110562824496208</c:v>
                </c:pt>
                <c:pt idx="1552">
                  <c:v>-0.1318349033115287</c:v>
                </c:pt>
                <c:pt idx="1553">
                  <c:v>-0.13256417837809553</c:v>
                </c:pt>
                <c:pt idx="1554">
                  <c:v>-0.13329345344466215</c:v>
                </c:pt>
                <c:pt idx="1555">
                  <c:v>-0.13402272851122876</c:v>
                </c:pt>
                <c:pt idx="1556">
                  <c:v>-0.1347520035777956</c:v>
                </c:pt>
                <c:pt idx="1557">
                  <c:v>-0.13548127864436221</c:v>
                </c:pt>
                <c:pt idx="1558">
                  <c:v>-0.13621055371092883</c:v>
                </c:pt>
                <c:pt idx="1559">
                  <c:v>-0.13693982877749566</c:v>
                </c:pt>
                <c:pt idx="1560">
                  <c:v>-0.13766910384406228</c:v>
                </c:pt>
                <c:pt idx="1561">
                  <c:v>-0.13839837891062889</c:v>
                </c:pt>
                <c:pt idx="1562">
                  <c:v>-0.13912765397719573</c:v>
                </c:pt>
                <c:pt idx="1563">
                  <c:v>-0.13985692904376235</c:v>
                </c:pt>
                <c:pt idx="1564">
                  <c:v>-0.14058620411032896</c:v>
                </c:pt>
                <c:pt idx="1565">
                  <c:v>-0.1413154791768958</c:v>
                </c:pt>
                <c:pt idx="1566">
                  <c:v>-0.14204475424346241</c:v>
                </c:pt>
                <c:pt idx="1567">
                  <c:v>-0.14277402931002903</c:v>
                </c:pt>
                <c:pt idx="1568">
                  <c:v>-0.14350330437659586</c:v>
                </c:pt>
                <c:pt idx="1569">
                  <c:v>-0.14423257944316248</c:v>
                </c:pt>
                <c:pt idx="1570">
                  <c:v>-0.14496185450972909</c:v>
                </c:pt>
                <c:pt idx="1571">
                  <c:v>-0.14569112957629571</c:v>
                </c:pt>
                <c:pt idx="1572">
                  <c:v>-0.14642040464286254</c:v>
                </c:pt>
                <c:pt idx="1573">
                  <c:v>-0.14714967970942916</c:v>
                </c:pt>
                <c:pt idx="1574">
                  <c:v>-0.14787895477599577</c:v>
                </c:pt>
                <c:pt idx="1575">
                  <c:v>-0.14860822984256261</c:v>
                </c:pt>
                <c:pt idx="1576">
                  <c:v>-0.14933750490912923</c:v>
                </c:pt>
                <c:pt idx="1577">
                  <c:v>-0.15006677997569584</c:v>
                </c:pt>
                <c:pt idx="1578">
                  <c:v>-0.15079605504226268</c:v>
                </c:pt>
                <c:pt idx="1579">
                  <c:v>-0.15152533010882929</c:v>
                </c:pt>
                <c:pt idx="1580">
                  <c:v>-0.15225460517539591</c:v>
                </c:pt>
                <c:pt idx="1581">
                  <c:v>-0.15298388024196274</c:v>
                </c:pt>
                <c:pt idx="1582">
                  <c:v>-0.15371315530852936</c:v>
                </c:pt>
                <c:pt idx="1583">
                  <c:v>-0.15444243037509597</c:v>
                </c:pt>
                <c:pt idx="1584">
                  <c:v>-0.15517170544166281</c:v>
                </c:pt>
                <c:pt idx="1585">
                  <c:v>-0.15590098050822943</c:v>
                </c:pt>
                <c:pt idx="1586">
                  <c:v>-0.15663025557479604</c:v>
                </c:pt>
                <c:pt idx="1587">
                  <c:v>-0.15735953064136288</c:v>
                </c:pt>
                <c:pt idx="1588">
                  <c:v>-0.15808880570792949</c:v>
                </c:pt>
                <c:pt idx="1589">
                  <c:v>-0.15881808077449611</c:v>
                </c:pt>
                <c:pt idx="1590">
                  <c:v>-0.15954735584106294</c:v>
                </c:pt>
                <c:pt idx="1591">
                  <c:v>-0.16027663090762956</c:v>
                </c:pt>
                <c:pt idx="1592">
                  <c:v>-0.16100590597419617</c:v>
                </c:pt>
                <c:pt idx="1593">
                  <c:v>-0.16173518104076301</c:v>
                </c:pt>
                <c:pt idx="1594">
                  <c:v>-0.16246445610732962</c:v>
                </c:pt>
                <c:pt idx="1595">
                  <c:v>-0.16319373117389624</c:v>
                </c:pt>
                <c:pt idx="1596">
                  <c:v>-0.16392300624046308</c:v>
                </c:pt>
                <c:pt idx="1597">
                  <c:v>-0.16465228130702969</c:v>
                </c:pt>
                <c:pt idx="1598">
                  <c:v>-0.16538155637359631</c:v>
                </c:pt>
                <c:pt idx="1599">
                  <c:v>-0.16611083144016314</c:v>
                </c:pt>
                <c:pt idx="1600">
                  <c:v>-0.16684010650672976</c:v>
                </c:pt>
                <c:pt idx="1601">
                  <c:v>-0.16756938157329637</c:v>
                </c:pt>
                <c:pt idx="1602">
                  <c:v>-0.16829865663986321</c:v>
                </c:pt>
                <c:pt idx="1603">
                  <c:v>-0.16902793170642982</c:v>
                </c:pt>
                <c:pt idx="1604">
                  <c:v>-0.16975720677299644</c:v>
                </c:pt>
                <c:pt idx="1605">
                  <c:v>-0.17048648183956305</c:v>
                </c:pt>
                <c:pt idx="1606">
                  <c:v>-0.17121575690612989</c:v>
                </c:pt>
                <c:pt idx="1607">
                  <c:v>-0.1719450319726965</c:v>
                </c:pt>
                <c:pt idx="1608">
                  <c:v>-0.17267430703926312</c:v>
                </c:pt>
                <c:pt idx="1609">
                  <c:v>-0.17340358210582996</c:v>
                </c:pt>
                <c:pt idx="1610">
                  <c:v>-0.17413285717239657</c:v>
                </c:pt>
                <c:pt idx="1611">
                  <c:v>-0.17486213223896319</c:v>
                </c:pt>
                <c:pt idx="1612">
                  <c:v>-0.17559140730553002</c:v>
                </c:pt>
                <c:pt idx="1613">
                  <c:v>-0.17632068237209664</c:v>
                </c:pt>
                <c:pt idx="1614">
                  <c:v>-0.17704995743866325</c:v>
                </c:pt>
                <c:pt idx="1615">
                  <c:v>-0.17777923250523009</c:v>
                </c:pt>
                <c:pt idx="1616">
                  <c:v>-0.1785085075717967</c:v>
                </c:pt>
                <c:pt idx="1617">
                  <c:v>-0.17923778263836332</c:v>
                </c:pt>
                <c:pt idx="1618">
                  <c:v>-0.17996705770493016</c:v>
                </c:pt>
                <c:pt idx="1619">
                  <c:v>-0.18069633277149677</c:v>
                </c:pt>
                <c:pt idx="1620">
                  <c:v>-0.18142560783806339</c:v>
                </c:pt>
                <c:pt idx="1621">
                  <c:v>-0.18215488290463022</c:v>
                </c:pt>
                <c:pt idx="1622">
                  <c:v>-0.18288415797119684</c:v>
                </c:pt>
                <c:pt idx="1623">
                  <c:v>-0.18361343303776345</c:v>
                </c:pt>
                <c:pt idx="1624">
                  <c:v>-0.18434270810433029</c:v>
                </c:pt>
                <c:pt idx="1625">
                  <c:v>-0.1850719831708969</c:v>
                </c:pt>
                <c:pt idx="1626">
                  <c:v>-0.18580125823746352</c:v>
                </c:pt>
                <c:pt idx="1627">
                  <c:v>-0.18653053330403035</c:v>
                </c:pt>
                <c:pt idx="1628">
                  <c:v>-0.18725980837059697</c:v>
                </c:pt>
                <c:pt idx="1629">
                  <c:v>-0.18798908343716358</c:v>
                </c:pt>
                <c:pt idx="1630">
                  <c:v>-0.18871835850373042</c:v>
                </c:pt>
                <c:pt idx="1631">
                  <c:v>-0.18944763357029704</c:v>
                </c:pt>
                <c:pt idx="1632">
                  <c:v>-0.19017690863686365</c:v>
                </c:pt>
                <c:pt idx="1633">
                  <c:v>-0.19090618370343049</c:v>
                </c:pt>
                <c:pt idx="1634">
                  <c:v>-0.1916354587699971</c:v>
                </c:pt>
                <c:pt idx="1635">
                  <c:v>-0.19236473383656372</c:v>
                </c:pt>
                <c:pt idx="1636">
                  <c:v>-0.19309400890313033</c:v>
                </c:pt>
                <c:pt idx="1637">
                  <c:v>-0.19382328396969717</c:v>
                </c:pt>
                <c:pt idx="1638">
                  <c:v>-0.19455255903626378</c:v>
                </c:pt>
                <c:pt idx="1639">
                  <c:v>-0.1952818341028304</c:v>
                </c:pt>
                <c:pt idx="1640">
                  <c:v>-0.19601110916939724</c:v>
                </c:pt>
                <c:pt idx="1641">
                  <c:v>-0.19674038423596385</c:v>
                </c:pt>
                <c:pt idx="1642">
                  <c:v>-0.19746965930253046</c:v>
                </c:pt>
                <c:pt idx="1643">
                  <c:v>-0.1981989343690973</c:v>
                </c:pt>
                <c:pt idx="1644">
                  <c:v>-0.19892820943566392</c:v>
                </c:pt>
                <c:pt idx="1645">
                  <c:v>-0.19965748450223053</c:v>
                </c:pt>
                <c:pt idx="1646">
                  <c:v>-0.20038675956879737</c:v>
                </c:pt>
                <c:pt idx="1647">
                  <c:v>-0.20111603463536398</c:v>
                </c:pt>
                <c:pt idx="1648">
                  <c:v>-0.2018453097019306</c:v>
                </c:pt>
                <c:pt idx="1649">
                  <c:v>-0.20257458476849743</c:v>
                </c:pt>
                <c:pt idx="1650">
                  <c:v>-0.20330385983506405</c:v>
                </c:pt>
                <c:pt idx="1651">
                  <c:v>-0.20403313490163066</c:v>
                </c:pt>
                <c:pt idx="1652">
                  <c:v>-0.2047624099681975</c:v>
                </c:pt>
                <c:pt idx="1653">
                  <c:v>-0.20549168503476412</c:v>
                </c:pt>
                <c:pt idx="1654">
                  <c:v>-0.20622096010133073</c:v>
                </c:pt>
                <c:pt idx="1655">
                  <c:v>-0.20695023516789757</c:v>
                </c:pt>
                <c:pt idx="1656">
                  <c:v>-0.20767951023446418</c:v>
                </c:pt>
                <c:pt idx="1657">
                  <c:v>-0.2084087853010308</c:v>
                </c:pt>
                <c:pt idx="1658">
                  <c:v>-0.20913806036759763</c:v>
                </c:pt>
                <c:pt idx="1659">
                  <c:v>-0.20986733543416425</c:v>
                </c:pt>
                <c:pt idx="1660">
                  <c:v>-0.21059661050073086</c:v>
                </c:pt>
                <c:pt idx="1661">
                  <c:v>-0.2113258855672977</c:v>
                </c:pt>
                <c:pt idx="1662">
                  <c:v>-0.21205516063386431</c:v>
                </c:pt>
                <c:pt idx="1663">
                  <c:v>-0.21278443570043093</c:v>
                </c:pt>
                <c:pt idx="1664">
                  <c:v>-0.21351371076699777</c:v>
                </c:pt>
                <c:pt idx="1665">
                  <c:v>-0.21424298583356438</c:v>
                </c:pt>
                <c:pt idx="1666">
                  <c:v>-0.214972260900131</c:v>
                </c:pt>
                <c:pt idx="1667">
                  <c:v>-0.21570153596669783</c:v>
                </c:pt>
                <c:pt idx="1668">
                  <c:v>-0.21643081103326445</c:v>
                </c:pt>
                <c:pt idx="1669">
                  <c:v>-0.21716008609983106</c:v>
                </c:pt>
                <c:pt idx="1670">
                  <c:v>-0.21788936116639768</c:v>
                </c:pt>
                <c:pt idx="1671">
                  <c:v>-0.21861863623296451</c:v>
                </c:pt>
                <c:pt idx="1672">
                  <c:v>-0.21934791129953113</c:v>
                </c:pt>
                <c:pt idx="1673">
                  <c:v>-0.22007718636609774</c:v>
                </c:pt>
                <c:pt idx="1674">
                  <c:v>-0.22080646143266458</c:v>
                </c:pt>
                <c:pt idx="1675">
                  <c:v>-0.2215357364992312</c:v>
                </c:pt>
                <c:pt idx="1676">
                  <c:v>-0.22226501156579781</c:v>
                </c:pt>
                <c:pt idx="1677">
                  <c:v>-0.22299428663236465</c:v>
                </c:pt>
                <c:pt idx="1678">
                  <c:v>-0.22372356169893126</c:v>
                </c:pt>
                <c:pt idx="1679">
                  <c:v>-0.22445283676549788</c:v>
                </c:pt>
                <c:pt idx="1680">
                  <c:v>-0.22518211183206471</c:v>
                </c:pt>
                <c:pt idx="1681">
                  <c:v>-0.22591138689863133</c:v>
                </c:pt>
                <c:pt idx="1682">
                  <c:v>-0.22664066196519794</c:v>
                </c:pt>
                <c:pt idx="1683">
                  <c:v>-0.22736993703176478</c:v>
                </c:pt>
                <c:pt idx="1684">
                  <c:v>-0.22809921209833139</c:v>
                </c:pt>
                <c:pt idx="1685">
                  <c:v>-0.22882848716489801</c:v>
                </c:pt>
                <c:pt idx="1686">
                  <c:v>-0.22955776223146485</c:v>
                </c:pt>
                <c:pt idx="1687">
                  <c:v>-0.23028703729803146</c:v>
                </c:pt>
                <c:pt idx="1688">
                  <c:v>-0.23101631236459808</c:v>
                </c:pt>
                <c:pt idx="1689">
                  <c:v>-0.23174558743116491</c:v>
                </c:pt>
                <c:pt idx="1690">
                  <c:v>-0.23247486249773153</c:v>
                </c:pt>
                <c:pt idx="1691">
                  <c:v>-0.23320413756429814</c:v>
                </c:pt>
                <c:pt idx="1692">
                  <c:v>-0.23393341263086498</c:v>
                </c:pt>
                <c:pt idx="1693">
                  <c:v>-0.23466268769743159</c:v>
                </c:pt>
                <c:pt idx="1694">
                  <c:v>-0.23539196276399821</c:v>
                </c:pt>
                <c:pt idx="1695">
                  <c:v>-0.23612123783056505</c:v>
                </c:pt>
                <c:pt idx="1696">
                  <c:v>-0.23685051289713166</c:v>
                </c:pt>
                <c:pt idx="1697">
                  <c:v>-0.23757978796369827</c:v>
                </c:pt>
                <c:pt idx="1698">
                  <c:v>-0.23830906303026511</c:v>
                </c:pt>
                <c:pt idx="1699">
                  <c:v>-0.23903833809683173</c:v>
                </c:pt>
                <c:pt idx="1700">
                  <c:v>-0.23976761316339834</c:v>
                </c:pt>
                <c:pt idx="1701">
                  <c:v>-0.24049688822996496</c:v>
                </c:pt>
                <c:pt idx="1702">
                  <c:v>-0.24122616329653179</c:v>
                </c:pt>
                <c:pt idx="1703">
                  <c:v>-0.24195543836309841</c:v>
                </c:pt>
                <c:pt idx="1704">
                  <c:v>-0.24268471342966502</c:v>
                </c:pt>
                <c:pt idx="1705">
                  <c:v>-0.24341398849623186</c:v>
                </c:pt>
                <c:pt idx="1706">
                  <c:v>-0.24414326356279847</c:v>
                </c:pt>
                <c:pt idx="1707">
                  <c:v>-0.24487253862936509</c:v>
                </c:pt>
                <c:pt idx="1708">
                  <c:v>-0.24560181369593193</c:v>
                </c:pt>
                <c:pt idx="1709">
                  <c:v>-0.24633108876249854</c:v>
                </c:pt>
                <c:pt idx="1710">
                  <c:v>-0.24706036382906515</c:v>
                </c:pt>
                <c:pt idx="1711">
                  <c:v>-0.24778963889563199</c:v>
                </c:pt>
                <c:pt idx="1712">
                  <c:v>-0.24851891396219861</c:v>
                </c:pt>
                <c:pt idx="1713">
                  <c:v>-0.24924818902876522</c:v>
                </c:pt>
                <c:pt idx="1714">
                  <c:v>-0.24997746409533206</c:v>
                </c:pt>
                <c:pt idx="1715">
                  <c:v>-0.25070673916189867</c:v>
                </c:pt>
                <c:pt idx="1716">
                  <c:v>-0.25143601422846529</c:v>
                </c:pt>
                <c:pt idx="1717">
                  <c:v>-0.25216528929503212</c:v>
                </c:pt>
                <c:pt idx="1718">
                  <c:v>-0.25289456436159874</c:v>
                </c:pt>
                <c:pt idx="1719">
                  <c:v>-0.25362383942816535</c:v>
                </c:pt>
                <c:pt idx="1720">
                  <c:v>-0.25435311449473219</c:v>
                </c:pt>
                <c:pt idx="1721">
                  <c:v>-0.25508238956129881</c:v>
                </c:pt>
                <c:pt idx="1722">
                  <c:v>-0.25581166462786542</c:v>
                </c:pt>
                <c:pt idx="1723">
                  <c:v>-0.25654093969443226</c:v>
                </c:pt>
                <c:pt idx="1724">
                  <c:v>-0.25727021476099887</c:v>
                </c:pt>
                <c:pt idx="1725">
                  <c:v>-0.25799948982756549</c:v>
                </c:pt>
                <c:pt idx="1726">
                  <c:v>-0.25872876489413232</c:v>
                </c:pt>
                <c:pt idx="1727">
                  <c:v>-0.25945803996069894</c:v>
                </c:pt>
                <c:pt idx="1728">
                  <c:v>-0.26018731502726555</c:v>
                </c:pt>
                <c:pt idx="1729">
                  <c:v>-0.26091659009383239</c:v>
                </c:pt>
                <c:pt idx="1730">
                  <c:v>-0.261645865160399</c:v>
                </c:pt>
                <c:pt idx="1731">
                  <c:v>-0.26237514022696562</c:v>
                </c:pt>
                <c:pt idx="1732">
                  <c:v>-0.26310441529353246</c:v>
                </c:pt>
                <c:pt idx="1733">
                  <c:v>-0.26383369036009907</c:v>
                </c:pt>
                <c:pt idx="1734">
                  <c:v>-0.26456296542666569</c:v>
                </c:pt>
                <c:pt idx="1735">
                  <c:v>-0.2652922404932323</c:v>
                </c:pt>
                <c:pt idx="1736">
                  <c:v>-0.26602151555979914</c:v>
                </c:pt>
                <c:pt idx="1737">
                  <c:v>-0.26675079062636575</c:v>
                </c:pt>
                <c:pt idx="1738">
                  <c:v>-0.26748006569293237</c:v>
                </c:pt>
                <c:pt idx="1739">
                  <c:v>-0.2682093407594992</c:v>
                </c:pt>
                <c:pt idx="1740">
                  <c:v>-0.26893861582606582</c:v>
                </c:pt>
                <c:pt idx="1741">
                  <c:v>-0.26966789089263243</c:v>
                </c:pt>
                <c:pt idx="1742">
                  <c:v>-0.27039716595919927</c:v>
                </c:pt>
                <c:pt idx="1743">
                  <c:v>-0.27112644102576589</c:v>
                </c:pt>
                <c:pt idx="1744">
                  <c:v>-0.2718557160923325</c:v>
                </c:pt>
                <c:pt idx="1745">
                  <c:v>-0.27258499115889934</c:v>
                </c:pt>
                <c:pt idx="1746">
                  <c:v>-0.27331426622546595</c:v>
                </c:pt>
                <c:pt idx="1747">
                  <c:v>-0.27404354129203257</c:v>
                </c:pt>
                <c:pt idx="1748">
                  <c:v>-0.2747728163585994</c:v>
                </c:pt>
                <c:pt idx="1749">
                  <c:v>-0.27550209142516602</c:v>
                </c:pt>
                <c:pt idx="1750">
                  <c:v>-0.27623136649173263</c:v>
                </c:pt>
                <c:pt idx="1751">
                  <c:v>-0.27696064155829947</c:v>
                </c:pt>
                <c:pt idx="1752">
                  <c:v>-0.27768991662486608</c:v>
                </c:pt>
                <c:pt idx="1753">
                  <c:v>-0.2784191916914327</c:v>
                </c:pt>
                <c:pt idx="1754">
                  <c:v>-0.27914846675799954</c:v>
                </c:pt>
                <c:pt idx="1755">
                  <c:v>-0.27987774182456615</c:v>
                </c:pt>
                <c:pt idx="1756">
                  <c:v>-0.28060701689113277</c:v>
                </c:pt>
                <c:pt idx="1757">
                  <c:v>-0.2813362919576996</c:v>
                </c:pt>
                <c:pt idx="1758">
                  <c:v>-0.28206556702426622</c:v>
                </c:pt>
                <c:pt idx="1759">
                  <c:v>-0.28279484209083283</c:v>
                </c:pt>
                <c:pt idx="1760">
                  <c:v>-0.28352411715739967</c:v>
                </c:pt>
                <c:pt idx="1761">
                  <c:v>-0.28425339222396628</c:v>
                </c:pt>
                <c:pt idx="1762">
                  <c:v>-0.2849826672905329</c:v>
                </c:pt>
                <c:pt idx="1763">
                  <c:v>-0.28571194235709974</c:v>
                </c:pt>
                <c:pt idx="1764">
                  <c:v>-0.28644121742366635</c:v>
                </c:pt>
                <c:pt idx="1765">
                  <c:v>-0.28717049249023296</c:v>
                </c:pt>
                <c:pt idx="1766">
                  <c:v>-0.28789976755679958</c:v>
                </c:pt>
                <c:pt idx="1767">
                  <c:v>-0.28862904262336642</c:v>
                </c:pt>
                <c:pt idx="1768">
                  <c:v>-0.28935831768993303</c:v>
                </c:pt>
                <c:pt idx="1769">
                  <c:v>-0.29008759275649965</c:v>
                </c:pt>
                <c:pt idx="1770">
                  <c:v>-0.29081686782306648</c:v>
                </c:pt>
                <c:pt idx="1771">
                  <c:v>-0.2915461428896331</c:v>
                </c:pt>
                <c:pt idx="1772">
                  <c:v>-0.29227541795619971</c:v>
                </c:pt>
                <c:pt idx="1773">
                  <c:v>-0.29300469302276655</c:v>
                </c:pt>
                <c:pt idx="1774">
                  <c:v>-0.29373396808933316</c:v>
                </c:pt>
                <c:pt idx="1775">
                  <c:v>-0.29446324315589978</c:v>
                </c:pt>
                <c:pt idx="1776">
                  <c:v>-0.29519251822246662</c:v>
                </c:pt>
                <c:pt idx="1777">
                  <c:v>-0.29592179328903323</c:v>
                </c:pt>
                <c:pt idx="1778">
                  <c:v>-0.29665106835559985</c:v>
                </c:pt>
                <c:pt idx="1779">
                  <c:v>-0.29738034342216668</c:v>
                </c:pt>
                <c:pt idx="1780">
                  <c:v>-0.2981096184887333</c:v>
                </c:pt>
                <c:pt idx="1781">
                  <c:v>-0.29883889355529991</c:v>
                </c:pt>
                <c:pt idx="1782">
                  <c:v>-0.29956816862186675</c:v>
                </c:pt>
                <c:pt idx="1783">
                  <c:v>-0.30029744368843336</c:v>
                </c:pt>
                <c:pt idx="1784">
                  <c:v>-0.30102671875499998</c:v>
                </c:pt>
                <c:pt idx="1785">
                  <c:v>-0.30175599382156681</c:v>
                </c:pt>
                <c:pt idx="1786">
                  <c:v>-0.30248526888813343</c:v>
                </c:pt>
                <c:pt idx="1787">
                  <c:v>-0.30321454395470004</c:v>
                </c:pt>
                <c:pt idx="1788">
                  <c:v>-0.30394381902126688</c:v>
                </c:pt>
                <c:pt idx="1789">
                  <c:v>-0.3046730940878335</c:v>
                </c:pt>
                <c:pt idx="1790">
                  <c:v>-0.30540236915440011</c:v>
                </c:pt>
                <c:pt idx="1791">
                  <c:v>-0.30613164422096695</c:v>
                </c:pt>
                <c:pt idx="1792">
                  <c:v>-0.30686091928753356</c:v>
                </c:pt>
                <c:pt idx="1793">
                  <c:v>-0.30759019435410018</c:v>
                </c:pt>
                <c:pt idx="1794">
                  <c:v>-0.30831946942066701</c:v>
                </c:pt>
                <c:pt idx="1795">
                  <c:v>-0.30904874448723363</c:v>
                </c:pt>
                <c:pt idx="1796">
                  <c:v>-0.30977801955380024</c:v>
                </c:pt>
                <c:pt idx="1797">
                  <c:v>-0.31050729462036708</c:v>
                </c:pt>
                <c:pt idx="1798">
                  <c:v>-0.3112365696869337</c:v>
                </c:pt>
                <c:pt idx="1799">
                  <c:v>-0.31196584475350031</c:v>
                </c:pt>
                <c:pt idx="1800">
                  <c:v>-0.31269511982006692</c:v>
                </c:pt>
                <c:pt idx="1801">
                  <c:v>-0.31342439488663376</c:v>
                </c:pt>
                <c:pt idx="1802">
                  <c:v>-0.31415366995320038</c:v>
                </c:pt>
                <c:pt idx="1803">
                  <c:v>-0.31488294501976699</c:v>
                </c:pt>
                <c:pt idx="1804">
                  <c:v>-0.31561222008633383</c:v>
                </c:pt>
                <c:pt idx="1805">
                  <c:v>-0.31634149515290044</c:v>
                </c:pt>
                <c:pt idx="1806">
                  <c:v>-0.31707077021946706</c:v>
                </c:pt>
                <c:pt idx="1807">
                  <c:v>-0.31780004528603389</c:v>
                </c:pt>
                <c:pt idx="1808">
                  <c:v>-0.31852932035260051</c:v>
                </c:pt>
                <c:pt idx="1809">
                  <c:v>-0.31925859541916712</c:v>
                </c:pt>
                <c:pt idx="1810">
                  <c:v>-0.31998787048573396</c:v>
                </c:pt>
                <c:pt idx="1811">
                  <c:v>-0.32071714555230058</c:v>
                </c:pt>
                <c:pt idx="1812">
                  <c:v>-0.32144642061886719</c:v>
                </c:pt>
                <c:pt idx="1813">
                  <c:v>-0.32217569568543403</c:v>
                </c:pt>
                <c:pt idx="1814">
                  <c:v>-0.32290497075200064</c:v>
                </c:pt>
                <c:pt idx="1815">
                  <c:v>-0.32363424581856726</c:v>
                </c:pt>
                <c:pt idx="1816">
                  <c:v>-0.32436352088513409</c:v>
                </c:pt>
                <c:pt idx="1817">
                  <c:v>-0.32509279595170071</c:v>
                </c:pt>
                <c:pt idx="1818">
                  <c:v>-0.32582207101826732</c:v>
                </c:pt>
                <c:pt idx="1819">
                  <c:v>-0.32655134608483416</c:v>
                </c:pt>
                <c:pt idx="1820">
                  <c:v>-0.32728062115140077</c:v>
                </c:pt>
                <c:pt idx="1821">
                  <c:v>-0.32800989621796739</c:v>
                </c:pt>
                <c:pt idx="1822">
                  <c:v>-0.32873917128453423</c:v>
                </c:pt>
                <c:pt idx="1823">
                  <c:v>-0.32946844635110084</c:v>
                </c:pt>
                <c:pt idx="1824">
                  <c:v>-0.33019772141766746</c:v>
                </c:pt>
                <c:pt idx="1825">
                  <c:v>-0.33092699648423429</c:v>
                </c:pt>
                <c:pt idx="1826">
                  <c:v>-0.33165627155080091</c:v>
                </c:pt>
                <c:pt idx="1827">
                  <c:v>-0.33238554661736752</c:v>
                </c:pt>
                <c:pt idx="1828">
                  <c:v>-0.33311482168393436</c:v>
                </c:pt>
                <c:pt idx="1829">
                  <c:v>-0.33384409675050097</c:v>
                </c:pt>
                <c:pt idx="1830">
                  <c:v>-0.33457337181706759</c:v>
                </c:pt>
                <c:pt idx="1831">
                  <c:v>-0.3353026468836342</c:v>
                </c:pt>
                <c:pt idx="1832">
                  <c:v>-0.33603192195020104</c:v>
                </c:pt>
                <c:pt idx="1833">
                  <c:v>-0.33676119701676765</c:v>
                </c:pt>
                <c:pt idx="1834">
                  <c:v>-0.33749047208333427</c:v>
                </c:pt>
                <c:pt idx="1835">
                  <c:v>-0.33821974714990111</c:v>
                </c:pt>
                <c:pt idx="1836">
                  <c:v>-0.33894902221646772</c:v>
                </c:pt>
                <c:pt idx="1837">
                  <c:v>-0.33967829728303434</c:v>
                </c:pt>
                <c:pt idx="1838">
                  <c:v>-0.34040757234960117</c:v>
                </c:pt>
                <c:pt idx="1839">
                  <c:v>-0.34113684741616779</c:v>
                </c:pt>
                <c:pt idx="1840">
                  <c:v>-0.3418661224827344</c:v>
                </c:pt>
                <c:pt idx="1841">
                  <c:v>-0.34259539754930124</c:v>
                </c:pt>
                <c:pt idx="1842">
                  <c:v>-0.34332467261586785</c:v>
                </c:pt>
                <c:pt idx="1843">
                  <c:v>-0.34405394768243447</c:v>
                </c:pt>
                <c:pt idx="1844">
                  <c:v>-0.34478322274900131</c:v>
                </c:pt>
                <c:pt idx="1845">
                  <c:v>-0.34551249781556792</c:v>
                </c:pt>
                <c:pt idx="1846">
                  <c:v>-0.34624177288213454</c:v>
                </c:pt>
                <c:pt idx="1847">
                  <c:v>-0.34697104794870137</c:v>
                </c:pt>
                <c:pt idx="1848">
                  <c:v>-0.34770032301526799</c:v>
                </c:pt>
                <c:pt idx="1849">
                  <c:v>-0.3484295980818346</c:v>
                </c:pt>
                <c:pt idx="1850">
                  <c:v>-0.34915887314840144</c:v>
                </c:pt>
                <c:pt idx="1851">
                  <c:v>-0.34988814821496805</c:v>
                </c:pt>
                <c:pt idx="1852">
                  <c:v>-0.35061742328153467</c:v>
                </c:pt>
                <c:pt idx="1853">
                  <c:v>-0.3513466983481015</c:v>
                </c:pt>
                <c:pt idx="1854">
                  <c:v>-0.35207597341466812</c:v>
                </c:pt>
                <c:pt idx="1855">
                  <c:v>-0.35280524848123473</c:v>
                </c:pt>
                <c:pt idx="1856">
                  <c:v>-0.35353452354780157</c:v>
                </c:pt>
                <c:pt idx="1857">
                  <c:v>-0.35426379861436819</c:v>
                </c:pt>
                <c:pt idx="1858">
                  <c:v>-0.3549930736809348</c:v>
                </c:pt>
                <c:pt idx="1859">
                  <c:v>-0.35572234874750164</c:v>
                </c:pt>
                <c:pt idx="1860">
                  <c:v>-0.35645162381406825</c:v>
                </c:pt>
                <c:pt idx="1861">
                  <c:v>-0.35718089888063487</c:v>
                </c:pt>
                <c:pt idx="1862">
                  <c:v>-0.3579101739472017</c:v>
                </c:pt>
                <c:pt idx="1863">
                  <c:v>-0.35863944901376832</c:v>
                </c:pt>
                <c:pt idx="1864">
                  <c:v>-0.35936872408033493</c:v>
                </c:pt>
                <c:pt idx="1865">
                  <c:v>-0.36009799914690155</c:v>
                </c:pt>
                <c:pt idx="1866">
                  <c:v>-0.36082727421346839</c:v>
                </c:pt>
                <c:pt idx="1867">
                  <c:v>-0.361556549280035</c:v>
                </c:pt>
                <c:pt idx="1868">
                  <c:v>-0.36228582434660161</c:v>
                </c:pt>
                <c:pt idx="1869">
                  <c:v>-0.36301509941316845</c:v>
                </c:pt>
                <c:pt idx="1870">
                  <c:v>-0.36374437447973507</c:v>
                </c:pt>
                <c:pt idx="1871">
                  <c:v>-0.36447364954630168</c:v>
                </c:pt>
                <c:pt idx="1872">
                  <c:v>-0.36520292461286852</c:v>
                </c:pt>
                <c:pt idx="1873">
                  <c:v>-0.36593219967943513</c:v>
                </c:pt>
                <c:pt idx="1874">
                  <c:v>-0.36666147474600175</c:v>
                </c:pt>
                <c:pt idx="1875">
                  <c:v>-0.36739074981256858</c:v>
                </c:pt>
                <c:pt idx="1876">
                  <c:v>-0.3681200248791352</c:v>
                </c:pt>
                <c:pt idx="1877">
                  <c:v>-0.36884929994570181</c:v>
                </c:pt>
                <c:pt idx="1878">
                  <c:v>-0.36957857501226865</c:v>
                </c:pt>
                <c:pt idx="1879">
                  <c:v>-0.37030785007883527</c:v>
                </c:pt>
                <c:pt idx="1880">
                  <c:v>-0.37103712514540188</c:v>
                </c:pt>
                <c:pt idx="1881">
                  <c:v>-0.37176640021196872</c:v>
                </c:pt>
                <c:pt idx="1882">
                  <c:v>-0.37249567527853533</c:v>
                </c:pt>
                <c:pt idx="1883">
                  <c:v>-0.37322495034510195</c:v>
                </c:pt>
                <c:pt idx="1884">
                  <c:v>-0.37395422541166878</c:v>
                </c:pt>
                <c:pt idx="1885">
                  <c:v>-0.3746835004782354</c:v>
                </c:pt>
                <c:pt idx="1886">
                  <c:v>-0.37541277554480201</c:v>
                </c:pt>
                <c:pt idx="1887">
                  <c:v>-0.37614205061136885</c:v>
                </c:pt>
                <c:pt idx="1888">
                  <c:v>-0.37687132567793546</c:v>
                </c:pt>
                <c:pt idx="1889">
                  <c:v>-0.37760060074450208</c:v>
                </c:pt>
                <c:pt idx="1890">
                  <c:v>-0.37832987581106892</c:v>
                </c:pt>
                <c:pt idx="1891">
                  <c:v>-0.37905915087763553</c:v>
                </c:pt>
                <c:pt idx="1892">
                  <c:v>-0.37978842594420215</c:v>
                </c:pt>
                <c:pt idx="1893">
                  <c:v>-0.38051770101076898</c:v>
                </c:pt>
                <c:pt idx="1894">
                  <c:v>-0.3812469760773356</c:v>
                </c:pt>
                <c:pt idx="1895">
                  <c:v>-0.38197625114390221</c:v>
                </c:pt>
                <c:pt idx="1896">
                  <c:v>-0.38270552621046883</c:v>
                </c:pt>
                <c:pt idx="1897">
                  <c:v>-0.38343480127703566</c:v>
                </c:pt>
                <c:pt idx="1898">
                  <c:v>-0.38416407634360228</c:v>
                </c:pt>
                <c:pt idx="1899">
                  <c:v>-0.38489335141016889</c:v>
                </c:pt>
                <c:pt idx="1900">
                  <c:v>-0.38562262647673573</c:v>
                </c:pt>
                <c:pt idx="1901">
                  <c:v>-0.38635190154330235</c:v>
                </c:pt>
                <c:pt idx="1902">
                  <c:v>-0.38708117660986896</c:v>
                </c:pt>
                <c:pt idx="1903">
                  <c:v>-0.3878104516764358</c:v>
                </c:pt>
                <c:pt idx="1904">
                  <c:v>-0.38853972674300241</c:v>
                </c:pt>
                <c:pt idx="1905">
                  <c:v>-0.38926900180956903</c:v>
                </c:pt>
                <c:pt idx="1906">
                  <c:v>-0.38999827687613586</c:v>
                </c:pt>
                <c:pt idx="1907">
                  <c:v>-0.39072755194270248</c:v>
                </c:pt>
                <c:pt idx="1908">
                  <c:v>-0.39145682700926909</c:v>
                </c:pt>
                <c:pt idx="1909">
                  <c:v>-0.39218610207583593</c:v>
                </c:pt>
                <c:pt idx="1910">
                  <c:v>-0.39291537714240254</c:v>
                </c:pt>
                <c:pt idx="1911">
                  <c:v>-0.39364465220896916</c:v>
                </c:pt>
                <c:pt idx="1912">
                  <c:v>-0.394373927275536</c:v>
                </c:pt>
                <c:pt idx="1913">
                  <c:v>-0.39510320234210261</c:v>
                </c:pt>
                <c:pt idx="1914">
                  <c:v>-0.39583247740866923</c:v>
                </c:pt>
                <c:pt idx="1915">
                  <c:v>-0.39656175247523606</c:v>
                </c:pt>
                <c:pt idx="1916">
                  <c:v>-0.39729102754180268</c:v>
                </c:pt>
                <c:pt idx="1917">
                  <c:v>-0.39802030260836929</c:v>
                </c:pt>
                <c:pt idx="1918">
                  <c:v>-0.39874957767493613</c:v>
                </c:pt>
                <c:pt idx="1919">
                  <c:v>-0.39947885274150274</c:v>
                </c:pt>
                <c:pt idx="1920">
                  <c:v>-0.40020812780806936</c:v>
                </c:pt>
                <c:pt idx="1921">
                  <c:v>-0.4009374028746362</c:v>
                </c:pt>
                <c:pt idx="1922">
                  <c:v>-0.40166667794120281</c:v>
                </c:pt>
                <c:pt idx="1923">
                  <c:v>-0.40239595300776942</c:v>
                </c:pt>
                <c:pt idx="1924">
                  <c:v>-0.40312522807433626</c:v>
                </c:pt>
                <c:pt idx="1925">
                  <c:v>-0.40385450314090288</c:v>
                </c:pt>
                <c:pt idx="1926">
                  <c:v>-0.40458377820746949</c:v>
                </c:pt>
                <c:pt idx="1927">
                  <c:v>-0.40531305327403633</c:v>
                </c:pt>
                <c:pt idx="1928">
                  <c:v>-0.40604232834060294</c:v>
                </c:pt>
                <c:pt idx="1929">
                  <c:v>-0.40677160340716956</c:v>
                </c:pt>
                <c:pt idx="1930">
                  <c:v>-0.40750087847373617</c:v>
                </c:pt>
                <c:pt idx="1931">
                  <c:v>-0.40823015354030301</c:v>
                </c:pt>
                <c:pt idx="1932">
                  <c:v>-0.40895942860686962</c:v>
                </c:pt>
                <c:pt idx="1933">
                  <c:v>-0.40968870367343624</c:v>
                </c:pt>
                <c:pt idx="1934">
                  <c:v>-0.41041797874000308</c:v>
                </c:pt>
                <c:pt idx="1935">
                  <c:v>-0.41114725380656969</c:v>
                </c:pt>
                <c:pt idx="1936">
                  <c:v>-0.41187652887313631</c:v>
                </c:pt>
                <c:pt idx="1937">
                  <c:v>-0.41260580393970314</c:v>
                </c:pt>
                <c:pt idx="1938">
                  <c:v>-0.41333507900626976</c:v>
                </c:pt>
                <c:pt idx="1939">
                  <c:v>-0.41406435407283637</c:v>
                </c:pt>
                <c:pt idx="1940">
                  <c:v>-0.41479362913940321</c:v>
                </c:pt>
                <c:pt idx="1941">
                  <c:v>-0.41552290420596982</c:v>
                </c:pt>
                <c:pt idx="1942">
                  <c:v>-0.41625217927253644</c:v>
                </c:pt>
                <c:pt idx="1943">
                  <c:v>-0.41698145433910327</c:v>
                </c:pt>
                <c:pt idx="1944">
                  <c:v>-0.41771072940566989</c:v>
                </c:pt>
                <c:pt idx="1945">
                  <c:v>-0.4184400044722365</c:v>
                </c:pt>
                <c:pt idx="1946">
                  <c:v>-0.41916927953880334</c:v>
                </c:pt>
                <c:pt idx="1947">
                  <c:v>-0.41989855460536996</c:v>
                </c:pt>
                <c:pt idx="1948">
                  <c:v>-0.42062782967193657</c:v>
                </c:pt>
                <c:pt idx="1949">
                  <c:v>-0.42135710473850341</c:v>
                </c:pt>
                <c:pt idx="1950">
                  <c:v>-0.42208637980507002</c:v>
                </c:pt>
                <c:pt idx="1951">
                  <c:v>-0.42281565487163664</c:v>
                </c:pt>
                <c:pt idx="1952">
                  <c:v>-0.42354492993820347</c:v>
                </c:pt>
                <c:pt idx="1953">
                  <c:v>-0.42427420500477009</c:v>
                </c:pt>
                <c:pt idx="1954">
                  <c:v>-0.4250034800713367</c:v>
                </c:pt>
                <c:pt idx="1955">
                  <c:v>-0.42573275513790354</c:v>
                </c:pt>
                <c:pt idx="1956">
                  <c:v>-0.42646203020447015</c:v>
                </c:pt>
                <c:pt idx="1957">
                  <c:v>-0.42719130527103677</c:v>
                </c:pt>
                <c:pt idx="1958">
                  <c:v>-0.42792058033760361</c:v>
                </c:pt>
                <c:pt idx="1959">
                  <c:v>-0.42864985540417022</c:v>
                </c:pt>
                <c:pt idx="1960">
                  <c:v>-0.42937913047073684</c:v>
                </c:pt>
                <c:pt idx="1961">
                  <c:v>-0.43010840553730345</c:v>
                </c:pt>
                <c:pt idx="1962">
                  <c:v>-0.43083768060387029</c:v>
                </c:pt>
                <c:pt idx="1963">
                  <c:v>-0.4315669556704369</c:v>
                </c:pt>
                <c:pt idx="1964">
                  <c:v>-0.43229623073700352</c:v>
                </c:pt>
                <c:pt idx="1965">
                  <c:v>-0.43302550580357035</c:v>
                </c:pt>
                <c:pt idx="1966">
                  <c:v>-0.43375478087013697</c:v>
                </c:pt>
                <c:pt idx="1967">
                  <c:v>-0.43448405593670358</c:v>
                </c:pt>
                <c:pt idx="1968">
                  <c:v>-0.43521333100327042</c:v>
                </c:pt>
                <c:pt idx="1969">
                  <c:v>-0.43594260606983704</c:v>
                </c:pt>
                <c:pt idx="1970">
                  <c:v>-0.43667188113640365</c:v>
                </c:pt>
                <c:pt idx="1971">
                  <c:v>-0.43740115620297049</c:v>
                </c:pt>
                <c:pt idx="1972">
                  <c:v>-0.4381304312695371</c:v>
                </c:pt>
                <c:pt idx="1973">
                  <c:v>-0.43885970633610372</c:v>
                </c:pt>
                <c:pt idx="1974">
                  <c:v>-0.43958898140267055</c:v>
                </c:pt>
                <c:pt idx="1975">
                  <c:v>-0.44031825646923717</c:v>
                </c:pt>
                <c:pt idx="1976">
                  <c:v>-0.44104753153580378</c:v>
                </c:pt>
                <c:pt idx="1977">
                  <c:v>-0.44177680660237062</c:v>
                </c:pt>
                <c:pt idx="1978">
                  <c:v>-0.44250608166893723</c:v>
                </c:pt>
                <c:pt idx="1979">
                  <c:v>-0.44323535673550385</c:v>
                </c:pt>
                <c:pt idx="1980">
                  <c:v>-0.44396463180207069</c:v>
                </c:pt>
                <c:pt idx="1981">
                  <c:v>-0.4446939068686373</c:v>
                </c:pt>
                <c:pt idx="1982">
                  <c:v>-0.44542318193520392</c:v>
                </c:pt>
                <c:pt idx="1983">
                  <c:v>-0.44615245700177075</c:v>
                </c:pt>
                <c:pt idx="1984">
                  <c:v>-0.44688173206833737</c:v>
                </c:pt>
                <c:pt idx="1985">
                  <c:v>-0.44761100713490398</c:v>
                </c:pt>
                <c:pt idx="1986">
                  <c:v>-0.44834028220147082</c:v>
                </c:pt>
                <c:pt idx="1987">
                  <c:v>-0.44906955726803743</c:v>
                </c:pt>
                <c:pt idx="1988">
                  <c:v>-0.44979883233460405</c:v>
                </c:pt>
                <c:pt idx="1989">
                  <c:v>-0.45052810740117089</c:v>
                </c:pt>
                <c:pt idx="1990">
                  <c:v>-0.4512573824677375</c:v>
                </c:pt>
                <c:pt idx="1991">
                  <c:v>-0.45198665753430411</c:v>
                </c:pt>
                <c:pt idx="1992">
                  <c:v>-0.45271593260087095</c:v>
                </c:pt>
                <c:pt idx="1993">
                  <c:v>-0.45344520766743757</c:v>
                </c:pt>
                <c:pt idx="1994">
                  <c:v>-0.45417448273400418</c:v>
                </c:pt>
                <c:pt idx="1995">
                  <c:v>-0.4549037578005708</c:v>
                </c:pt>
                <c:pt idx="1996">
                  <c:v>-0.45563303286713763</c:v>
                </c:pt>
                <c:pt idx="1997">
                  <c:v>-0.45636230793370425</c:v>
                </c:pt>
                <c:pt idx="1998">
                  <c:v>-0.45709158300027086</c:v>
                </c:pt>
                <c:pt idx="1999">
                  <c:v>-0.4578208580668377</c:v>
                </c:pt>
                <c:pt idx="2000">
                  <c:v>-0.45855013313340431</c:v>
                </c:pt>
              </c:numCache>
            </c:numRef>
          </c:yVal>
          <c:smooth val="1"/>
          <c:extLst>
            <c:ext xmlns:c16="http://schemas.microsoft.com/office/drawing/2014/chart" uri="{C3380CC4-5D6E-409C-BE32-E72D297353CC}">
              <c16:uniqueId val="{00000014-E05D-409D-8A1A-974283C8685C}"/>
            </c:ext>
          </c:extLst>
        </c:ser>
        <c:dLbls>
          <c:showLegendKey val="0"/>
          <c:showVal val="0"/>
          <c:showCatName val="0"/>
          <c:showSerName val="0"/>
          <c:showPercent val="0"/>
          <c:showBubbleSize val="0"/>
        </c:dLbls>
        <c:axId val="915112063"/>
        <c:axId val="915119967"/>
      </c:scatterChart>
      <c:valAx>
        <c:axId val="915112063"/>
        <c:scaling>
          <c:orientation val="minMax"/>
          <c:max val="2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15119967"/>
        <c:crosses val="autoZero"/>
        <c:crossBetween val="midCat"/>
      </c:valAx>
      <c:valAx>
        <c:axId val="91511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151120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VB</c:v>
          </c:tx>
          <c:spPr>
            <a:ln w="19050"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1"/>
            <c:trendlineLbl>
              <c:layout>
                <c:manualLayout>
                  <c:x val="8.1595157318077344E-4"/>
                  <c:y val="-0.325638798120508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'LOADING DIAGRAM TAKE 2'!$E$25:$F$25</c:f>
              <c:numCache>
                <c:formatCode>General</c:formatCode>
                <c:ptCount val="2"/>
                <c:pt idx="0">
                  <c:v>6100</c:v>
                </c:pt>
                <c:pt idx="1">
                  <c:v>15250</c:v>
                </c:pt>
              </c:numCache>
            </c:numRef>
          </c:xVal>
          <c:yVal>
            <c:numRef>
              <c:f>'LOADING DIAGRAM TAKE 2'!$E$26:$F$26</c:f>
              <c:numCache>
                <c:formatCode>General</c:formatCode>
                <c:ptCount val="2"/>
                <c:pt idx="0">
                  <c:v>20.12</c:v>
                </c:pt>
                <c:pt idx="1">
                  <c:v>11.5</c:v>
                </c:pt>
              </c:numCache>
            </c:numRef>
          </c:yVal>
          <c:smooth val="0"/>
          <c:extLst>
            <c:ext xmlns:c16="http://schemas.microsoft.com/office/drawing/2014/chart" uri="{C3380CC4-5D6E-409C-BE32-E72D297353CC}">
              <c16:uniqueId val="{00000007-85A6-49BD-A903-36B2034DC9CB}"/>
            </c:ext>
          </c:extLst>
        </c:ser>
        <c:ser>
          <c:idx val="1"/>
          <c:order val="1"/>
          <c:tx>
            <c:v>VC</c:v>
          </c:tx>
          <c:spPr>
            <a:ln w="19050"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1"/>
            <c:trendlineLbl>
              <c:layout>
                <c:manualLayout>
                  <c:x val="-0.18461977963706025"/>
                  <c:y val="-0.1471758968046125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'LOADING DIAGRAM TAKE 2'!$E$25:$F$25</c:f>
              <c:numCache>
                <c:formatCode>General</c:formatCode>
                <c:ptCount val="2"/>
                <c:pt idx="0">
                  <c:v>6100</c:v>
                </c:pt>
                <c:pt idx="1">
                  <c:v>15250</c:v>
                </c:pt>
              </c:numCache>
            </c:numRef>
          </c:xVal>
          <c:yVal>
            <c:numRef>
              <c:f>'LOADING DIAGRAM TAKE 2'!$E$27:$F$27</c:f>
              <c:numCache>
                <c:formatCode>General</c:formatCode>
                <c:ptCount val="2"/>
                <c:pt idx="0">
                  <c:v>15.24</c:v>
                </c:pt>
                <c:pt idx="1">
                  <c:v>7.62</c:v>
                </c:pt>
              </c:numCache>
            </c:numRef>
          </c:yVal>
          <c:smooth val="0"/>
          <c:extLst>
            <c:ext xmlns:c16="http://schemas.microsoft.com/office/drawing/2014/chart" uri="{C3380CC4-5D6E-409C-BE32-E72D297353CC}">
              <c16:uniqueId val="{00000008-85A6-49BD-A903-36B2034DC9CB}"/>
            </c:ext>
          </c:extLst>
        </c:ser>
        <c:ser>
          <c:idx val="2"/>
          <c:order val="2"/>
          <c:tx>
            <c:v>VD</c:v>
          </c:tx>
          <c:spPr>
            <a:ln w="19050" cap="rnd">
              <a:solidFill>
                <a:schemeClr val="accent3"/>
              </a:solidFill>
              <a:round/>
            </a:ln>
            <a:effectLst/>
          </c:spPr>
          <c:marker>
            <c:symbol val="none"/>
          </c:marker>
          <c:trendline>
            <c:spPr>
              <a:ln w="19050" cap="rnd">
                <a:solidFill>
                  <a:schemeClr val="accent3"/>
                </a:solidFill>
                <a:prstDash val="sysDot"/>
              </a:ln>
              <a:effectLst/>
            </c:spPr>
            <c:trendlineType val="linear"/>
            <c:dispRSqr val="0"/>
            <c:dispEq val="1"/>
            <c:trendlineLbl>
              <c:layout>
                <c:manualLayout>
                  <c:x val="-8.4395906425105166E-4"/>
                  <c:y val="3.353904161807829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trendlineLbl>
          </c:trendline>
          <c:xVal>
            <c:numRef>
              <c:f>'LOADING DIAGRAM TAKE 2'!$E$25:$F$25</c:f>
              <c:numCache>
                <c:formatCode>General</c:formatCode>
                <c:ptCount val="2"/>
                <c:pt idx="0">
                  <c:v>6100</c:v>
                </c:pt>
                <c:pt idx="1">
                  <c:v>15250</c:v>
                </c:pt>
              </c:numCache>
            </c:numRef>
          </c:xVal>
          <c:yVal>
            <c:numRef>
              <c:f>'LOADING DIAGRAM TAKE 2'!$E$28:$F$28</c:f>
              <c:numCache>
                <c:formatCode>General</c:formatCode>
                <c:ptCount val="2"/>
                <c:pt idx="0">
                  <c:v>7.62</c:v>
                </c:pt>
                <c:pt idx="1">
                  <c:v>3.81</c:v>
                </c:pt>
              </c:numCache>
            </c:numRef>
          </c:yVal>
          <c:smooth val="0"/>
          <c:extLst>
            <c:ext xmlns:c16="http://schemas.microsoft.com/office/drawing/2014/chart" uri="{C3380CC4-5D6E-409C-BE32-E72D297353CC}">
              <c16:uniqueId val="{00000009-85A6-49BD-A903-36B2034DC9CB}"/>
            </c:ext>
          </c:extLst>
        </c:ser>
        <c:dLbls>
          <c:showLegendKey val="0"/>
          <c:showVal val="0"/>
          <c:showCatName val="0"/>
          <c:showSerName val="0"/>
          <c:showPercent val="0"/>
          <c:showBubbleSize val="0"/>
        </c:dLbls>
        <c:axId val="908062191"/>
        <c:axId val="908055951"/>
      </c:scatterChart>
      <c:valAx>
        <c:axId val="90806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08055951"/>
        <c:crosses val="autoZero"/>
        <c:crossBetween val="midCat"/>
      </c:valAx>
      <c:valAx>
        <c:axId val="90805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080621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2159008956432485E-2"/>
          <c:y val="3.667775899282328E-2"/>
          <c:w val="0.94267774654902226"/>
          <c:h val="0.91645176121160121"/>
        </c:manualLayout>
      </c:layout>
      <c:scatterChart>
        <c:scatterStyle val="lineMarker"/>
        <c:varyColors val="0"/>
        <c:ser>
          <c:idx val="0"/>
          <c:order val="0"/>
          <c:tx>
            <c:v>U1</c:v>
          </c:tx>
          <c:spPr>
            <a:ln w="19050" cap="rnd">
              <a:solidFill>
                <a:schemeClr val="accent1"/>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2'!$O$2:$O$2002</c:f>
              <c:numCache>
                <c:formatCode>General</c:formatCode>
                <c:ptCount val="2001"/>
                <c:pt idx="0">
                  <c:v>1</c:v>
                </c:pt>
                <c:pt idx="1">
                  <c:v>1.0010104340795078</c:v>
                </c:pt>
                <c:pt idx="2">
                  <c:v>1.0020208681590157</c:v>
                </c:pt>
                <c:pt idx="3">
                  <c:v>1.0030313022385235</c:v>
                </c:pt>
                <c:pt idx="4">
                  <c:v>1.0040417363180314</c:v>
                </c:pt>
                <c:pt idx="5">
                  <c:v>1.0050521703975392</c:v>
                </c:pt>
                <c:pt idx="6">
                  <c:v>1.0060626044770471</c:v>
                </c:pt>
                <c:pt idx="7">
                  <c:v>1.0070730385565549</c:v>
                </c:pt>
                <c:pt idx="8">
                  <c:v>1.0080834726360628</c:v>
                </c:pt>
                <c:pt idx="9">
                  <c:v>1.0090939067155706</c:v>
                </c:pt>
                <c:pt idx="10">
                  <c:v>1.0101043407950785</c:v>
                </c:pt>
                <c:pt idx="11">
                  <c:v>1.0111147748745863</c:v>
                </c:pt>
                <c:pt idx="12">
                  <c:v>1.0121252089540942</c:v>
                </c:pt>
                <c:pt idx="13">
                  <c:v>1.013135643033602</c:v>
                </c:pt>
                <c:pt idx="14">
                  <c:v>1.0141460771131099</c:v>
                </c:pt>
                <c:pt idx="15">
                  <c:v>1.0151565111926177</c:v>
                </c:pt>
                <c:pt idx="16">
                  <c:v>1.0161669452721256</c:v>
                </c:pt>
                <c:pt idx="17">
                  <c:v>1.0171773793516334</c:v>
                </c:pt>
                <c:pt idx="18">
                  <c:v>1.0181878134311413</c:v>
                </c:pt>
                <c:pt idx="19">
                  <c:v>1.0191982475106491</c:v>
                </c:pt>
                <c:pt idx="20">
                  <c:v>1.020208681590157</c:v>
                </c:pt>
                <c:pt idx="21">
                  <c:v>1.0212191156696648</c:v>
                </c:pt>
                <c:pt idx="22">
                  <c:v>1.0222295497491727</c:v>
                </c:pt>
                <c:pt idx="23">
                  <c:v>1.0232399838286805</c:v>
                </c:pt>
                <c:pt idx="24">
                  <c:v>1.0242504179081884</c:v>
                </c:pt>
                <c:pt idx="25">
                  <c:v>1.0252608519876962</c:v>
                </c:pt>
                <c:pt idx="26">
                  <c:v>1.0262712860672041</c:v>
                </c:pt>
                <c:pt idx="27">
                  <c:v>1.0272817201467119</c:v>
                </c:pt>
                <c:pt idx="28">
                  <c:v>1.0282921542262198</c:v>
                </c:pt>
                <c:pt idx="29">
                  <c:v>1.0293025883057276</c:v>
                </c:pt>
                <c:pt idx="30">
                  <c:v>1.0303130223852355</c:v>
                </c:pt>
                <c:pt idx="31">
                  <c:v>1.0313234564647433</c:v>
                </c:pt>
                <c:pt idx="32">
                  <c:v>1.0323338905442512</c:v>
                </c:pt>
                <c:pt idx="33">
                  <c:v>1.033344324623759</c:v>
                </c:pt>
                <c:pt idx="34">
                  <c:v>1.0343547587032669</c:v>
                </c:pt>
                <c:pt idx="35">
                  <c:v>1.0353651927827747</c:v>
                </c:pt>
                <c:pt idx="36">
                  <c:v>1.0363756268622826</c:v>
                </c:pt>
                <c:pt idx="37">
                  <c:v>1.0373860609417904</c:v>
                </c:pt>
                <c:pt idx="38">
                  <c:v>1.0383964950212983</c:v>
                </c:pt>
                <c:pt idx="39">
                  <c:v>1.0394069291008061</c:v>
                </c:pt>
                <c:pt idx="40">
                  <c:v>1.040417363180314</c:v>
                </c:pt>
                <c:pt idx="41">
                  <c:v>1.0414277972598218</c:v>
                </c:pt>
                <c:pt idx="42">
                  <c:v>1.0424382313393297</c:v>
                </c:pt>
                <c:pt idx="43">
                  <c:v>1.0434486654188375</c:v>
                </c:pt>
                <c:pt idx="44">
                  <c:v>1.0444590994983454</c:v>
                </c:pt>
                <c:pt idx="45">
                  <c:v>1.0454695335778532</c:v>
                </c:pt>
                <c:pt idx="46">
                  <c:v>1.0464799676573611</c:v>
                </c:pt>
                <c:pt idx="47">
                  <c:v>1.0474904017368689</c:v>
                </c:pt>
                <c:pt idx="48">
                  <c:v>1.0485008358163768</c:v>
                </c:pt>
                <c:pt idx="49">
                  <c:v>1.0495112698958846</c:v>
                </c:pt>
                <c:pt idx="50">
                  <c:v>1.0505217039753925</c:v>
                </c:pt>
                <c:pt idx="51">
                  <c:v>1.0515321380549003</c:v>
                </c:pt>
                <c:pt idx="52">
                  <c:v>1.0525425721344082</c:v>
                </c:pt>
                <c:pt idx="53">
                  <c:v>1.053553006213916</c:v>
                </c:pt>
                <c:pt idx="54">
                  <c:v>1.0545634402934239</c:v>
                </c:pt>
                <c:pt idx="55">
                  <c:v>1.0555738743729317</c:v>
                </c:pt>
                <c:pt idx="56">
                  <c:v>1.0565843084524396</c:v>
                </c:pt>
                <c:pt idx="57">
                  <c:v>1.0575947425319474</c:v>
                </c:pt>
                <c:pt idx="58">
                  <c:v>1.058605176611455</c:v>
                </c:pt>
                <c:pt idx="59">
                  <c:v>1.0596156106909629</c:v>
                </c:pt>
                <c:pt idx="60">
                  <c:v>1.0606260447704707</c:v>
                </c:pt>
                <c:pt idx="61">
                  <c:v>1.0616364788499786</c:v>
                </c:pt>
                <c:pt idx="62">
                  <c:v>1.0626469129294864</c:v>
                </c:pt>
                <c:pt idx="63">
                  <c:v>1.0636573470089943</c:v>
                </c:pt>
                <c:pt idx="64">
                  <c:v>1.0646677810885021</c:v>
                </c:pt>
                <c:pt idx="65">
                  <c:v>1.06567821516801</c:v>
                </c:pt>
                <c:pt idx="66">
                  <c:v>1.0666886492475178</c:v>
                </c:pt>
                <c:pt idx="67">
                  <c:v>1.0676990833270257</c:v>
                </c:pt>
                <c:pt idx="68">
                  <c:v>1.0687095174065335</c:v>
                </c:pt>
                <c:pt idx="69">
                  <c:v>1.0697199514860414</c:v>
                </c:pt>
                <c:pt idx="70">
                  <c:v>1.0707303855655492</c:v>
                </c:pt>
                <c:pt idx="71">
                  <c:v>1.0717408196450571</c:v>
                </c:pt>
                <c:pt idx="72">
                  <c:v>1.0727512537245649</c:v>
                </c:pt>
                <c:pt idx="73">
                  <c:v>1.0737616878040728</c:v>
                </c:pt>
                <c:pt idx="74">
                  <c:v>1.0747721218835806</c:v>
                </c:pt>
                <c:pt idx="75">
                  <c:v>1.0757825559630885</c:v>
                </c:pt>
                <c:pt idx="76">
                  <c:v>1.0767929900425963</c:v>
                </c:pt>
                <c:pt idx="77">
                  <c:v>1.0778034241221042</c:v>
                </c:pt>
                <c:pt idx="78">
                  <c:v>1.078813858201612</c:v>
                </c:pt>
                <c:pt idx="79">
                  <c:v>1.0798242922811199</c:v>
                </c:pt>
                <c:pt idx="80">
                  <c:v>1.0808347263606277</c:v>
                </c:pt>
                <c:pt idx="81">
                  <c:v>1.0818451604401356</c:v>
                </c:pt>
                <c:pt idx="82">
                  <c:v>1.0828555945196434</c:v>
                </c:pt>
                <c:pt idx="83">
                  <c:v>1.0838660285991513</c:v>
                </c:pt>
                <c:pt idx="84">
                  <c:v>1.0848764626786591</c:v>
                </c:pt>
                <c:pt idx="85">
                  <c:v>1.085886896758167</c:v>
                </c:pt>
                <c:pt idx="86">
                  <c:v>1.0868973308376748</c:v>
                </c:pt>
                <c:pt idx="87">
                  <c:v>1.0879077649171827</c:v>
                </c:pt>
                <c:pt idx="88">
                  <c:v>1.0889181989966905</c:v>
                </c:pt>
                <c:pt idx="89">
                  <c:v>1.0899286330761984</c:v>
                </c:pt>
                <c:pt idx="90">
                  <c:v>1.0909390671557062</c:v>
                </c:pt>
                <c:pt idx="91">
                  <c:v>1.0919495012352141</c:v>
                </c:pt>
                <c:pt idx="92">
                  <c:v>1.0929599353147219</c:v>
                </c:pt>
                <c:pt idx="93">
                  <c:v>1.0939703693942298</c:v>
                </c:pt>
                <c:pt idx="94">
                  <c:v>1.0949808034737376</c:v>
                </c:pt>
                <c:pt idx="95">
                  <c:v>1.0959912375532455</c:v>
                </c:pt>
                <c:pt idx="96">
                  <c:v>1.0970016716327533</c:v>
                </c:pt>
                <c:pt idx="97">
                  <c:v>1.0980121057122612</c:v>
                </c:pt>
                <c:pt idx="98">
                  <c:v>1.099022539791769</c:v>
                </c:pt>
                <c:pt idx="99">
                  <c:v>1.1000329738712769</c:v>
                </c:pt>
                <c:pt idx="100">
                  <c:v>1.1010434079507847</c:v>
                </c:pt>
                <c:pt idx="101">
                  <c:v>1.1020538420302926</c:v>
                </c:pt>
                <c:pt idx="102">
                  <c:v>1.1030642761098002</c:v>
                </c:pt>
                <c:pt idx="103">
                  <c:v>1.104074710189308</c:v>
                </c:pt>
                <c:pt idx="104">
                  <c:v>1.1050851442688159</c:v>
                </c:pt>
                <c:pt idx="105">
                  <c:v>1.1060955783483237</c:v>
                </c:pt>
                <c:pt idx="106">
                  <c:v>1.1071060124278316</c:v>
                </c:pt>
                <c:pt idx="107">
                  <c:v>1.1081164465073394</c:v>
                </c:pt>
                <c:pt idx="108">
                  <c:v>1.1091268805868473</c:v>
                </c:pt>
                <c:pt idx="109">
                  <c:v>1.1101373146663551</c:v>
                </c:pt>
                <c:pt idx="110">
                  <c:v>1.111147748745863</c:v>
                </c:pt>
                <c:pt idx="111">
                  <c:v>1.1121581828253708</c:v>
                </c:pt>
                <c:pt idx="112">
                  <c:v>1.1131686169048787</c:v>
                </c:pt>
                <c:pt idx="113">
                  <c:v>1.1141790509843865</c:v>
                </c:pt>
                <c:pt idx="114">
                  <c:v>1.1151894850638944</c:v>
                </c:pt>
                <c:pt idx="115">
                  <c:v>1.1161999191434022</c:v>
                </c:pt>
                <c:pt idx="116">
                  <c:v>1.1172103532229101</c:v>
                </c:pt>
                <c:pt idx="117">
                  <c:v>1.1182207873024179</c:v>
                </c:pt>
                <c:pt idx="118">
                  <c:v>1.1192312213819258</c:v>
                </c:pt>
                <c:pt idx="119">
                  <c:v>1.1202416554614336</c:v>
                </c:pt>
                <c:pt idx="120">
                  <c:v>1.1212520895409415</c:v>
                </c:pt>
                <c:pt idx="121">
                  <c:v>1.1222625236204493</c:v>
                </c:pt>
                <c:pt idx="122">
                  <c:v>1.1232729576999572</c:v>
                </c:pt>
                <c:pt idx="123">
                  <c:v>1.124283391779465</c:v>
                </c:pt>
                <c:pt idx="124">
                  <c:v>1.1252938258589729</c:v>
                </c:pt>
                <c:pt idx="125">
                  <c:v>1.1263042599384807</c:v>
                </c:pt>
                <c:pt idx="126">
                  <c:v>1.1273146940179886</c:v>
                </c:pt>
                <c:pt idx="127">
                  <c:v>1.1283251280974964</c:v>
                </c:pt>
                <c:pt idx="128">
                  <c:v>1.1293355621770043</c:v>
                </c:pt>
                <c:pt idx="129">
                  <c:v>1.1303459962565121</c:v>
                </c:pt>
                <c:pt idx="130">
                  <c:v>1.13135643033602</c:v>
                </c:pt>
                <c:pt idx="131">
                  <c:v>1.1323668644155278</c:v>
                </c:pt>
                <c:pt idx="132">
                  <c:v>1.1333772984950357</c:v>
                </c:pt>
                <c:pt idx="133">
                  <c:v>1.1343877325745435</c:v>
                </c:pt>
                <c:pt idx="134">
                  <c:v>1.1353981666540514</c:v>
                </c:pt>
                <c:pt idx="135">
                  <c:v>1.1364086007335592</c:v>
                </c:pt>
                <c:pt idx="136">
                  <c:v>1.1374190348130671</c:v>
                </c:pt>
                <c:pt idx="137">
                  <c:v>1.1384294688925749</c:v>
                </c:pt>
                <c:pt idx="138">
                  <c:v>1.1394399029720828</c:v>
                </c:pt>
                <c:pt idx="139">
                  <c:v>1.1404503370515906</c:v>
                </c:pt>
                <c:pt idx="140">
                  <c:v>1.1414607711310985</c:v>
                </c:pt>
                <c:pt idx="141">
                  <c:v>1.1424712052106063</c:v>
                </c:pt>
                <c:pt idx="142">
                  <c:v>1.1434816392901141</c:v>
                </c:pt>
                <c:pt idx="143">
                  <c:v>1.144492073369622</c:v>
                </c:pt>
                <c:pt idx="144">
                  <c:v>1.1455025074491298</c:v>
                </c:pt>
                <c:pt idx="145">
                  <c:v>1.1465129415286377</c:v>
                </c:pt>
                <c:pt idx="146">
                  <c:v>1.1475233756081455</c:v>
                </c:pt>
                <c:pt idx="147">
                  <c:v>1.1485338096876534</c:v>
                </c:pt>
                <c:pt idx="148">
                  <c:v>1.1495442437671612</c:v>
                </c:pt>
                <c:pt idx="149">
                  <c:v>1.1505546778466691</c:v>
                </c:pt>
                <c:pt idx="150">
                  <c:v>1.1515651119261769</c:v>
                </c:pt>
                <c:pt idx="151">
                  <c:v>1.1525755460056848</c:v>
                </c:pt>
                <c:pt idx="152">
                  <c:v>1.1535859800851926</c:v>
                </c:pt>
                <c:pt idx="153">
                  <c:v>1.1545964141647003</c:v>
                </c:pt>
                <c:pt idx="154">
                  <c:v>1.1556068482442081</c:v>
                </c:pt>
                <c:pt idx="155">
                  <c:v>1.156617282323716</c:v>
                </c:pt>
                <c:pt idx="156">
                  <c:v>1.1576277164032238</c:v>
                </c:pt>
                <c:pt idx="157">
                  <c:v>1.1586381504827317</c:v>
                </c:pt>
                <c:pt idx="158">
                  <c:v>1.1596485845622395</c:v>
                </c:pt>
                <c:pt idx="159">
                  <c:v>1.1606590186417474</c:v>
                </c:pt>
                <c:pt idx="160">
                  <c:v>1.1616694527212552</c:v>
                </c:pt>
                <c:pt idx="161">
                  <c:v>1.1626798868007631</c:v>
                </c:pt>
                <c:pt idx="162">
                  <c:v>1.1636903208802709</c:v>
                </c:pt>
                <c:pt idx="163">
                  <c:v>1.1647007549597788</c:v>
                </c:pt>
                <c:pt idx="164">
                  <c:v>1.1657111890392866</c:v>
                </c:pt>
                <c:pt idx="165">
                  <c:v>1.1667216231187947</c:v>
                </c:pt>
                <c:pt idx="166">
                  <c:v>1.1677320571983025</c:v>
                </c:pt>
                <c:pt idx="167">
                  <c:v>1.1687424912778104</c:v>
                </c:pt>
                <c:pt idx="168">
                  <c:v>1.1697529253573182</c:v>
                </c:pt>
                <c:pt idx="169">
                  <c:v>1.1707633594368261</c:v>
                </c:pt>
                <c:pt idx="170">
                  <c:v>1.1717737935163339</c:v>
                </c:pt>
                <c:pt idx="171">
                  <c:v>1.1727842275958418</c:v>
                </c:pt>
                <c:pt idx="172">
                  <c:v>1.1737946616753496</c:v>
                </c:pt>
                <c:pt idx="173">
                  <c:v>1.1748050957548575</c:v>
                </c:pt>
                <c:pt idx="174">
                  <c:v>1.1758155298343653</c:v>
                </c:pt>
                <c:pt idx="175">
                  <c:v>1.1768259639138732</c:v>
                </c:pt>
                <c:pt idx="176">
                  <c:v>1.177836397993381</c:v>
                </c:pt>
                <c:pt idx="177">
                  <c:v>1.1788468320728889</c:v>
                </c:pt>
                <c:pt idx="178">
                  <c:v>1.1798572661523967</c:v>
                </c:pt>
                <c:pt idx="179">
                  <c:v>1.1808677002319046</c:v>
                </c:pt>
                <c:pt idx="180">
                  <c:v>1.1818781343114124</c:v>
                </c:pt>
                <c:pt idx="181">
                  <c:v>1.1828885683909203</c:v>
                </c:pt>
                <c:pt idx="182">
                  <c:v>1.1838990024704281</c:v>
                </c:pt>
                <c:pt idx="183">
                  <c:v>1.184909436549936</c:v>
                </c:pt>
                <c:pt idx="184">
                  <c:v>1.185919870629444</c:v>
                </c:pt>
                <c:pt idx="185">
                  <c:v>1.1869303047089519</c:v>
                </c:pt>
                <c:pt idx="186">
                  <c:v>1.1879407387884597</c:v>
                </c:pt>
                <c:pt idx="187">
                  <c:v>1.1889511728679676</c:v>
                </c:pt>
                <c:pt idx="188">
                  <c:v>1.1899616069474754</c:v>
                </c:pt>
                <c:pt idx="189">
                  <c:v>1.1909720410269833</c:v>
                </c:pt>
                <c:pt idx="190">
                  <c:v>1.1919824751064911</c:v>
                </c:pt>
                <c:pt idx="191">
                  <c:v>1.192992909185999</c:v>
                </c:pt>
                <c:pt idx="192">
                  <c:v>1.1940033432655068</c:v>
                </c:pt>
                <c:pt idx="193">
                  <c:v>1.1950137773450147</c:v>
                </c:pt>
                <c:pt idx="194">
                  <c:v>1.1960242114245225</c:v>
                </c:pt>
                <c:pt idx="195">
                  <c:v>1.1970346455040304</c:v>
                </c:pt>
                <c:pt idx="196">
                  <c:v>1.1980450795835382</c:v>
                </c:pt>
                <c:pt idx="197">
                  <c:v>1.1990555136630461</c:v>
                </c:pt>
                <c:pt idx="198">
                  <c:v>1.2000659477425539</c:v>
                </c:pt>
                <c:pt idx="199">
                  <c:v>1.201076381822062</c:v>
                </c:pt>
                <c:pt idx="200">
                  <c:v>1.2020868159015698</c:v>
                </c:pt>
                <c:pt idx="201">
                  <c:v>1.2030972499810777</c:v>
                </c:pt>
                <c:pt idx="202">
                  <c:v>1.2041076840605855</c:v>
                </c:pt>
                <c:pt idx="203">
                  <c:v>1.2051181181400934</c:v>
                </c:pt>
                <c:pt idx="204">
                  <c:v>1.2061285522196012</c:v>
                </c:pt>
                <c:pt idx="205">
                  <c:v>1.2071389862991091</c:v>
                </c:pt>
                <c:pt idx="206">
                  <c:v>1.2081494203786169</c:v>
                </c:pt>
                <c:pt idx="207">
                  <c:v>1.2091598544581248</c:v>
                </c:pt>
                <c:pt idx="208">
                  <c:v>1.2101702885376326</c:v>
                </c:pt>
                <c:pt idx="209">
                  <c:v>1.2111807226171405</c:v>
                </c:pt>
                <c:pt idx="210">
                  <c:v>1.2121911566966483</c:v>
                </c:pt>
                <c:pt idx="211">
                  <c:v>1.2132015907761562</c:v>
                </c:pt>
                <c:pt idx="212">
                  <c:v>1.214212024855664</c:v>
                </c:pt>
                <c:pt idx="213">
                  <c:v>1.2152224589351719</c:v>
                </c:pt>
                <c:pt idx="214">
                  <c:v>1.2162328930146797</c:v>
                </c:pt>
                <c:pt idx="215">
                  <c:v>1.2172433270941876</c:v>
                </c:pt>
                <c:pt idx="216">
                  <c:v>1.2182537611736954</c:v>
                </c:pt>
                <c:pt idx="217">
                  <c:v>1.2192641952532033</c:v>
                </c:pt>
                <c:pt idx="218">
                  <c:v>1.2202746293327114</c:v>
                </c:pt>
                <c:pt idx="219">
                  <c:v>1.2212850634122192</c:v>
                </c:pt>
                <c:pt idx="220">
                  <c:v>1.2222954974917271</c:v>
                </c:pt>
                <c:pt idx="221">
                  <c:v>1.2233059315712349</c:v>
                </c:pt>
                <c:pt idx="222">
                  <c:v>1.2243163656507428</c:v>
                </c:pt>
                <c:pt idx="223">
                  <c:v>1.2253267997302506</c:v>
                </c:pt>
                <c:pt idx="224">
                  <c:v>1.2263372338097585</c:v>
                </c:pt>
                <c:pt idx="225">
                  <c:v>1.2273476678892663</c:v>
                </c:pt>
                <c:pt idx="226">
                  <c:v>1.2283581019687742</c:v>
                </c:pt>
                <c:pt idx="227">
                  <c:v>1.229368536048282</c:v>
                </c:pt>
                <c:pt idx="228">
                  <c:v>1.2303789701277899</c:v>
                </c:pt>
                <c:pt idx="229">
                  <c:v>1.2313894042072977</c:v>
                </c:pt>
                <c:pt idx="230">
                  <c:v>1.2323998382868055</c:v>
                </c:pt>
                <c:pt idx="231">
                  <c:v>1.2334102723663134</c:v>
                </c:pt>
                <c:pt idx="232">
                  <c:v>1.2344207064458215</c:v>
                </c:pt>
                <c:pt idx="233">
                  <c:v>1.2354311405253293</c:v>
                </c:pt>
                <c:pt idx="234">
                  <c:v>1.2364415746048372</c:v>
                </c:pt>
                <c:pt idx="235">
                  <c:v>1.237452008684345</c:v>
                </c:pt>
                <c:pt idx="236">
                  <c:v>1.2384624427638529</c:v>
                </c:pt>
                <c:pt idx="237">
                  <c:v>1.2394728768433607</c:v>
                </c:pt>
                <c:pt idx="238">
                  <c:v>1.2404833109228686</c:v>
                </c:pt>
                <c:pt idx="239">
                  <c:v>1.2414937450023764</c:v>
                </c:pt>
                <c:pt idx="240">
                  <c:v>1.2425041790818843</c:v>
                </c:pt>
                <c:pt idx="241">
                  <c:v>1.2435146131613921</c:v>
                </c:pt>
                <c:pt idx="242">
                  <c:v>1.2445250472409</c:v>
                </c:pt>
                <c:pt idx="243">
                  <c:v>1.2455354813204078</c:v>
                </c:pt>
                <c:pt idx="244">
                  <c:v>1.2465459153999157</c:v>
                </c:pt>
                <c:pt idx="245">
                  <c:v>1.2475563494794235</c:v>
                </c:pt>
                <c:pt idx="246">
                  <c:v>1.2485667835589314</c:v>
                </c:pt>
                <c:pt idx="247">
                  <c:v>1.2495772176384392</c:v>
                </c:pt>
                <c:pt idx="248">
                  <c:v>1.2505876517179471</c:v>
                </c:pt>
                <c:pt idx="249">
                  <c:v>1.2515980857974549</c:v>
                </c:pt>
                <c:pt idx="250">
                  <c:v>1.2526085198769628</c:v>
                </c:pt>
                <c:pt idx="251">
                  <c:v>1.2536189539564706</c:v>
                </c:pt>
                <c:pt idx="252">
                  <c:v>1.2546293880359787</c:v>
                </c:pt>
                <c:pt idx="253">
                  <c:v>1.2556398221154865</c:v>
                </c:pt>
                <c:pt idx="254">
                  <c:v>1.2566502561949944</c:v>
                </c:pt>
                <c:pt idx="255">
                  <c:v>1.2576606902745022</c:v>
                </c:pt>
                <c:pt idx="256">
                  <c:v>1.2586711243540101</c:v>
                </c:pt>
                <c:pt idx="257">
                  <c:v>1.2596815584335179</c:v>
                </c:pt>
                <c:pt idx="258">
                  <c:v>1.2606919925130258</c:v>
                </c:pt>
                <c:pt idx="259">
                  <c:v>1.2617024265925336</c:v>
                </c:pt>
                <c:pt idx="260">
                  <c:v>1.2627128606720415</c:v>
                </c:pt>
                <c:pt idx="261">
                  <c:v>1.2637232947515493</c:v>
                </c:pt>
                <c:pt idx="262">
                  <c:v>1.2647337288310572</c:v>
                </c:pt>
                <c:pt idx="263">
                  <c:v>1.265744162910565</c:v>
                </c:pt>
                <c:pt idx="264">
                  <c:v>1.2667545969900729</c:v>
                </c:pt>
                <c:pt idx="265">
                  <c:v>1.2677650310695809</c:v>
                </c:pt>
                <c:pt idx="266">
                  <c:v>1.2687754651490888</c:v>
                </c:pt>
                <c:pt idx="267">
                  <c:v>1.2697858992285966</c:v>
                </c:pt>
                <c:pt idx="268">
                  <c:v>1.2707963333081045</c:v>
                </c:pt>
                <c:pt idx="269">
                  <c:v>1.2718067673876123</c:v>
                </c:pt>
                <c:pt idx="270">
                  <c:v>1.2728172014671202</c:v>
                </c:pt>
                <c:pt idx="271">
                  <c:v>1.273827635546628</c:v>
                </c:pt>
                <c:pt idx="272">
                  <c:v>1.2748380696261359</c:v>
                </c:pt>
                <c:pt idx="273">
                  <c:v>1.2758485037056437</c:v>
                </c:pt>
                <c:pt idx="274">
                  <c:v>1.2768589377851516</c:v>
                </c:pt>
                <c:pt idx="275">
                  <c:v>1.2778693718646594</c:v>
                </c:pt>
                <c:pt idx="276">
                  <c:v>1.2788798059441673</c:v>
                </c:pt>
                <c:pt idx="277">
                  <c:v>1.2798902400236751</c:v>
                </c:pt>
                <c:pt idx="278">
                  <c:v>1.280900674103183</c:v>
                </c:pt>
                <c:pt idx="279">
                  <c:v>1.2819111081826908</c:v>
                </c:pt>
                <c:pt idx="280">
                  <c:v>1.2829215422621987</c:v>
                </c:pt>
                <c:pt idx="281">
                  <c:v>1.2839319763417065</c:v>
                </c:pt>
                <c:pt idx="282">
                  <c:v>1.2849424104212144</c:v>
                </c:pt>
                <c:pt idx="283">
                  <c:v>1.2859528445007222</c:v>
                </c:pt>
                <c:pt idx="284">
                  <c:v>1.2869632785802301</c:v>
                </c:pt>
                <c:pt idx="285">
                  <c:v>1.2879737126597379</c:v>
                </c:pt>
                <c:pt idx="286">
                  <c:v>1.288984146739246</c:v>
                </c:pt>
                <c:pt idx="287">
                  <c:v>1.2899945808187538</c:v>
                </c:pt>
                <c:pt idx="288">
                  <c:v>1.2910050148982617</c:v>
                </c:pt>
                <c:pt idx="289">
                  <c:v>1.2920154489777695</c:v>
                </c:pt>
                <c:pt idx="290">
                  <c:v>1.2930258830572774</c:v>
                </c:pt>
                <c:pt idx="291">
                  <c:v>1.2940363171367852</c:v>
                </c:pt>
                <c:pt idx="292">
                  <c:v>1.2950467512162931</c:v>
                </c:pt>
                <c:pt idx="293">
                  <c:v>1.2960571852958009</c:v>
                </c:pt>
                <c:pt idx="294">
                  <c:v>1.2970676193753088</c:v>
                </c:pt>
                <c:pt idx="295">
                  <c:v>1.2980780534548166</c:v>
                </c:pt>
                <c:pt idx="296">
                  <c:v>1.2990884875343245</c:v>
                </c:pt>
                <c:pt idx="297">
                  <c:v>1.3000989216138323</c:v>
                </c:pt>
                <c:pt idx="298">
                  <c:v>1.3011093556933402</c:v>
                </c:pt>
                <c:pt idx="299">
                  <c:v>1.3021197897728483</c:v>
                </c:pt>
                <c:pt idx="300">
                  <c:v>1.3031302238523561</c:v>
                </c:pt>
                <c:pt idx="301">
                  <c:v>1.304140657931864</c:v>
                </c:pt>
                <c:pt idx="302">
                  <c:v>1.3051510920113718</c:v>
                </c:pt>
                <c:pt idx="303">
                  <c:v>1.3061615260908797</c:v>
                </c:pt>
                <c:pt idx="304">
                  <c:v>1.3071719601703875</c:v>
                </c:pt>
                <c:pt idx="305">
                  <c:v>1.3081823942498954</c:v>
                </c:pt>
                <c:pt idx="306">
                  <c:v>1.3091928283294032</c:v>
                </c:pt>
                <c:pt idx="307">
                  <c:v>1.3102032624089111</c:v>
                </c:pt>
                <c:pt idx="308">
                  <c:v>1.3112136964884189</c:v>
                </c:pt>
                <c:pt idx="309">
                  <c:v>1.3122241305679267</c:v>
                </c:pt>
                <c:pt idx="310">
                  <c:v>1.3132345646474346</c:v>
                </c:pt>
                <c:pt idx="311">
                  <c:v>1.3142449987269424</c:v>
                </c:pt>
                <c:pt idx="312">
                  <c:v>1.3152554328064503</c:v>
                </c:pt>
                <c:pt idx="313">
                  <c:v>1.3162658668859581</c:v>
                </c:pt>
                <c:pt idx="314">
                  <c:v>1.317276300965466</c:v>
                </c:pt>
                <c:pt idx="315">
                  <c:v>1.3182867350449738</c:v>
                </c:pt>
                <c:pt idx="316">
                  <c:v>1.3192971691244817</c:v>
                </c:pt>
                <c:pt idx="317">
                  <c:v>1.3203076032039895</c:v>
                </c:pt>
                <c:pt idx="318">
                  <c:v>1.3213180372834974</c:v>
                </c:pt>
                <c:pt idx="319">
                  <c:v>1.3223284713630052</c:v>
                </c:pt>
                <c:pt idx="320">
                  <c:v>1.3233389054425133</c:v>
                </c:pt>
                <c:pt idx="321">
                  <c:v>1.3243493395220212</c:v>
                </c:pt>
                <c:pt idx="322">
                  <c:v>1.325359773601529</c:v>
                </c:pt>
                <c:pt idx="323">
                  <c:v>1.3263702076810369</c:v>
                </c:pt>
                <c:pt idx="324">
                  <c:v>1.3273806417605447</c:v>
                </c:pt>
                <c:pt idx="325">
                  <c:v>1.3283910758400526</c:v>
                </c:pt>
                <c:pt idx="326">
                  <c:v>1.3294015099195604</c:v>
                </c:pt>
                <c:pt idx="327">
                  <c:v>1.3304119439990683</c:v>
                </c:pt>
                <c:pt idx="328">
                  <c:v>1.3314223780785761</c:v>
                </c:pt>
                <c:pt idx="329">
                  <c:v>1.332432812158084</c:v>
                </c:pt>
                <c:pt idx="330">
                  <c:v>1.3334432462375918</c:v>
                </c:pt>
                <c:pt idx="331">
                  <c:v>1.3344536803170997</c:v>
                </c:pt>
                <c:pt idx="332">
                  <c:v>1.3354641143966075</c:v>
                </c:pt>
                <c:pt idx="333">
                  <c:v>1.3364745484761156</c:v>
                </c:pt>
                <c:pt idx="334">
                  <c:v>1.3374849825556234</c:v>
                </c:pt>
                <c:pt idx="335">
                  <c:v>1.3384954166351313</c:v>
                </c:pt>
                <c:pt idx="336">
                  <c:v>1.3395058507146391</c:v>
                </c:pt>
                <c:pt idx="337">
                  <c:v>1.340516284794147</c:v>
                </c:pt>
                <c:pt idx="338">
                  <c:v>1.3415267188736548</c:v>
                </c:pt>
                <c:pt idx="339">
                  <c:v>1.3425371529531627</c:v>
                </c:pt>
                <c:pt idx="340">
                  <c:v>1.3435475870326705</c:v>
                </c:pt>
                <c:pt idx="341">
                  <c:v>1.3445580211121784</c:v>
                </c:pt>
                <c:pt idx="342">
                  <c:v>1.3455684551916862</c:v>
                </c:pt>
                <c:pt idx="343">
                  <c:v>1.3465788892711941</c:v>
                </c:pt>
                <c:pt idx="344">
                  <c:v>1.3475893233507019</c:v>
                </c:pt>
                <c:pt idx="345">
                  <c:v>1.3485997574302098</c:v>
                </c:pt>
                <c:pt idx="346">
                  <c:v>1.3496101915097176</c:v>
                </c:pt>
                <c:pt idx="347">
                  <c:v>1.3506206255892255</c:v>
                </c:pt>
                <c:pt idx="348">
                  <c:v>1.3516310596687333</c:v>
                </c:pt>
                <c:pt idx="349">
                  <c:v>1.3526414937482412</c:v>
                </c:pt>
                <c:pt idx="350">
                  <c:v>1.353651927827749</c:v>
                </c:pt>
                <c:pt idx="351">
                  <c:v>1.3546623619072569</c:v>
                </c:pt>
                <c:pt idx="352">
                  <c:v>1.3556727959867647</c:v>
                </c:pt>
                <c:pt idx="353">
                  <c:v>1.3566832300662726</c:v>
                </c:pt>
                <c:pt idx="354">
                  <c:v>1.3576936641457806</c:v>
                </c:pt>
                <c:pt idx="355">
                  <c:v>1.3587040982252885</c:v>
                </c:pt>
                <c:pt idx="356">
                  <c:v>1.3597145323047963</c:v>
                </c:pt>
                <c:pt idx="357">
                  <c:v>1.3607249663843042</c:v>
                </c:pt>
                <c:pt idx="358">
                  <c:v>1.361735400463812</c:v>
                </c:pt>
                <c:pt idx="359">
                  <c:v>1.3627458345433199</c:v>
                </c:pt>
                <c:pt idx="360">
                  <c:v>1.3637562686228277</c:v>
                </c:pt>
                <c:pt idx="361">
                  <c:v>1.3647667027023356</c:v>
                </c:pt>
                <c:pt idx="362">
                  <c:v>1.3657771367818434</c:v>
                </c:pt>
                <c:pt idx="363">
                  <c:v>1.3667875708613513</c:v>
                </c:pt>
                <c:pt idx="364">
                  <c:v>1.3677980049408591</c:v>
                </c:pt>
                <c:pt idx="365">
                  <c:v>1.368808439020367</c:v>
                </c:pt>
                <c:pt idx="366">
                  <c:v>1.369818873099875</c:v>
                </c:pt>
                <c:pt idx="367">
                  <c:v>1.3708293071793829</c:v>
                </c:pt>
                <c:pt idx="368">
                  <c:v>1.3718397412588907</c:v>
                </c:pt>
                <c:pt idx="369">
                  <c:v>1.3728501753383986</c:v>
                </c:pt>
                <c:pt idx="370">
                  <c:v>1.3738606094179064</c:v>
                </c:pt>
                <c:pt idx="371">
                  <c:v>1.3748710434974143</c:v>
                </c:pt>
                <c:pt idx="372">
                  <c:v>1.3758814775769221</c:v>
                </c:pt>
                <c:pt idx="373">
                  <c:v>1.37689191165643</c:v>
                </c:pt>
                <c:pt idx="374">
                  <c:v>1.3779023457359378</c:v>
                </c:pt>
                <c:pt idx="375">
                  <c:v>1.3789127798154457</c:v>
                </c:pt>
                <c:pt idx="376">
                  <c:v>1.3799232138949535</c:v>
                </c:pt>
                <c:pt idx="377">
                  <c:v>1.3809336479744614</c:v>
                </c:pt>
                <c:pt idx="378">
                  <c:v>1.3819440820539692</c:v>
                </c:pt>
                <c:pt idx="379">
                  <c:v>1.3829545161334771</c:v>
                </c:pt>
                <c:pt idx="380">
                  <c:v>1.3839649502129849</c:v>
                </c:pt>
                <c:pt idx="381">
                  <c:v>1.3849753842924928</c:v>
                </c:pt>
                <c:pt idx="382">
                  <c:v>1.3859858183720006</c:v>
                </c:pt>
                <c:pt idx="383">
                  <c:v>1.3869962524515085</c:v>
                </c:pt>
                <c:pt idx="384">
                  <c:v>1.3880066865310163</c:v>
                </c:pt>
                <c:pt idx="385">
                  <c:v>1.3890171206105242</c:v>
                </c:pt>
                <c:pt idx="386">
                  <c:v>1.390027554690032</c:v>
                </c:pt>
                <c:pt idx="387">
                  <c:v>1.3910379887695399</c:v>
                </c:pt>
                <c:pt idx="388">
                  <c:v>1.392048422849048</c:v>
                </c:pt>
                <c:pt idx="389">
                  <c:v>1.3930588569285558</c:v>
                </c:pt>
                <c:pt idx="390">
                  <c:v>1.3940692910080636</c:v>
                </c:pt>
                <c:pt idx="391">
                  <c:v>1.3950797250875715</c:v>
                </c:pt>
                <c:pt idx="392">
                  <c:v>1.3960901591670793</c:v>
                </c:pt>
                <c:pt idx="393">
                  <c:v>1.3971005932465872</c:v>
                </c:pt>
                <c:pt idx="394">
                  <c:v>1.398111027326095</c:v>
                </c:pt>
                <c:pt idx="395">
                  <c:v>1.3991214614056029</c:v>
                </c:pt>
                <c:pt idx="396">
                  <c:v>1.4001318954851107</c:v>
                </c:pt>
                <c:pt idx="397">
                  <c:v>1.4011423295646186</c:v>
                </c:pt>
                <c:pt idx="398">
                  <c:v>1.4021527636441264</c:v>
                </c:pt>
                <c:pt idx="399">
                  <c:v>1.4031631977236343</c:v>
                </c:pt>
                <c:pt idx="400">
                  <c:v>1.4041736318031424</c:v>
                </c:pt>
                <c:pt idx="401">
                  <c:v>1.4051840658826502</c:v>
                </c:pt>
                <c:pt idx="402">
                  <c:v>1.4061944999621581</c:v>
                </c:pt>
                <c:pt idx="403">
                  <c:v>1.4072049340416659</c:v>
                </c:pt>
                <c:pt idx="404">
                  <c:v>1.4082153681211738</c:v>
                </c:pt>
                <c:pt idx="405">
                  <c:v>1.4092258022006816</c:v>
                </c:pt>
                <c:pt idx="406">
                  <c:v>1.4102362362801895</c:v>
                </c:pt>
                <c:pt idx="407">
                  <c:v>1.4112466703596973</c:v>
                </c:pt>
                <c:pt idx="408">
                  <c:v>1.4122571044392052</c:v>
                </c:pt>
                <c:pt idx="409">
                  <c:v>1.413267538518713</c:v>
                </c:pt>
                <c:pt idx="410">
                  <c:v>1.4142779725982209</c:v>
                </c:pt>
                <c:pt idx="411">
                  <c:v>1.4152884066777287</c:v>
                </c:pt>
                <c:pt idx="412">
                  <c:v>1.4162988407572366</c:v>
                </c:pt>
                <c:pt idx="413">
                  <c:v>1.4173092748367444</c:v>
                </c:pt>
                <c:pt idx="414">
                  <c:v>1.4183197089162523</c:v>
                </c:pt>
                <c:pt idx="415">
                  <c:v>1.4193301429957601</c:v>
                </c:pt>
                <c:pt idx="416">
                  <c:v>1.420340577075268</c:v>
                </c:pt>
                <c:pt idx="417">
                  <c:v>1.4213510111547758</c:v>
                </c:pt>
                <c:pt idx="418">
                  <c:v>1.4223614452342837</c:v>
                </c:pt>
                <c:pt idx="419">
                  <c:v>1.4233718793137915</c:v>
                </c:pt>
                <c:pt idx="420">
                  <c:v>1.4243823133932993</c:v>
                </c:pt>
                <c:pt idx="421">
                  <c:v>1.4253927474728074</c:v>
                </c:pt>
                <c:pt idx="422">
                  <c:v>1.4264031815523153</c:v>
                </c:pt>
                <c:pt idx="423">
                  <c:v>1.4274136156318231</c:v>
                </c:pt>
                <c:pt idx="424">
                  <c:v>1.428424049711331</c:v>
                </c:pt>
                <c:pt idx="425">
                  <c:v>1.4294344837908388</c:v>
                </c:pt>
                <c:pt idx="426">
                  <c:v>1.4304449178703467</c:v>
                </c:pt>
                <c:pt idx="427">
                  <c:v>1.4314553519498545</c:v>
                </c:pt>
                <c:pt idx="428">
                  <c:v>1.4324657860293624</c:v>
                </c:pt>
                <c:pt idx="429">
                  <c:v>1.4334762201088702</c:v>
                </c:pt>
                <c:pt idx="430">
                  <c:v>1.4344866541883781</c:v>
                </c:pt>
                <c:pt idx="431">
                  <c:v>1.4354970882678859</c:v>
                </c:pt>
                <c:pt idx="432">
                  <c:v>1.4365075223473938</c:v>
                </c:pt>
                <c:pt idx="433">
                  <c:v>1.4375179564269016</c:v>
                </c:pt>
                <c:pt idx="434">
                  <c:v>1.4385283905064097</c:v>
                </c:pt>
                <c:pt idx="435">
                  <c:v>1.4395388245859175</c:v>
                </c:pt>
                <c:pt idx="436">
                  <c:v>1.4405492586654254</c:v>
                </c:pt>
                <c:pt idx="437">
                  <c:v>1.4415596927449332</c:v>
                </c:pt>
                <c:pt idx="438">
                  <c:v>1.4425701268244411</c:v>
                </c:pt>
                <c:pt idx="439">
                  <c:v>1.4435805609039489</c:v>
                </c:pt>
                <c:pt idx="440">
                  <c:v>1.4445909949834568</c:v>
                </c:pt>
                <c:pt idx="441">
                  <c:v>1.4456014290629646</c:v>
                </c:pt>
                <c:pt idx="442">
                  <c:v>1.4466118631424725</c:v>
                </c:pt>
                <c:pt idx="443">
                  <c:v>1.4476222972219803</c:v>
                </c:pt>
                <c:pt idx="444">
                  <c:v>1.4486327313014882</c:v>
                </c:pt>
                <c:pt idx="445">
                  <c:v>1.449643165380996</c:v>
                </c:pt>
                <c:pt idx="446">
                  <c:v>1.4506535994605039</c:v>
                </c:pt>
                <c:pt idx="447">
                  <c:v>1.4516640335400117</c:v>
                </c:pt>
                <c:pt idx="448">
                  <c:v>1.4526744676195196</c:v>
                </c:pt>
                <c:pt idx="449">
                  <c:v>1.4536849016990274</c:v>
                </c:pt>
                <c:pt idx="450">
                  <c:v>1.4546953357785353</c:v>
                </c:pt>
                <c:pt idx="451">
                  <c:v>1.4557057698580431</c:v>
                </c:pt>
                <c:pt idx="452">
                  <c:v>1.456716203937551</c:v>
                </c:pt>
                <c:pt idx="453">
                  <c:v>1.4577266380170588</c:v>
                </c:pt>
                <c:pt idx="454">
                  <c:v>1.4587370720965667</c:v>
                </c:pt>
                <c:pt idx="455">
                  <c:v>1.4597475061760747</c:v>
                </c:pt>
                <c:pt idx="456">
                  <c:v>1.4607579402555826</c:v>
                </c:pt>
                <c:pt idx="457">
                  <c:v>1.4617683743350904</c:v>
                </c:pt>
                <c:pt idx="458">
                  <c:v>1.4627788084145983</c:v>
                </c:pt>
                <c:pt idx="459">
                  <c:v>1.4637892424941061</c:v>
                </c:pt>
                <c:pt idx="460">
                  <c:v>1.464799676573614</c:v>
                </c:pt>
                <c:pt idx="461">
                  <c:v>1.4658101106531218</c:v>
                </c:pt>
                <c:pt idx="462">
                  <c:v>1.4668205447326297</c:v>
                </c:pt>
                <c:pt idx="463">
                  <c:v>1.4678309788121375</c:v>
                </c:pt>
                <c:pt idx="464">
                  <c:v>1.4688414128916454</c:v>
                </c:pt>
                <c:pt idx="465">
                  <c:v>1.4698518469711532</c:v>
                </c:pt>
                <c:pt idx="466">
                  <c:v>1.4708622810506611</c:v>
                </c:pt>
                <c:pt idx="467">
                  <c:v>1.4718727151301689</c:v>
                </c:pt>
                <c:pt idx="468">
                  <c:v>1.472883149209677</c:v>
                </c:pt>
                <c:pt idx="469">
                  <c:v>1.4738935832891848</c:v>
                </c:pt>
                <c:pt idx="470">
                  <c:v>1.4749040173686927</c:v>
                </c:pt>
                <c:pt idx="471">
                  <c:v>1.4759144514482005</c:v>
                </c:pt>
                <c:pt idx="472">
                  <c:v>1.4769248855277084</c:v>
                </c:pt>
                <c:pt idx="473">
                  <c:v>1.4779353196072162</c:v>
                </c:pt>
                <c:pt idx="474">
                  <c:v>1.4789457536867241</c:v>
                </c:pt>
                <c:pt idx="475">
                  <c:v>1.4799561877662319</c:v>
                </c:pt>
                <c:pt idx="476">
                  <c:v>1.4809666218457398</c:v>
                </c:pt>
                <c:pt idx="477">
                  <c:v>1.4819770559252476</c:v>
                </c:pt>
                <c:pt idx="478">
                  <c:v>1.4829874900047555</c:v>
                </c:pt>
                <c:pt idx="479">
                  <c:v>1.4839979240842633</c:v>
                </c:pt>
                <c:pt idx="480">
                  <c:v>1.4850083581637712</c:v>
                </c:pt>
                <c:pt idx="481">
                  <c:v>1.486018792243279</c:v>
                </c:pt>
                <c:pt idx="482">
                  <c:v>1.4870292263227869</c:v>
                </c:pt>
                <c:pt idx="483">
                  <c:v>1.4880396604022947</c:v>
                </c:pt>
                <c:pt idx="484">
                  <c:v>1.4890500944818026</c:v>
                </c:pt>
                <c:pt idx="485">
                  <c:v>1.4900605285613104</c:v>
                </c:pt>
                <c:pt idx="486">
                  <c:v>1.4910709626408183</c:v>
                </c:pt>
                <c:pt idx="487">
                  <c:v>1.4920813967203261</c:v>
                </c:pt>
                <c:pt idx="488">
                  <c:v>1.493091830799834</c:v>
                </c:pt>
                <c:pt idx="489">
                  <c:v>1.4941022648793421</c:v>
                </c:pt>
                <c:pt idx="490">
                  <c:v>1.4951126989588499</c:v>
                </c:pt>
                <c:pt idx="491">
                  <c:v>1.4961231330383578</c:v>
                </c:pt>
                <c:pt idx="492">
                  <c:v>1.4971335671178656</c:v>
                </c:pt>
                <c:pt idx="493">
                  <c:v>1.4981440011973735</c:v>
                </c:pt>
                <c:pt idx="494">
                  <c:v>1.4991544352768813</c:v>
                </c:pt>
                <c:pt idx="495">
                  <c:v>1.5001648693563892</c:v>
                </c:pt>
                <c:pt idx="496">
                  <c:v>1.501175303435897</c:v>
                </c:pt>
                <c:pt idx="497">
                  <c:v>1.5021857375154049</c:v>
                </c:pt>
                <c:pt idx="498">
                  <c:v>1.5031961715949127</c:v>
                </c:pt>
                <c:pt idx="499">
                  <c:v>1.5042066056744208</c:v>
                </c:pt>
                <c:pt idx="500">
                  <c:v>1.5052170397539286</c:v>
                </c:pt>
                <c:pt idx="501">
                  <c:v>1.5062274738334365</c:v>
                </c:pt>
                <c:pt idx="502">
                  <c:v>1.5072379079129443</c:v>
                </c:pt>
                <c:pt idx="503">
                  <c:v>1.5082483419924522</c:v>
                </c:pt>
                <c:pt idx="504">
                  <c:v>1.50925877607196</c:v>
                </c:pt>
                <c:pt idx="505">
                  <c:v>1.5102692101514679</c:v>
                </c:pt>
                <c:pt idx="506">
                  <c:v>1.5112796442309757</c:v>
                </c:pt>
                <c:pt idx="507">
                  <c:v>1.5122900783104836</c:v>
                </c:pt>
                <c:pt idx="508">
                  <c:v>1.5133005123899914</c:v>
                </c:pt>
                <c:pt idx="509">
                  <c:v>1.5143109464694993</c:v>
                </c:pt>
                <c:pt idx="510">
                  <c:v>1.5153213805490071</c:v>
                </c:pt>
                <c:pt idx="511">
                  <c:v>1.516331814628515</c:v>
                </c:pt>
                <c:pt idx="512">
                  <c:v>1.5173422487080228</c:v>
                </c:pt>
                <c:pt idx="513">
                  <c:v>1.5183526827875307</c:v>
                </c:pt>
                <c:pt idx="514">
                  <c:v>1.5193631168670385</c:v>
                </c:pt>
                <c:pt idx="515">
                  <c:v>1.5203735509465464</c:v>
                </c:pt>
                <c:pt idx="516">
                  <c:v>1.5213839850260542</c:v>
                </c:pt>
                <c:pt idx="517">
                  <c:v>1.5223944191055621</c:v>
                </c:pt>
                <c:pt idx="518">
                  <c:v>1.5234048531850699</c:v>
                </c:pt>
                <c:pt idx="519">
                  <c:v>1.5244152872645778</c:v>
                </c:pt>
                <c:pt idx="520">
                  <c:v>1.5254257213440856</c:v>
                </c:pt>
                <c:pt idx="521">
                  <c:v>1.5264361554235935</c:v>
                </c:pt>
                <c:pt idx="522">
                  <c:v>1.5274465895031013</c:v>
                </c:pt>
                <c:pt idx="523">
                  <c:v>1.5284570235826092</c:v>
                </c:pt>
                <c:pt idx="524">
                  <c:v>1.529467457662117</c:v>
                </c:pt>
                <c:pt idx="525">
                  <c:v>1.5304778917416251</c:v>
                </c:pt>
                <c:pt idx="526">
                  <c:v>1.5314883258211329</c:v>
                </c:pt>
                <c:pt idx="527">
                  <c:v>1.5324987599006408</c:v>
                </c:pt>
                <c:pt idx="528">
                  <c:v>1.5335091939801486</c:v>
                </c:pt>
                <c:pt idx="529">
                  <c:v>1.5345196280596565</c:v>
                </c:pt>
                <c:pt idx="530">
                  <c:v>1.5355300621391643</c:v>
                </c:pt>
                <c:pt idx="531">
                  <c:v>1.5365404962186722</c:v>
                </c:pt>
                <c:pt idx="532">
                  <c:v>1.53755093029818</c:v>
                </c:pt>
                <c:pt idx="533">
                  <c:v>1.5385613643776881</c:v>
                </c:pt>
                <c:pt idx="534">
                  <c:v>1.5395717984571959</c:v>
                </c:pt>
                <c:pt idx="535">
                  <c:v>1.5405822325367038</c:v>
                </c:pt>
                <c:pt idx="536">
                  <c:v>1.5415926666162116</c:v>
                </c:pt>
                <c:pt idx="537">
                  <c:v>1.5426031006957195</c:v>
                </c:pt>
                <c:pt idx="538">
                  <c:v>1.5436135347752273</c:v>
                </c:pt>
                <c:pt idx="539">
                  <c:v>1.5446239688547352</c:v>
                </c:pt>
                <c:pt idx="540">
                  <c:v>1.545634402934243</c:v>
                </c:pt>
                <c:pt idx="541">
                  <c:v>1.5466448370137509</c:v>
                </c:pt>
                <c:pt idx="542">
                  <c:v>1.5476552710932587</c:v>
                </c:pt>
                <c:pt idx="543">
                  <c:v>1.5486657051727666</c:v>
                </c:pt>
                <c:pt idx="544">
                  <c:v>1.5496761392522744</c:v>
                </c:pt>
                <c:pt idx="545">
                  <c:v>1.5506865733317823</c:v>
                </c:pt>
                <c:pt idx="546">
                  <c:v>1.5516970074112901</c:v>
                </c:pt>
                <c:pt idx="547">
                  <c:v>1.552707441490798</c:v>
                </c:pt>
                <c:pt idx="548">
                  <c:v>1.5537178755703058</c:v>
                </c:pt>
                <c:pt idx="549">
                  <c:v>1.5547283096498137</c:v>
                </c:pt>
                <c:pt idx="550">
                  <c:v>1.5557387437293215</c:v>
                </c:pt>
                <c:pt idx="551">
                  <c:v>1.5567491778088294</c:v>
                </c:pt>
                <c:pt idx="552">
                  <c:v>1.5577596118883372</c:v>
                </c:pt>
                <c:pt idx="553">
                  <c:v>1.5587700459678451</c:v>
                </c:pt>
                <c:pt idx="554">
                  <c:v>1.5597804800473529</c:v>
                </c:pt>
                <c:pt idx="555">
                  <c:v>1.5607909141268608</c:v>
                </c:pt>
                <c:pt idx="556">
                  <c:v>1.5618013482063686</c:v>
                </c:pt>
                <c:pt idx="557">
                  <c:v>1.5628117822858765</c:v>
                </c:pt>
                <c:pt idx="558">
                  <c:v>1.5638222163653843</c:v>
                </c:pt>
                <c:pt idx="559">
                  <c:v>1.5648326504448924</c:v>
                </c:pt>
                <c:pt idx="560">
                  <c:v>1.5658430845244002</c:v>
                </c:pt>
                <c:pt idx="561">
                  <c:v>1.5668535186039081</c:v>
                </c:pt>
                <c:pt idx="562">
                  <c:v>1.5678639526834159</c:v>
                </c:pt>
                <c:pt idx="563">
                  <c:v>1.5688743867629238</c:v>
                </c:pt>
                <c:pt idx="564">
                  <c:v>1.5698848208424316</c:v>
                </c:pt>
                <c:pt idx="565">
                  <c:v>1.5708952549219395</c:v>
                </c:pt>
                <c:pt idx="566">
                  <c:v>1.5719056890014473</c:v>
                </c:pt>
                <c:pt idx="567">
                  <c:v>1.5729161230809554</c:v>
                </c:pt>
                <c:pt idx="568">
                  <c:v>1.5739265571604633</c:v>
                </c:pt>
                <c:pt idx="569">
                  <c:v>1.5749369912399711</c:v>
                </c:pt>
                <c:pt idx="570">
                  <c:v>1.575947425319479</c:v>
                </c:pt>
                <c:pt idx="571">
                  <c:v>1.5769578593989868</c:v>
                </c:pt>
                <c:pt idx="572">
                  <c:v>1.5779682934784947</c:v>
                </c:pt>
                <c:pt idx="573">
                  <c:v>1.5789787275580025</c:v>
                </c:pt>
                <c:pt idx="574">
                  <c:v>1.5799891616375104</c:v>
                </c:pt>
                <c:pt idx="575">
                  <c:v>1.5809995957170182</c:v>
                </c:pt>
                <c:pt idx="576">
                  <c:v>1.5820100297965261</c:v>
                </c:pt>
                <c:pt idx="577">
                  <c:v>1.5830204638760339</c:v>
                </c:pt>
                <c:pt idx="578">
                  <c:v>1.5840308979555418</c:v>
                </c:pt>
                <c:pt idx="579">
                  <c:v>1.5850413320350496</c:v>
                </c:pt>
                <c:pt idx="580">
                  <c:v>1.5860517661145574</c:v>
                </c:pt>
                <c:pt idx="581">
                  <c:v>1.5870622001940653</c:v>
                </c:pt>
                <c:pt idx="582">
                  <c:v>1.5880726342735731</c:v>
                </c:pt>
                <c:pt idx="583">
                  <c:v>1.589083068353081</c:v>
                </c:pt>
                <c:pt idx="584">
                  <c:v>1.5900935024325888</c:v>
                </c:pt>
                <c:pt idx="585">
                  <c:v>1.5911039365120967</c:v>
                </c:pt>
                <c:pt idx="586">
                  <c:v>1.5921143705916045</c:v>
                </c:pt>
                <c:pt idx="587">
                  <c:v>1.5931248046711124</c:v>
                </c:pt>
                <c:pt idx="588">
                  <c:v>1.5941352387506202</c:v>
                </c:pt>
                <c:pt idx="589">
                  <c:v>1.5951456728301281</c:v>
                </c:pt>
                <c:pt idx="590">
                  <c:v>1.5961561069096359</c:v>
                </c:pt>
                <c:pt idx="591">
                  <c:v>1.5971665409891438</c:v>
                </c:pt>
                <c:pt idx="592">
                  <c:v>1.5981769750686519</c:v>
                </c:pt>
                <c:pt idx="593">
                  <c:v>1.5991874091481597</c:v>
                </c:pt>
                <c:pt idx="594">
                  <c:v>1.6001978432276676</c:v>
                </c:pt>
                <c:pt idx="595">
                  <c:v>1.6012082773071754</c:v>
                </c:pt>
                <c:pt idx="596">
                  <c:v>1.6022187113866833</c:v>
                </c:pt>
                <c:pt idx="597">
                  <c:v>1.6032291454661911</c:v>
                </c:pt>
                <c:pt idx="598">
                  <c:v>1.604239579545699</c:v>
                </c:pt>
                <c:pt idx="599">
                  <c:v>1.6052500136252068</c:v>
                </c:pt>
                <c:pt idx="600">
                  <c:v>1.6062604477047147</c:v>
                </c:pt>
                <c:pt idx="601">
                  <c:v>1.6072708817842227</c:v>
                </c:pt>
                <c:pt idx="602">
                  <c:v>1.6082813158637306</c:v>
                </c:pt>
                <c:pt idx="603">
                  <c:v>1.6092917499432384</c:v>
                </c:pt>
                <c:pt idx="604">
                  <c:v>1.6103021840227463</c:v>
                </c:pt>
                <c:pt idx="605">
                  <c:v>1.6113126181022541</c:v>
                </c:pt>
                <c:pt idx="606">
                  <c:v>1.612323052181762</c:v>
                </c:pt>
                <c:pt idx="607">
                  <c:v>1.6133334862612698</c:v>
                </c:pt>
                <c:pt idx="608">
                  <c:v>1.6143439203407777</c:v>
                </c:pt>
                <c:pt idx="609">
                  <c:v>1.6153543544202855</c:v>
                </c:pt>
                <c:pt idx="610">
                  <c:v>1.6163647884997934</c:v>
                </c:pt>
                <c:pt idx="611">
                  <c:v>1.6173752225793012</c:v>
                </c:pt>
                <c:pt idx="612">
                  <c:v>1.6183856566588091</c:v>
                </c:pt>
                <c:pt idx="613">
                  <c:v>1.6193960907383169</c:v>
                </c:pt>
                <c:pt idx="614">
                  <c:v>1.6204065248178248</c:v>
                </c:pt>
                <c:pt idx="615">
                  <c:v>1.6214169588973326</c:v>
                </c:pt>
                <c:pt idx="616">
                  <c:v>1.6224273929768405</c:v>
                </c:pt>
                <c:pt idx="617">
                  <c:v>1.6234378270563483</c:v>
                </c:pt>
                <c:pt idx="618">
                  <c:v>1.6244482611358562</c:v>
                </c:pt>
                <c:pt idx="619">
                  <c:v>1.625458695215364</c:v>
                </c:pt>
                <c:pt idx="620">
                  <c:v>1.6264691292948719</c:v>
                </c:pt>
                <c:pt idx="621">
                  <c:v>1.6274795633743797</c:v>
                </c:pt>
                <c:pt idx="622">
                  <c:v>1.6284899974538876</c:v>
                </c:pt>
                <c:pt idx="623">
                  <c:v>1.6295004315333954</c:v>
                </c:pt>
                <c:pt idx="624">
                  <c:v>1.6305108656129033</c:v>
                </c:pt>
                <c:pt idx="625">
                  <c:v>1.6315212996924111</c:v>
                </c:pt>
                <c:pt idx="626">
                  <c:v>1.6325317337719192</c:v>
                </c:pt>
                <c:pt idx="627">
                  <c:v>1.633542167851427</c:v>
                </c:pt>
                <c:pt idx="628">
                  <c:v>1.6345526019309349</c:v>
                </c:pt>
                <c:pt idx="629">
                  <c:v>1.6355630360104427</c:v>
                </c:pt>
                <c:pt idx="630">
                  <c:v>1.6365734700899506</c:v>
                </c:pt>
                <c:pt idx="631">
                  <c:v>1.6375839041694584</c:v>
                </c:pt>
                <c:pt idx="632">
                  <c:v>1.6385943382489663</c:v>
                </c:pt>
                <c:pt idx="633">
                  <c:v>1.6396047723284741</c:v>
                </c:pt>
                <c:pt idx="634">
                  <c:v>1.640615206407982</c:v>
                </c:pt>
                <c:pt idx="635">
                  <c:v>1.64162564048749</c:v>
                </c:pt>
                <c:pt idx="636">
                  <c:v>1.6426360745669979</c:v>
                </c:pt>
                <c:pt idx="637">
                  <c:v>1.6436465086465057</c:v>
                </c:pt>
                <c:pt idx="638">
                  <c:v>1.6446569427260136</c:v>
                </c:pt>
                <c:pt idx="639">
                  <c:v>1.6456673768055214</c:v>
                </c:pt>
                <c:pt idx="640">
                  <c:v>1.6466778108850293</c:v>
                </c:pt>
                <c:pt idx="641">
                  <c:v>1.6476882449645371</c:v>
                </c:pt>
                <c:pt idx="642">
                  <c:v>1.6486986790440448</c:v>
                </c:pt>
                <c:pt idx="643">
                  <c:v>1.6497091131235526</c:v>
                </c:pt>
                <c:pt idx="644">
                  <c:v>1.6507195472030602</c:v>
                </c:pt>
                <c:pt idx="645">
                  <c:v>1.6517299812825681</c:v>
                </c:pt>
                <c:pt idx="646">
                  <c:v>1.6527404153620759</c:v>
                </c:pt>
                <c:pt idx="647">
                  <c:v>1.6537508494415838</c:v>
                </c:pt>
                <c:pt idx="648">
                  <c:v>1.6547612835210916</c:v>
                </c:pt>
                <c:pt idx="649">
                  <c:v>1.6557717176005993</c:v>
                </c:pt>
                <c:pt idx="650">
                  <c:v>1.6567821516801071</c:v>
                </c:pt>
                <c:pt idx="651">
                  <c:v>1.6577925857596147</c:v>
                </c:pt>
                <c:pt idx="652">
                  <c:v>1.6588030198391226</c:v>
                </c:pt>
                <c:pt idx="653">
                  <c:v>1.6598134539186304</c:v>
                </c:pt>
                <c:pt idx="654">
                  <c:v>1.6608238879981383</c:v>
                </c:pt>
                <c:pt idx="655">
                  <c:v>1.6618343220776461</c:v>
                </c:pt>
                <c:pt idx="656">
                  <c:v>1.662844756157154</c:v>
                </c:pt>
                <c:pt idx="657">
                  <c:v>1.6638551902366616</c:v>
                </c:pt>
                <c:pt idx="658">
                  <c:v>1.6648656243161695</c:v>
                </c:pt>
                <c:pt idx="659">
                  <c:v>1.6658760583956771</c:v>
                </c:pt>
                <c:pt idx="660">
                  <c:v>1.6668864924751849</c:v>
                </c:pt>
                <c:pt idx="661">
                  <c:v>1.6678969265546928</c:v>
                </c:pt>
                <c:pt idx="662">
                  <c:v>1.6689073606342006</c:v>
                </c:pt>
                <c:pt idx="663">
                  <c:v>1.6699177947137085</c:v>
                </c:pt>
                <c:pt idx="664">
                  <c:v>1.6709282287932163</c:v>
                </c:pt>
                <c:pt idx="665">
                  <c:v>1.671938662872724</c:v>
                </c:pt>
                <c:pt idx="666">
                  <c:v>1.6729490969522316</c:v>
                </c:pt>
                <c:pt idx="667">
                  <c:v>1.6739595310317394</c:v>
                </c:pt>
                <c:pt idx="668">
                  <c:v>1.6749699651112473</c:v>
                </c:pt>
                <c:pt idx="669">
                  <c:v>1.6759803991907551</c:v>
                </c:pt>
                <c:pt idx="670">
                  <c:v>1.676990833270263</c:v>
                </c:pt>
                <c:pt idx="671">
                  <c:v>1.6780012673497708</c:v>
                </c:pt>
                <c:pt idx="672">
                  <c:v>1.6790117014292785</c:v>
                </c:pt>
                <c:pt idx="673">
                  <c:v>1.6800221355087863</c:v>
                </c:pt>
                <c:pt idx="674">
                  <c:v>1.6810325695882939</c:v>
                </c:pt>
                <c:pt idx="675">
                  <c:v>1.6820430036678018</c:v>
                </c:pt>
                <c:pt idx="676">
                  <c:v>1.6830534377473096</c:v>
                </c:pt>
                <c:pt idx="677">
                  <c:v>1.6840638718268175</c:v>
                </c:pt>
                <c:pt idx="678">
                  <c:v>1.6850743059063253</c:v>
                </c:pt>
                <c:pt idx="679">
                  <c:v>1.6860847399858332</c:v>
                </c:pt>
                <c:pt idx="680">
                  <c:v>1.6870951740653408</c:v>
                </c:pt>
                <c:pt idx="681">
                  <c:v>1.6881056081448487</c:v>
                </c:pt>
                <c:pt idx="682">
                  <c:v>1.6891160422243563</c:v>
                </c:pt>
                <c:pt idx="683">
                  <c:v>1.6901264763038641</c:v>
                </c:pt>
                <c:pt idx="684">
                  <c:v>1.691136910383372</c:v>
                </c:pt>
                <c:pt idx="685">
                  <c:v>1.6921473444628798</c:v>
                </c:pt>
                <c:pt idx="686">
                  <c:v>1.6931577785423877</c:v>
                </c:pt>
                <c:pt idx="687">
                  <c:v>1.6941682126218953</c:v>
                </c:pt>
                <c:pt idx="688">
                  <c:v>1.6951786467014032</c:v>
                </c:pt>
                <c:pt idx="689">
                  <c:v>1.6961890807809108</c:v>
                </c:pt>
                <c:pt idx="690">
                  <c:v>1.6971995148604186</c:v>
                </c:pt>
                <c:pt idx="691">
                  <c:v>1.6982099489399265</c:v>
                </c:pt>
                <c:pt idx="692">
                  <c:v>1.6992203830194343</c:v>
                </c:pt>
                <c:pt idx="693">
                  <c:v>1.7002308170989422</c:v>
                </c:pt>
                <c:pt idx="694">
                  <c:v>1.70124125117845</c:v>
                </c:pt>
                <c:pt idx="695">
                  <c:v>1.7022516852579577</c:v>
                </c:pt>
                <c:pt idx="696">
                  <c:v>1.7032621193374655</c:v>
                </c:pt>
                <c:pt idx="697">
                  <c:v>1.7042725534169731</c:v>
                </c:pt>
                <c:pt idx="698">
                  <c:v>1.705282987496481</c:v>
                </c:pt>
                <c:pt idx="699">
                  <c:v>1.7062934215759888</c:v>
                </c:pt>
                <c:pt idx="700">
                  <c:v>1.7073038556554967</c:v>
                </c:pt>
                <c:pt idx="701">
                  <c:v>1.7083142897350045</c:v>
                </c:pt>
                <c:pt idx="702">
                  <c:v>1.7093247238145122</c:v>
                </c:pt>
                <c:pt idx="703">
                  <c:v>1.71033515789402</c:v>
                </c:pt>
                <c:pt idx="704">
                  <c:v>1.7113455919735276</c:v>
                </c:pt>
                <c:pt idx="705">
                  <c:v>1.7123560260530355</c:v>
                </c:pt>
                <c:pt idx="706">
                  <c:v>1.7133664601325433</c:v>
                </c:pt>
                <c:pt idx="707">
                  <c:v>1.7143768942120512</c:v>
                </c:pt>
                <c:pt idx="708">
                  <c:v>1.715387328291559</c:v>
                </c:pt>
                <c:pt idx="709">
                  <c:v>1.7163977623710669</c:v>
                </c:pt>
                <c:pt idx="710">
                  <c:v>1.7174081964505745</c:v>
                </c:pt>
                <c:pt idx="711">
                  <c:v>1.7184186305300824</c:v>
                </c:pt>
                <c:pt idx="712">
                  <c:v>1.71942906460959</c:v>
                </c:pt>
                <c:pt idx="713">
                  <c:v>1.7204394986890978</c:v>
                </c:pt>
                <c:pt idx="714">
                  <c:v>1.7214499327686057</c:v>
                </c:pt>
                <c:pt idx="715">
                  <c:v>1.7224603668481135</c:v>
                </c:pt>
                <c:pt idx="716">
                  <c:v>1.7234708009276214</c:v>
                </c:pt>
                <c:pt idx="717">
                  <c:v>1.7244812350071292</c:v>
                </c:pt>
                <c:pt idx="718">
                  <c:v>1.7254916690866369</c:v>
                </c:pt>
                <c:pt idx="719">
                  <c:v>1.7265021031661445</c:v>
                </c:pt>
                <c:pt idx="720">
                  <c:v>1.7275125372456523</c:v>
                </c:pt>
                <c:pt idx="721">
                  <c:v>1.7285229713251602</c:v>
                </c:pt>
                <c:pt idx="722">
                  <c:v>1.729533405404668</c:v>
                </c:pt>
                <c:pt idx="723">
                  <c:v>1.7305438394841759</c:v>
                </c:pt>
                <c:pt idx="724">
                  <c:v>1.7315542735636837</c:v>
                </c:pt>
                <c:pt idx="725">
                  <c:v>1.7325647076431914</c:v>
                </c:pt>
                <c:pt idx="726">
                  <c:v>1.7335751417226992</c:v>
                </c:pt>
                <c:pt idx="727">
                  <c:v>1.7345855758022068</c:v>
                </c:pt>
                <c:pt idx="728">
                  <c:v>1.7355960098817147</c:v>
                </c:pt>
                <c:pt idx="729">
                  <c:v>1.7366064439612225</c:v>
                </c:pt>
                <c:pt idx="730">
                  <c:v>1.7376168780407304</c:v>
                </c:pt>
                <c:pt idx="731">
                  <c:v>1.7386273121202382</c:v>
                </c:pt>
                <c:pt idx="732">
                  <c:v>1.7396377461997461</c:v>
                </c:pt>
                <c:pt idx="733">
                  <c:v>1.7406481802792537</c:v>
                </c:pt>
                <c:pt idx="734">
                  <c:v>1.7416586143587616</c:v>
                </c:pt>
                <c:pt idx="735">
                  <c:v>1.7426690484382692</c:v>
                </c:pt>
                <c:pt idx="736">
                  <c:v>1.743679482517777</c:v>
                </c:pt>
                <c:pt idx="737">
                  <c:v>1.7446899165972849</c:v>
                </c:pt>
                <c:pt idx="738">
                  <c:v>1.7457003506767927</c:v>
                </c:pt>
                <c:pt idx="739">
                  <c:v>1.7467107847563006</c:v>
                </c:pt>
                <c:pt idx="740">
                  <c:v>1.7477212188358082</c:v>
                </c:pt>
                <c:pt idx="741">
                  <c:v>1.7487316529153161</c:v>
                </c:pt>
                <c:pt idx="742">
                  <c:v>1.7497420869948237</c:v>
                </c:pt>
                <c:pt idx="743">
                  <c:v>1.7507525210743315</c:v>
                </c:pt>
                <c:pt idx="744">
                  <c:v>1.7517629551538394</c:v>
                </c:pt>
                <c:pt idx="745">
                  <c:v>1.7527733892333472</c:v>
                </c:pt>
                <c:pt idx="746">
                  <c:v>1.7537838233128551</c:v>
                </c:pt>
                <c:pt idx="747">
                  <c:v>1.7547942573923629</c:v>
                </c:pt>
                <c:pt idx="748">
                  <c:v>1.7558046914718706</c:v>
                </c:pt>
                <c:pt idx="749">
                  <c:v>1.7568151255513784</c:v>
                </c:pt>
                <c:pt idx="750">
                  <c:v>1.757825559630886</c:v>
                </c:pt>
                <c:pt idx="751">
                  <c:v>1.7588359937103939</c:v>
                </c:pt>
                <c:pt idx="752">
                  <c:v>1.7598464277899017</c:v>
                </c:pt>
                <c:pt idx="753">
                  <c:v>1.7608568618694096</c:v>
                </c:pt>
                <c:pt idx="754">
                  <c:v>1.7618672959489174</c:v>
                </c:pt>
                <c:pt idx="755">
                  <c:v>1.7628777300284251</c:v>
                </c:pt>
                <c:pt idx="756">
                  <c:v>1.7638881641079329</c:v>
                </c:pt>
                <c:pt idx="757">
                  <c:v>1.7648985981874405</c:v>
                </c:pt>
                <c:pt idx="758">
                  <c:v>1.7659090322669484</c:v>
                </c:pt>
                <c:pt idx="759">
                  <c:v>1.7669194663464562</c:v>
                </c:pt>
                <c:pt idx="760">
                  <c:v>1.7679299004259641</c:v>
                </c:pt>
                <c:pt idx="761">
                  <c:v>1.7689403345054719</c:v>
                </c:pt>
                <c:pt idx="762">
                  <c:v>1.7699507685849798</c:v>
                </c:pt>
                <c:pt idx="763">
                  <c:v>1.7709612026644874</c:v>
                </c:pt>
                <c:pt idx="764">
                  <c:v>1.7719716367439953</c:v>
                </c:pt>
                <c:pt idx="765">
                  <c:v>1.7729820708235029</c:v>
                </c:pt>
                <c:pt idx="766">
                  <c:v>1.7739925049030107</c:v>
                </c:pt>
                <c:pt idx="767">
                  <c:v>1.7750029389825186</c:v>
                </c:pt>
                <c:pt idx="768">
                  <c:v>1.7760133730620264</c:v>
                </c:pt>
                <c:pt idx="769">
                  <c:v>1.7770238071415343</c:v>
                </c:pt>
                <c:pt idx="770">
                  <c:v>1.7780342412210421</c:v>
                </c:pt>
                <c:pt idx="771">
                  <c:v>1.7790446753005498</c:v>
                </c:pt>
                <c:pt idx="772">
                  <c:v>1.7800551093800574</c:v>
                </c:pt>
                <c:pt idx="773">
                  <c:v>1.7810655434595652</c:v>
                </c:pt>
                <c:pt idx="774">
                  <c:v>1.7820759775390731</c:v>
                </c:pt>
                <c:pt idx="775">
                  <c:v>1.7830864116185809</c:v>
                </c:pt>
                <c:pt idx="776">
                  <c:v>1.7840968456980888</c:v>
                </c:pt>
                <c:pt idx="777">
                  <c:v>1.7851072797775966</c:v>
                </c:pt>
                <c:pt idx="778">
                  <c:v>1.7861177138571043</c:v>
                </c:pt>
                <c:pt idx="779">
                  <c:v>1.7871281479366121</c:v>
                </c:pt>
                <c:pt idx="780">
                  <c:v>1.7881385820161197</c:v>
                </c:pt>
                <c:pt idx="781">
                  <c:v>1.7891490160956276</c:v>
                </c:pt>
                <c:pt idx="782">
                  <c:v>1.7901594501751354</c:v>
                </c:pt>
                <c:pt idx="783">
                  <c:v>1.7911698842546433</c:v>
                </c:pt>
                <c:pt idx="784">
                  <c:v>1.7921803183341511</c:v>
                </c:pt>
                <c:pt idx="785">
                  <c:v>1.793190752413659</c:v>
                </c:pt>
                <c:pt idx="786">
                  <c:v>1.7942011864931666</c:v>
                </c:pt>
                <c:pt idx="787">
                  <c:v>1.7952116205726745</c:v>
                </c:pt>
                <c:pt idx="788">
                  <c:v>1.7962220546521821</c:v>
                </c:pt>
                <c:pt idx="789">
                  <c:v>1.7972324887316899</c:v>
                </c:pt>
                <c:pt idx="790">
                  <c:v>1.7982429228111978</c:v>
                </c:pt>
                <c:pt idx="791">
                  <c:v>1.7992533568907056</c:v>
                </c:pt>
                <c:pt idx="792">
                  <c:v>1.8002637909702135</c:v>
                </c:pt>
                <c:pt idx="793">
                  <c:v>1.8012742250497211</c:v>
                </c:pt>
                <c:pt idx="794">
                  <c:v>1.802284659129229</c:v>
                </c:pt>
                <c:pt idx="795">
                  <c:v>1.8032950932087366</c:v>
                </c:pt>
                <c:pt idx="796">
                  <c:v>1.8043055272882444</c:v>
                </c:pt>
                <c:pt idx="797">
                  <c:v>1.8053159613677523</c:v>
                </c:pt>
                <c:pt idx="798">
                  <c:v>1.8063263954472601</c:v>
                </c:pt>
                <c:pt idx="799">
                  <c:v>1.807336829526768</c:v>
                </c:pt>
                <c:pt idx="800">
                  <c:v>1.8083472636062758</c:v>
                </c:pt>
                <c:pt idx="801">
                  <c:v>1.8093576976857835</c:v>
                </c:pt>
                <c:pt idx="802">
                  <c:v>1.8103681317652913</c:v>
                </c:pt>
                <c:pt idx="803">
                  <c:v>1.8113785658447989</c:v>
                </c:pt>
                <c:pt idx="804">
                  <c:v>1.8123889999243068</c:v>
                </c:pt>
                <c:pt idx="805">
                  <c:v>1.8133994340038146</c:v>
                </c:pt>
                <c:pt idx="806">
                  <c:v>1.8144098680833225</c:v>
                </c:pt>
                <c:pt idx="807">
                  <c:v>1.8154203021628303</c:v>
                </c:pt>
                <c:pt idx="808">
                  <c:v>1.816430736242338</c:v>
                </c:pt>
                <c:pt idx="809">
                  <c:v>1.8174411703218458</c:v>
                </c:pt>
                <c:pt idx="810">
                  <c:v>1.8184516044013534</c:v>
                </c:pt>
                <c:pt idx="811">
                  <c:v>1.8194620384808613</c:v>
                </c:pt>
                <c:pt idx="812">
                  <c:v>1.8204724725603691</c:v>
                </c:pt>
                <c:pt idx="813">
                  <c:v>1.821482906639877</c:v>
                </c:pt>
                <c:pt idx="814">
                  <c:v>1.8224933407193848</c:v>
                </c:pt>
                <c:pt idx="815">
                  <c:v>1.8235037747988927</c:v>
                </c:pt>
                <c:pt idx="816">
                  <c:v>1.8245142088784003</c:v>
                </c:pt>
                <c:pt idx="817">
                  <c:v>1.8255246429579082</c:v>
                </c:pt>
                <c:pt idx="818">
                  <c:v>1.8265350770374158</c:v>
                </c:pt>
                <c:pt idx="819">
                  <c:v>1.8275455111169236</c:v>
                </c:pt>
                <c:pt idx="820">
                  <c:v>1.8285559451964315</c:v>
                </c:pt>
                <c:pt idx="821">
                  <c:v>1.8295663792759393</c:v>
                </c:pt>
                <c:pt idx="822">
                  <c:v>1.8305768133554472</c:v>
                </c:pt>
                <c:pt idx="823">
                  <c:v>1.831587247434955</c:v>
                </c:pt>
                <c:pt idx="824">
                  <c:v>1.8325976815144627</c:v>
                </c:pt>
                <c:pt idx="825">
                  <c:v>1.8336081155939703</c:v>
                </c:pt>
                <c:pt idx="826">
                  <c:v>1.8346185496734781</c:v>
                </c:pt>
                <c:pt idx="827">
                  <c:v>1.835628983752986</c:v>
                </c:pt>
                <c:pt idx="828">
                  <c:v>1.8366394178324938</c:v>
                </c:pt>
                <c:pt idx="829">
                  <c:v>1.8376498519120017</c:v>
                </c:pt>
                <c:pt idx="830">
                  <c:v>1.8386602859915095</c:v>
                </c:pt>
                <c:pt idx="831">
                  <c:v>1.8396707200710172</c:v>
                </c:pt>
                <c:pt idx="832">
                  <c:v>1.840681154150525</c:v>
                </c:pt>
                <c:pt idx="833">
                  <c:v>1.8416915882300327</c:v>
                </c:pt>
                <c:pt idx="834">
                  <c:v>1.8427020223095405</c:v>
                </c:pt>
                <c:pt idx="835">
                  <c:v>1.8437124563890483</c:v>
                </c:pt>
                <c:pt idx="836">
                  <c:v>1.8447228904685562</c:v>
                </c:pt>
                <c:pt idx="837">
                  <c:v>1.845733324548064</c:v>
                </c:pt>
                <c:pt idx="838">
                  <c:v>1.8467437586275719</c:v>
                </c:pt>
                <c:pt idx="839">
                  <c:v>1.8477541927070795</c:v>
                </c:pt>
                <c:pt idx="840">
                  <c:v>1.8487646267865874</c:v>
                </c:pt>
                <c:pt idx="841">
                  <c:v>1.849775060866095</c:v>
                </c:pt>
                <c:pt idx="842">
                  <c:v>1.8507854949456028</c:v>
                </c:pt>
                <c:pt idx="843">
                  <c:v>1.8517959290251107</c:v>
                </c:pt>
                <c:pt idx="844">
                  <c:v>1.8528063631046185</c:v>
                </c:pt>
                <c:pt idx="845">
                  <c:v>1.8538167971841264</c:v>
                </c:pt>
                <c:pt idx="846">
                  <c:v>1.854827231263634</c:v>
                </c:pt>
                <c:pt idx="847">
                  <c:v>1.8558376653431419</c:v>
                </c:pt>
                <c:pt idx="848">
                  <c:v>1.8568480994226495</c:v>
                </c:pt>
                <c:pt idx="849">
                  <c:v>1.8578585335021573</c:v>
                </c:pt>
                <c:pt idx="850">
                  <c:v>1.8588689675816652</c:v>
                </c:pt>
                <c:pt idx="851">
                  <c:v>1.859879401661173</c:v>
                </c:pt>
                <c:pt idx="852">
                  <c:v>1.8608898357406809</c:v>
                </c:pt>
                <c:pt idx="853">
                  <c:v>1.8619002698201887</c:v>
                </c:pt>
                <c:pt idx="854">
                  <c:v>1.8629107038996964</c:v>
                </c:pt>
                <c:pt idx="855">
                  <c:v>1.8639211379792042</c:v>
                </c:pt>
                <c:pt idx="856">
                  <c:v>1.8649315720587119</c:v>
                </c:pt>
                <c:pt idx="857">
                  <c:v>1.8659420061382197</c:v>
                </c:pt>
                <c:pt idx="858">
                  <c:v>1.8669524402177275</c:v>
                </c:pt>
                <c:pt idx="859">
                  <c:v>1.8679628742972354</c:v>
                </c:pt>
                <c:pt idx="860">
                  <c:v>1.8689733083767432</c:v>
                </c:pt>
                <c:pt idx="861">
                  <c:v>1.8699837424562509</c:v>
                </c:pt>
                <c:pt idx="862">
                  <c:v>1.8709941765357587</c:v>
                </c:pt>
                <c:pt idx="863">
                  <c:v>1.8720046106152664</c:v>
                </c:pt>
                <c:pt idx="864">
                  <c:v>1.8730150446947742</c:v>
                </c:pt>
                <c:pt idx="865">
                  <c:v>1.874025478774282</c:v>
                </c:pt>
                <c:pt idx="866">
                  <c:v>1.8750359128537899</c:v>
                </c:pt>
                <c:pt idx="867">
                  <c:v>1.8760463469332977</c:v>
                </c:pt>
                <c:pt idx="868">
                  <c:v>1.8770567810128056</c:v>
                </c:pt>
                <c:pt idx="869">
                  <c:v>1.8780672150923132</c:v>
                </c:pt>
                <c:pt idx="870">
                  <c:v>1.8790776491718211</c:v>
                </c:pt>
                <c:pt idx="871">
                  <c:v>1.8800880832513287</c:v>
                </c:pt>
                <c:pt idx="872">
                  <c:v>1.8810985173308366</c:v>
                </c:pt>
                <c:pt idx="873">
                  <c:v>1.8821089514103444</c:v>
                </c:pt>
                <c:pt idx="874">
                  <c:v>1.8831193854898522</c:v>
                </c:pt>
                <c:pt idx="875">
                  <c:v>1.8841298195693601</c:v>
                </c:pt>
                <c:pt idx="876">
                  <c:v>1.8851402536488679</c:v>
                </c:pt>
                <c:pt idx="877">
                  <c:v>1.8861506877283756</c:v>
                </c:pt>
                <c:pt idx="878">
                  <c:v>1.8871611218078832</c:v>
                </c:pt>
                <c:pt idx="879">
                  <c:v>1.8881715558873911</c:v>
                </c:pt>
                <c:pt idx="880">
                  <c:v>1.8891819899668989</c:v>
                </c:pt>
                <c:pt idx="881">
                  <c:v>1.8901924240464067</c:v>
                </c:pt>
                <c:pt idx="882">
                  <c:v>1.8912028581259146</c:v>
                </c:pt>
                <c:pt idx="883">
                  <c:v>1.8922132922054224</c:v>
                </c:pt>
                <c:pt idx="884">
                  <c:v>1.8932237262849301</c:v>
                </c:pt>
                <c:pt idx="885">
                  <c:v>1.8942341603644379</c:v>
                </c:pt>
                <c:pt idx="886">
                  <c:v>1.8952445944439456</c:v>
                </c:pt>
                <c:pt idx="887">
                  <c:v>1.8962550285234534</c:v>
                </c:pt>
                <c:pt idx="888">
                  <c:v>1.8972654626029613</c:v>
                </c:pt>
                <c:pt idx="889">
                  <c:v>1.8982758966824691</c:v>
                </c:pt>
                <c:pt idx="890">
                  <c:v>1.8992863307619769</c:v>
                </c:pt>
                <c:pt idx="891">
                  <c:v>1.9002967648414848</c:v>
                </c:pt>
                <c:pt idx="892">
                  <c:v>1.9013071989209924</c:v>
                </c:pt>
                <c:pt idx="893">
                  <c:v>1.9023176330005003</c:v>
                </c:pt>
                <c:pt idx="894">
                  <c:v>1.9033280670800079</c:v>
                </c:pt>
                <c:pt idx="895">
                  <c:v>1.9043385011595158</c:v>
                </c:pt>
                <c:pt idx="896">
                  <c:v>1.9053489352390236</c:v>
                </c:pt>
                <c:pt idx="897">
                  <c:v>1.9063593693185314</c:v>
                </c:pt>
                <c:pt idx="898">
                  <c:v>1.9073698033980393</c:v>
                </c:pt>
                <c:pt idx="899">
                  <c:v>1.9083802374775469</c:v>
                </c:pt>
                <c:pt idx="900">
                  <c:v>1.9093906715570548</c:v>
                </c:pt>
                <c:pt idx="901">
                  <c:v>1.9104011056365624</c:v>
                </c:pt>
                <c:pt idx="902">
                  <c:v>1.9114115397160703</c:v>
                </c:pt>
                <c:pt idx="903">
                  <c:v>1.9124219737955781</c:v>
                </c:pt>
                <c:pt idx="904">
                  <c:v>1.9134324078750859</c:v>
                </c:pt>
                <c:pt idx="905">
                  <c:v>1.9144428419545938</c:v>
                </c:pt>
                <c:pt idx="906">
                  <c:v>1.9154532760341016</c:v>
                </c:pt>
                <c:pt idx="907">
                  <c:v>1.9164637101136093</c:v>
                </c:pt>
                <c:pt idx="908">
                  <c:v>1.9174741441931171</c:v>
                </c:pt>
                <c:pt idx="909">
                  <c:v>1.9184845782726248</c:v>
                </c:pt>
                <c:pt idx="910">
                  <c:v>1.9194950123521326</c:v>
                </c:pt>
                <c:pt idx="911">
                  <c:v>1.9205054464316405</c:v>
                </c:pt>
                <c:pt idx="912">
                  <c:v>1.9215158805111483</c:v>
                </c:pt>
                <c:pt idx="913">
                  <c:v>1.9225263145906561</c:v>
                </c:pt>
                <c:pt idx="914">
                  <c:v>1.9235367486701638</c:v>
                </c:pt>
                <c:pt idx="915">
                  <c:v>1.9245471827496716</c:v>
                </c:pt>
                <c:pt idx="916">
                  <c:v>1.9255576168291793</c:v>
                </c:pt>
                <c:pt idx="917">
                  <c:v>1.9265680509086871</c:v>
                </c:pt>
                <c:pt idx="918">
                  <c:v>1.927578484988195</c:v>
                </c:pt>
                <c:pt idx="919">
                  <c:v>1.9285889190677028</c:v>
                </c:pt>
                <c:pt idx="920">
                  <c:v>1.9295993531472106</c:v>
                </c:pt>
                <c:pt idx="921">
                  <c:v>1.9306097872267185</c:v>
                </c:pt>
                <c:pt idx="922">
                  <c:v>1.9316202213062261</c:v>
                </c:pt>
                <c:pt idx="923">
                  <c:v>1.932630655385734</c:v>
                </c:pt>
                <c:pt idx="924">
                  <c:v>1.9336410894652416</c:v>
                </c:pt>
                <c:pt idx="925">
                  <c:v>1.9346515235447495</c:v>
                </c:pt>
                <c:pt idx="926">
                  <c:v>1.9356619576242573</c:v>
                </c:pt>
                <c:pt idx="927">
                  <c:v>1.9366723917037652</c:v>
                </c:pt>
                <c:pt idx="928">
                  <c:v>1.937682825783273</c:v>
                </c:pt>
                <c:pt idx="929">
                  <c:v>1.9386932598627808</c:v>
                </c:pt>
                <c:pt idx="930">
                  <c:v>1.9397036939422885</c:v>
                </c:pt>
                <c:pt idx="931">
                  <c:v>1.9407141280217961</c:v>
                </c:pt>
                <c:pt idx="932">
                  <c:v>1.941724562101304</c:v>
                </c:pt>
                <c:pt idx="933">
                  <c:v>1.9427349961808118</c:v>
                </c:pt>
                <c:pt idx="934">
                  <c:v>1.9437454302603197</c:v>
                </c:pt>
                <c:pt idx="935">
                  <c:v>1.9447558643398275</c:v>
                </c:pt>
                <c:pt idx="936">
                  <c:v>1.9457662984193353</c:v>
                </c:pt>
                <c:pt idx="937">
                  <c:v>1.946776732498843</c:v>
                </c:pt>
                <c:pt idx="938">
                  <c:v>1.9477871665783508</c:v>
                </c:pt>
                <c:pt idx="939">
                  <c:v>1.9487976006578585</c:v>
                </c:pt>
                <c:pt idx="940">
                  <c:v>1.9498080347373663</c:v>
                </c:pt>
                <c:pt idx="941">
                  <c:v>1.9508184688168742</c:v>
                </c:pt>
                <c:pt idx="942">
                  <c:v>1.951828902896382</c:v>
                </c:pt>
                <c:pt idx="943">
                  <c:v>1.9528393369758899</c:v>
                </c:pt>
                <c:pt idx="944">
                  <c:v>1.9538497710553977</c:v>
                </c:pt>
                <c:pt idx="945">
                  <c:v>1.9548602051349053</c:v>
                </c:pt>
                <c:pt idx="946">
                  <c:v>1.9558706392144132</c:v>
                </c:pt>
                <c:pt idx="947">
                  <c:v>1.9568810732939208</c:v>
                </c:pt>
                <c:pt idx="948">
                  <c:v>1.9578915073734287</c:v>
                </c:pt>
                <c:pt idx="949">
                  <c:v>1.9589019414529365</c:v>
                </c:pt>
                <c:pt idx="950">
                  <c:v>1.9599123755324444</c:v>
                </c:pt>
                <c:pt idx="951">
                  <c:v>1.9609228096119522</c:v>
                </c:pt>
                <c:pt idx="952">
                  <c:v>1.9619332436914598</c:v>
                </c:pt>
                <c:pt idx="953">
                  <c:v>1.9629436777709677</c:v>
                </c:pt>
                <c:pt idx="954">
                  <c:v>1.9639541118504753</c:v>
                </c:pt>
                <c:pt idx="955">
                  <c:v>1.9649645459299832</c:v>
                </c:pt>
                <c:pt idx="956">
                  <c:v>1.965974980009491</c:v>
                </c:pt>
                <c:pt idx="957">
                  <c:v>1.9669854140889989</c:v>
                </c:pt>
                <c:pt idx="958">
                  <c:v>1.9679958481685067</c:v>
                </c:pt>
                <c:pt idx="959">
                  <c:v>1.9690062822480145</c:v>
                </c:pt>
                <c:pt idx="960">
                  <c:v>1.9700167163275222</c:v>
                </c:pt>
                <c:pt idx="961">
                  <c:v>1.97102715040703</c:v>
                </c:pt>
                <c:pt idx="962">
                  <c:v>1.9720375844865377</c:v>
                </c:pt>
                <c:pt idx="963">
                  <c:v>1.9730480185660455</c:v>
                </c:pt>
                <c:pt idx="964">
                  <c:v>1.9740584526455534</c:v>
                </c:pt>
                <c:pt idx="965">
                  <c:v>1.9750688867250612</c:v>
                </c:pt>
                <c:pt idx="966">
                  <c:v>1.9760793208045691</c:v>
                </c:pt>
                <c:pt idx="967">
                  <c:v>1.9770897548840767</c:v>
                </c:pt>
                <c:pt idx="968">
                  <c:v>1.9781001889635845</c:v>
                </c:pt>
                <c:pt idx="969">
                  <c:v>1.9791106230430922</c:v>
                </c:pt>
                <c:pt idx="970">
                  <c:v>1.9801210571226</c:v>
                </c:pt>
                <c:pt idx="971">
                  <c:v>1.9811314912021079</c:v>
                </c:pt>
                <c:pt idx="972">
                  <c:v>1.9821419252816157</c:v>
                </c:pt>
                <c:pt idx="973">
                  <c:v>1.9831523593611236</c:v>
                </c:pt>
                <c:pt idx="974">
                  <c:v>1.9841627934406314</c:v>
                </c:pt>
                <c:pt idx="975">
                  <c:v>1.985173227520139</c:v>
                </c:pt>
                <c:pt idx="976">
                  <c:v>1.9861836615996469</c:v>
                </c:pt>
                <c:pt idx="977">
                  <c:v>1.9871940956791545</c:v>
                </c:pt>
                <c:pt idx="978">
                  <c:v>1.9882045297586624</c:v>
                </c:pt>
                <c:pt idx="979">
                  <c:v>1.9892149638381702</c:v>
                </c:pt>
                <c:pt idx="980">
                  <c:v>1.9902253979176781</c:v>
                </c:pt>
                <c:pt idx="981">
                  <c:v>1.9912358319971859</c:v>
                </c:pt>
                <c:pt idx="982">
                  <c:v>1.9922462660766938</c:v>
                </c:pt>
                <c:pt idx="983">
                  <c:v>1.9932567001562014</c:v>
                </c:pt>
                <c:pt idx="984">
                  <c:v>1.994267134235709</c:v>
                </c:pt>
                <c:pt idx="985">
                  <c:v>1.9952775683152169</c:v>
                </c:pt>
                <c:pt idx="986">
                  <c:v>1.9962880023947247</c:v>
                </c:pt>
                <c:pt idx="987">
                  <c:v>1.9972984364742326</c:v>
                </c:pt>
                <c:pt idx="988">
                  <c:v>1.9983088705537404</c:v>
                </c:pt>
                <c:pt idx="989">
                  <c:v>1.9993193046332483</c:v>
                </c:pt>
                <c:pt idx="990">
                  <c:v>2.0003297387127557</c:v>
                </c:pt>
                <c:pt idx="991">
                  <c:v>2.0013401727922639</c:v>
                </c:pt>
                <c:pt idx="992">
                  <c:v>2.0023506068717714</c:v>
                </c:pt>
                <c:pt idx="993">
                  <c:v>2.0033610409512792</c:v>
                </c:pt>
                <c:pt idx="994">
                  <c:v>2.0043714750307871</c:v>
                </c:pt>
                <c:pt idx="995">
                  <c:v>2.0053819091102949</c:v>
                </c:pt>
                <c:pt idx="996">
                  <c:v>2.0063923431898028</c:v>
                </c:pt>
                <c:pt idx="997">
                  <c:v>2.0074027772693102</c:v>
                </c:pt>
                <c:pt idx="998">
                  <c:v>2.0084132113488185</c:v>
                </c:pt>
                <c:pt idx="999">
                  <c:v>2.0094236454283259</c:v>
                </c:pt>
                <c:pt idx="1000">
                  <c:v>2.0104340795078341</c:v>
                </c:pt>
                <c:pt idx="1001">
                  <c:v>2.0114445135873416</c:v>
                </c:pt>
                <c:pt idx="1002">
                  <c:v>2.0124549476668494</c:v>
                </c:pt>
                <c:pt idx="1003">
                  <c:v>2.0134653817463573</c:v>
                </c:pt>
                <c:pt idx="1004">
                  <c:v>2.0144758158258647</c:v>
                </c:pt>
                <c:pt idx="1005">
                  <c:v>2.015486249905373</c:v>
                </c:pt>
                <c:pt idx="1006">
                  <c:v>2.0164966839848804</c:v>
                </c:pt>
                <c:pt idx="1007">
                  <c:v>2.0175071180643886</c:v>
                </c:pt>
                <c:pt idx="1008">
                  <c:v>2.0185175521438961</c:v>
                </c:pt>
                <c:pt idx="1009">
                  <c:v>2.0195279862234039</c:v>
                </c:pt>
                <c:pt idx="1010">
                  <c:v>2.0205384203029118</c:v>
                </c:pt>
                <c:pt idx="1011">
                  <c:v>2.0215488543824196</c:v>
                </c:pt>
                <c:pt idx="1012">
                  <c:v>2.0225592884619275</c:v>
                </c:pt>
                <c:pt idx="1013">
                  <c:v>2.0235697225414349</c:v>
                </c:pt>
                <c:pt idx="1014">
                  <c:v>2.0245801566209431</c:v>
                </c:pt>
                <c:pt idx="1015">
                  <c:v>2.0255905907004506</c:v>
                </c:pt>
                <c:pt idx="1016">
                  <c:v>2.0266010247799584</c:v>
                </c:pt>
                <c:pt idx="1017">
                  <c:v>2.0276114588594663</c:v>
                </c:pt>
                <c:pt idx="1018">
                  <c:v>2.0286218929389741</c:v>
                </c:pt>
                <c:pt idx="1019">
                  <c:v>2.029632327018482</c:v>
                </c:pt>
                <c:pt idx="1020">
                  <c:v>2.0306427610979894</c:v>
                </c:pt>
                <c:pt idx="1021">
                  <c:v>2.0316531951774977</c:v>
                </c:pt>
                <c:pt idx="1022">
                  <c:v>2.0326636292570051</c:v>
                </c:pt>
                <c:pt idx="1023">
                  <c:v>2.0336740633365129</c:v>
                </c:pt>
                <c:pt idx="1024">
                  <c:v>2.0346844974160208</c:v>
                </c:pt>
                <c:pt idx="1025">
                  <c:v>2.0356949314955286</c:v>
                </c:pt>
                <c:pt idx="1026">
                  <c:v>2.0367053655750365</c:v>
                </c:pt>
                <c:pt idx="1027">
                  <c:v>2.0377157996545439</c:v>
                </c:pt>
                <c:pt idx="1028">
                  <c:v>2.0387262337340522</c:v>
                </c:pt>
                <c:pt idx="1029">
                  <c:v>2.0397366678135596</c:v>
                </c:pt>
                <c:pt idx="1030">
                  <c:v>2.0407471018930678</c:v>
                </c:pt>
                <c:pt idx="1031">
                  <c:v>2.0417575359725753</c:v>
                </c:pt>
                <c:pt idx="1032">
                  <c:v>2.0427679700520831</c:v>
                </c:pt>
                <c:pt idx="1033">
                  <c:v>2.043778404131591</c:v>
                </c:pt>
                <c:pt idx="1034">
                  <c:v>2.0447888382110988</c:v>
                </c:pt>
                <c:pt idx="1035">
                  <c:v>2.0457992722906067</c:v>
                </c:pt>
                <c:pt idx="1036">
                  <c:v>2.0468097063701141</c:v>
                </c:pt>
                <c:pt idx="1037">
                  <c:v>2.0478201404496224</c:v>
                </c:pt>
                <c:pt idx="1038">
                  <c:v>2.0488305745291298</c:v>
                </c:pt>
                <c:pt idx="1039">
                  <c:v>2.0498410086086376</c:v>
                </c:pt>
                <c:pt idx="1040">
                  <c:v>2.0508514426881455</c:v>
                </c:pt>
                <c:pt idx="1041">
                  <c:v>2.0518618767676533</c:v>
                </c:pt>
                <c:pt idx="1042">
                  <c:v>2.0528723108471612</c:v>
                </c:pt>
                <c:pt idx="1043">
                  <c:v>2.0538827449266686</c:v>
                </c:pt>
                <c:pt idx="1044">
                  <c:v>2.0548931790061769</c:v>
                </c:pt>
                <c:pt idx="1045">
                  <c:v>2.0559036130856843</c:v>
                </c:pt>
                <c:pt idx="1046">
                  <c:v>2.0569140471651921</c:v>
                </c:pt>
                <c:pt idx="1047">
                  <c:v>2.0579244812447</c:v>
                </c:pt>
                <c:pt idx="1048">
                  <c:v>2.0589349153242078</c:v>
                </c:pt>
                <c:pt idx="1049">
                  <c:v>2.0599453494037157</c:v>
                </c:pt>
                <c:pt idx="1050">
                  <c:v>2.0609557834832231</c:v>
                </c:pt>
                <c:pt idx="1051">
                  <c:v>2.0619662175627314</c:v>
                </c:pt>
                <c:pt idx="1052">
                  <c:v>2.0629766516422388</c:v>
                </c:pt>
                <c:pt idx="1053">
                  <c:v>2.0639870857217471</c:v>
                </c:pt>
                <c:pt idx="1054">
                  <c:v>2.0649975198012545</c:v>
                </c:pt>
                <c:pt idx="1055">
                  <c:v>2.0660079538807623</c:v>
                </c:pt>
                <c:pt idx="1056">
                  <c:v>2.0670183879602702</c:v>
                </c:pt>
                <c:pt idx="1057">
                  <c:v>2.0680288220397776</c:v>
                </c:pt>
                <c:pt idx="1058">
                  <c:v>2.0690392561192859</c:v>
                </c:pt>
                <c:pt idx="1059">
                  <c:v>2.0700496901987933</c:v>
                </c:pt>
                <c:pt idx="1060">
                  <c:v>2.0710601242783016</c:v>
                </c:pt>
                <c:pt idx="1061">
                  <c:v>2.072070558357809</c:v>
                </c:pt>
                <c:pt idx="1062">
                  <c:v>2.0730809924373168</c:v>
                </c:pt>
                <c:pt idx="1063">
                  <c:v>2.0740914265168247</c:v>
                </c:pt>
                <c:pt idx="1064">
                  <c:v>2.0751018605963325</c:v>
                </c:pt>
                <c:pt idx="1065">
                  <c:v>2.0761122946758404</c:v>
                </c:pt>
                <c:pt idx="1066">
                  <c:v>2.0771227287553478</c:v>
                </c:pt>
                <c:pt idx="1067">
                  <c:v>2.0781331628348561</c:v>
                </c:pt>
                <c:pt idx="1068">
                  <c:v>2.0791435969143635</c:v>
                </c:pt>
                <c:pt idx="1069">
                  <c:v>2.0801540309938713</c:v>
                </c:pt>
                <c:pt idx="1070">
                  <c:v>2.0811644650733792</c:v>
                </c:pt>
                <c:pt idx="1071">
                  <c:v>2.082174899152887</c:v>
                </c:pt>
                <c:pt idx="1072">
                  <c:v>2.0831853332323949</c:v>
                </c:pt>
                <c:pt idx="1073">
                  <c:v>2.0841957673119023</c:v>
                </c:pt>
                <c:pt idx="1074">
                  <c:v>2.0852062013914106</c:v>
                </c:pt>
                <c:pt idx="1075">
                  <c:v>2.086216635470918</c:v>
                </c:pt>
                <c:pt idx="1076">
                  <c:v>2.0872270695504258</c:v>
                </c:pt>
                <c:pt idx="1077">
                  <c:v>2.0882375036299337</c:v>
                </c:pt>
                <c:pt idx="1078">
                  <c:v>2.0892479377094415</c:v>
                </c:pt>
                <c:pt idx="1079">
                  <c:v>2.0902583717889494</c:v>
                </c:pt>
                <c:pt idx="1080">
                  <c:v>2.0912688058684568</c:v>
                </c:pt>
                <c:pt idx="1081">
                  <c:v>2.0922792399479651</c:v>
                </c:pt>
                <c:pt idx="1082">
                  <c:v>2.0932896740274725</c:v>
                </c:pt>
                <c:pt idx="1083">
                  <c:v>2.0943001081069808</c:v>
                </c:pt>
                <c:pt idx="1084">
                  <c:v>2.0953105421864882</c:v>
                </c:pt>
                <c:pt idx="1085">
                  <c:v>2.096320976265996</c:v>
                </c:pt>
                <c:pt idx="1086">
                  <c:v>2.0973314103455039</c:v>
                </c:pt>
                <c:pt idx="1087">
                  <c:v>2.0983418444250117</c:v>
                </c:pt>
                <c:pt idx="1088">
                  <c:v>2.0993522785045196</c:v>
                </c:pt>
                <c:pt idx="1089">
                  <c:v>2.100362712584027</c:v>
                </c:pt>
                <c:pt idx="1090">
                  <c:v>2.1013731466635353</c:v>
                </c:pt>
                <c:pt idx="1091">
                  <c:v>2.1023835807430427</c:v>
                </c:pt>
                <c:pt idx="1092">
                  <c:v>2.1033940148225505</c:v>
                </c:pt>
                <c:pt idx="1093">
                  <c:v>2.1044044489020584</c:v>
                </c:pt>
                <c:pt idx="1094">
                  <c:v>2.1054148829815662</c:v>
                </c:pt>
                <c:pt idx="1095">
                  <c:v>2.1064253170610741</c:v>
                </c:pt>
                <c:pt idx="1096">
                  <c:v>2.1074357511405815</c:v>
                </c:pt>
                <c:pt idx="1097">
                  <c:v>2.1084461852200898</c:v>
                </c:pt>
                <c:pt idx="1098">
                  <c:v>2.1094566192995972</c:v>
                </c:pt>
                <c:pt idx="1099">
                  <c:v>2.110467053379105</c:v>
                </c:pt>
                <c:pt idx="1100">
                  <c:v>2.1114774874586129</c:v>
                </c:pt>
                <c:pt idx="1101">
                  <c:v>2.1124879215381207</c:v>
                </c:pt>
                <c:pt idx="1102">
                  <c:v>2.1134983556176286</c:v>
                </c:pt>
                <c:pt idx="1103">
                  <c:v>2.114508789697136</c:v>
                </c:pt>
                <c:pt idx="1104">
                  <c:v>2.1155192237766443</c:v>
                </c:pt>
                <c:pt idx="1105">
                  <c:v>2.1165296578561517</c:v>
                </c:pt>
                <c:pt idx="1106">
                  <c:v>2.11754009193566</c:v>
                </c:pt>
                <c:pt idx="1107">
                  <c:v>2.1185505260151674</c:v>
                </c:pt>
                <c:pt idx="1108">
                  <c:v>2.1195609600946752</c:v>
                </c:pt>
                <c:pt idx="1109">
                  <c:v>2.1205713941741831</c:v>
                </c:pt>
                <c:pt idx="1110">
                  <c:v>2.1215818282536905</c:v>
                </c:pt>
                <c:pt idx="1111">
                  <c:v>2.1225922623331988</c:v>
                </c:pt>
                <c:pt idx="1112">
                  <c:v>2.1236026964127062</c:v>
                </c:pt>
                <c:pt idx="1113">
                  <c:v>2.1246131304922145</c:v>
                </c:pt>
                <c:pt idx="1114">
                  <c:v>2.1256235645717219</c:v>
                </c:pt>
                <c:pt idx="1115">
                  <c:v>2.1266339986512297</c:v>
                </c:pt>
                <c:pt idx="1116">
                  <c:v>2.1276444327307376</c:v>
                </c:pt>
                <c:pt idx="1117">
                  <c:v>2.1286548668102454</c:v>
                </c:pt>
                <c:pt idx="1118">
                  <c:v>2.1296653008897533</c:v>
                </c:pt>
                <c:pt idx="1119">
                  <c:v>2.1306757349692607</c:v>
                </c:pt>
                <c:pt idx="1120">
                  <c:v>2.131686169048769</c:v>
                </c:pt>
                <c:pt idx="1121">
                  <c:v>2.1326966031282764</c:v>
                </c:pt>
                <c:pt idx="1122">
                  <c:v>2.1337070372077842</c:v>
                </c:pt>
                <c:pt idx="1123">
                  <c:v>2.1347174712872921</c:v>
                </c:pt>
                <c:pt idx="1124">
                  <c:v>2.1357279053667999</c:v>
                </c:pt>
                <c:pt idx="1125">
                  <c:v>2.1367383394463078</c:v>
                </c:pt>
                <c:pt idx="1126">
                  <c:v>2.1377487735258152</c:v>
                </c:pt>
                <c:pt idx="1127">
                  <c:v>2.1387592076053235</c:v>
                </c:pt>
                <c:pt idx="1128">
                  <c:v>2.1397696416848309</c:v>
                </c:pt>
                <c:pt idx="1129">
                  <c:v>2.1407800757643387</c:v>
                </c:pt>
                <c:pt idx="1130">
                  <c:v>2.1417905098438466</c:v>
                </c:pt>
                <c:pt idx="1131">
                  <c:v>2.1428009439233544</c:v>
                </c:pt>
                <c:pt idx="1132">
                  <c:v>2.1438113780028623</c:v>
                </c:pt>
                <c:pt idx="1133">
                  <c:v>2.1448218120823697</c:v>
                </c:pt>
                <c:pt idx="1134">
                  <c:v>2.145832246161878</c:v>
                </c:pt>
                <c:pt idx="1135">
                  <c:v>2.1468426802413854</c:v>
                </c:pt>
                <c:pt idx="1136">
                  <c:v>2.1478531143208937</c:v>
                </c:pt>
                <c:pt idx="1137">
                  <c:v>2.1488635484004011</c:v>
                </c:pt>
                <c:pt idx="1138">
                  <c:v>2.1498739824799089</c:v>
                </c:pt>
                <c:pt idx="1139">
                  <c:v>2.1508844165594168</c:v>
                </c:pt>
                <c:pt idx="1140">
                  <c:v>2.1518948506389246</c:v>
                </c:pt>
                <c:pt idx="1141">
                  <c:v>2.1529052847184325</c:v>
                </c:pt>
                <c:pt idx="1142">
                  <c:v>2.1539157187979399</c:v>
                </c:pt>
                <c:pt idx="1143">
                  <c:v>2.1549261528774482</c:v>
                </c:pt>
                <c:pt idx="1144">
                  <c:v>2.1559365869569556</c:v>
                </c:pt>
                <c:pt idx="1145">
                  <c:v>2.1569470210364634</c:v>
                </c:pt>
                <c:pt idx="1146">
                  <c:v>2.1579574551159713</c:v>
                </c:pt>
                <c:pt idx="1147">
                  <c:v>2.1589678891954791</c:v>
                </c:pt>
                <c:pt idx="1148">
                  <c:v>2.159978323274987</c:v>
                </c:pt>
                <c:pt idx="1149">
                  <c:v>2.1609887573544944</c:v>
                </c:pt>
                <c:pt idx="1150">
                  <c:v>2.1619991914340027</c:v>
                </c:pt>
                <c:pt idx="1151">
                  <c:v>2.1630096255135101</c:v>
                </c:pt>
                <c:pt idx="1152">
                  <c:v>2.1640200595930179</c:v>
                </c:pt>
                <c:pt idx="1153">
                  <c:v>2.1650304936725258</c:v>
                </c:pt>
                <c:pt idx="1154">
                  <c:v>2.1660409277520336</c:v>
                </c:pt>
                <c:pt idx="1155">
                  <c:v>2.1670513618315415</c:v>
                </c:pt>
                <c:pt idx="1156">
                  <c:v>2.1680617959110489</c:v>
                </c:pt>
                <c:pt idx="1157">
                  <c:v>2.1690722299905572</c:v>
                </c:pt>
                <c:pt idx="1158">
                  <c:v>2.1700826640700646</c:v>
                </c:pt>
                <c:pt idx="1159">
                  <c:v>2.1710930981495729</c:v>
                </c:pt>
                <c:pt idx="1160">
                  <c:v>2.1721035322290803</c:v>
                </c:pt>
                <c:pt idx="1161">
                  <c:v>2.1731139663085881</c:v>
                </c:pt>
                <c:pt idx="1162">
                  <c:v>2.174124400388096</c:v>
                </c:pt>
                <c:pt idx="1163">
                  <c:v>2.1751348344676034</c:v>
                </c:pt>
                <c:pt idx="1164">
                  <c:v>2.1761452685471117</c:v>
                </c:pt>
                <c:pt idx="1165">
                  <c:v>2.1771557026266191</c:v>
                </c:pt>
                <c:pt idx="1166">
                  <c:v>2.1781661367061274</c:v>
                </c:pt>
                <c:pt idx="1167">
                  <c:v>2.1791765707856348</c:v>
                </c:pt>
                <c:pt idx="1168">
                  <c:v>2.1801870048651426</c:v>
                </c:pt>
                <c:pt idx="1169">
                  <c:v>2.1811974389446505</c:v>
                </c:pt>
                <c:pt idx="1170">
                  <c:v>2.1822078730241583</c:v>
                </c:pt>
                <c:pt idx="1171">
                  <c:v>2.1832183071036662</c:v>
                </c:pt>
                <c:pt idx="1172">
                  <c:v>2.1842287411831736</c:v>
                </c:pt>
                <c:pt idx="1173">
                  <c:v>2.1852391752626819</c:v>
                </c:pt>
                <c:pt idx="1174">
                  <c:v>2.1862496093421893</c:v>
                </c:pt>
                <c:pt idx="1175">
                  <c:v>2.1872600434216971</c:v>
                </c:pt>
                <c:pt idx="1176">
                  <c:v>2.188270477501205</c:v>
                </c:pt>
                <c:pt idx="1177">
                  <c:v>2.1892809115807128</c:v>
                </c:pt>
                <c:pt idx="1178">
                  <c:v>2.1902913456602207</c:v>
                </c:pt>
                <c:pt idx="1179">
                  <c:v>2.1913017797397281</c:v>
                </c:pt>
                <c:pt idx="1180">
                  <c:v>2.1923122138192364</c:v>
                </c:pt>
                <c:pt idx="1181">
                  <c:v>2.1933226478987438</c:v>
                </c:pt>
                <c:pt idx="1182">
                  <c:v>2.1943330819782516</c:v>
                </c:pt>
                <c:pt idx="1183">
                  <c:v>2.1953435160577595</c:v>
                </c:pt>
                <c:pt idx="1184">
                  <c:v>2.1963539501372673</c:v>
                </c:pt>
                <c:pt idx="1185">
                  <c:v>2.1973643842167752</c:v>
                </c:pt>
                <c:pt idx="1186">
                  <c:v>2.1983748182962826</c:v>
                </c:pt>
                <c:pt idx="1187">
                  <c:v>2.1993852523757909</c:v>
                </c:pt>
                <c:pt idx="1188">
                  <c:v>2.2003956864552983</c:v>
                </c:pt>
                <c:pt idx="1189">
                  <c:v>2.2014061205348066</c:v>
                </c:pt>
                <c:pt idx="1190">
                  <c:v>2.202416554614314</c:v>
                </c:pt>
                <c:pt idx="1191">
                  <c:v>2.2034269886938218</c:v>
                </c:pt>
                <c:pt idx="1192">
                  <c:v>2.2044374227733297</c:v>
                </c:pt>
                <c:pt idx="1193">
                  <c:v>2.2054478568528375</c:v>
                </c:pt>
                <c:pt idx="1194">
                  <c:v>2.2064582909323454</c:v>
                </c:pt>
                <c:pt idx="1195">
                  <c:v>2.2074687250118528</c:v>
                </c:pt>
                <c:pt idx="1196">
                  <c:v>2.2084791590913611</c:v>
                </c:pt>
                <c:pt idx="1197">
                  <c:v>2.2094895931708685</c:v>
                </c:pt>
                <c:pt idx="1198">
                  <c:v>2.2105000272503763</c:v>
                </c:pt>
                <c:pt idx="1199">
                  <c:v>2.2115104613298842</c:v>
                </c:pt>
                <c:pt idx="1200">
                  <c:v>2.212520895409392</c:v>
                </c:pt>
                <c:pt idx="1201">
                  <c:v>2.2135313294888999</c:v>
                </c:pt>
                <c:pt idx="1202">
                  <c:v>2.2145417635684073</c:v>
                </c:pt>
                <c:pt idx="1203">
                  <c:v>2.2155521976479156</c:v>
                </c:pt>
                <c:pt idx="1204">
                  <c:v>2.216562631727423</c:v>
                </c:pt>
                <c:pt idx="1205">
                  <c:v>2.2175730658069308</c:v>
                </c:pt>
                <c:pt idx="1206">
                  <c:v>2.2185834998864387</c:v>
                </c:pt>
                <c:pt idx="1207">
                  <c:v>2.2195939339659465</c:v>
                </c:pt>
                <c:pt idx="1208">
                  <c:v>2.2206043680454544</c:v>
                </c:pt>
                <c:pt idx="1209">
                  <c:v>2.2216148021249618</c:v>
                </c:pt>
                <c:pt idx="1210">
                  <c:v>2.2226252362044701</c:v>
                </c:pt>
                <c:pt idx="1211">
                  <c:v>2.2236356702839775</c:v>
                </c:pt>
                <c:pt idx="1212">
                  <c:v>2.2246461043634858</c:v>
                </c:pt>
                <c:pt idx="1213">
                  <c:v>2.2256565384429932</c:v>
                </c:pt>
                <c:pt idx="1214">
                  <c:v>2.226666972522501</c:v>
                </c:pt>
                <c:pt idx="1215">
                  <c:v>2.2276774066020089</c:v>
                </c:pt>
                <c:pt idx="1216">
                  <c:v>2.2286878406815163</c:v>
                </c:pt>
                <c:pt idx="1217">
                  <c:v>2.2296982747610246</c:v>
                </c:pt>
                <c:pt idx="1218">
                  <c:v>2.230708708840532</c:v>
                </c:pt>
                <c:pt idx="1219">
                  <c:v>2.2317191429200403</c:v>
                </c:pt>
                <c:pt idx="1220">
                  <c:v>2.2327295769995477</c:v>
                </c:pt>
                <c:pt idx="1221">
                  <c:v>2.2337400110790555</c:v>
                </c:pt>
                <c:pt idx="1222">
                  <c:v>2.2347504451585634</c:v>
                </c:pt>
                <c:pt idx="1223">
                  <c:v>2.2357608792380712</c:v>
                </c:pt>
                <c:pt idx="1224">
                  <c:v>2.2367713133175791</c:v>
                </c:pt>
                <c:pt idx="1225">
                  <c:v>2.2377817473970865</c:v>
                </c:pt>
                <c:pt idx="1226">
                  <c:v>2.2387921814765948</c:v>
                </c:pt>
                <c:pt idx="1227">
                  <c:v>2.2398026155561022</c:v>
                </c:pt>
                <c:pt idx="1228">
                  <c:v>2.24081304963561</c:v>
                </c:pt>
                <c:pt idx="1229">
                  <c:v>2.2418234837151179</c:v>
                </c:pt>
                <c:pt idx="1230">
                  <c:v>2.2428339177946257</c:v>
                </c:pt>
                <c:pt idx="1231">
                  <c:v>2.2438443518741336</c:v>
                </c:pt>
                <c:pt idx="1232">
                  <c:v>2.244854785953641</c:v>
                </c:pt>
                <c:pt idx="1233">
                  <c:v>2.2458652200331493</c:v>
                </c:pt>
                <c:pt idx="1234">
                  <c:v>2.2468756541126567</c:v>
                </c:pt>
                <c:pt idx="1235">
                  <c:v>2.2478860881921645</c:v>
                </c:pt>
                <c:pt idx="1236">
                  <c:v>2.2488965222716724</c:v>
                </c:pt>
                <c:pt idx="1237">
                  <c:v>2.2499069563511802</c:v>
                </c:pt>
                <c:pt idx="1238">
                  <c:v>2.2509173904306881</c:v>
                </c:pt>
                <c:pt idx="1239">
                  <c:v>2.2519278245101955</c:v>
                </c:pt>
                <c:pt idx="1240">
                  <c:v>2.2529382585897038</c:v>
                </c:pt>
                <c:pt idx="1241">
                  <c:v>2.2539486926692112</c:v>
                </c:pt>
                <c:pt idx="1242">
                  <c:v>2.2549591267487195</c:v>
                </c:pt>
                <c:pt idx="1243">
                  <c:v>2.2559695608282269</c:v>
                </c:pt>
                <c:pt idx="1244">
                  <c:v>2.2569799949077347</c:v>
                </c:pt>
                <c:pt idx="1245">
                  <c:v>2.2579904289872426</c:v>
                </c:pt>
                <c:pt idx="1246">
                  <c:v>2.2590008630667504</c:v>
                </c:pt>
                <c:pt idx="1247">
                  <c:v>2.2600112971462583</c:v>
                </c:pt>
                <c:pt idx="1248">
                  <c:v>2.2610217312257657</c:v>
                </c:pt>
                <c:pt idx="1249">
                  <c:v>2.262032165305274</c:v>
                </c:pt>
                <c:pt idx="1250">
                  <c:v>2.2630425993847814</c:v>
                </c:pt>
                <c:pt idx="1251">
                  <c:v>2.2640530334642892</c:v>
                </c:pt>
                <c:pt idx="1252">
                  <c:v>2.2650634675437971</c:v>
                </c:pt>
                <c:pt idx="1253">
                  <c:v>2.2660739016233049</c:v>
                </c:pt>
                <c:pt idx="1254">
                  <c:v>2.2670843357028128</c:v>
                </c:pt>
                <c:pt idx="1255">
                  <c:v>2.2680947697823202</c:v>
                </c:pt>
                <c:pt idx="1256">
                  <c:v>2.2691052038618285</c:v>
                </c:pt>
                <c:pt idx="1257">
                  <c:v>2.2701156379413359</c:v>
                </c:pt>
                <c:pt idx="1258">
                  <c:v>2.2711260720208437</c:v>
                </c:pt>
                <c:pt idx="1259">
                  <c:v>2.2721365061003516</c:v>
                </c:pt>
                <c:pt idx="1260">
                  <c:v>2.2731469401798594</c:v>
                </c:pt>
                <c:pt idx="1261">
                  <c:v>2.2741573742593673</c:v>
                </c:pt>
                <c:pt idx="1262">
                  <c:v>2.2751678083388747</c:v>
                </c:pt>
                <c:pt idx="1263">
                  <c:v>2.276178242418383</c:v>
                </c:pt>
                <c:pt idx="1264">
                  <c:v>2.2771886764978904</c:v>
                </c:pt>
                <c:pt idx="1265">
                  <c:v>2.2781991105773987</c:v>
                </c:pt>
                <c:pt idx="1266">
                  <c:v>2.2792095446569061</c:v>
                </c:pt>
                <c:pt idx="1267">
                  <c:v>2.2802199787364139</c:v>
                </c:pt>
                <c:pt idx="1268">
                  <c:v>2.2812304128159218</c:v>
                </c:pt>
                <c:pt idx="1269">
                  <c:v>2.2822408468954292</c:v>
                </c:pt>
                <c:pt idx="1270">
                  <c:v>2.2832512809749375</c:v>
                </c:pt>
                <c:pt idx="1271">
                  <c:v>2.2842617150544449</c:v>
                </c:pt>
                <c:pt idx="1272">
                  <c:v>2.2852721491339532</c:v>
                </c:pt>
                <c:pt idx="1273">
                  <c:v>2.2862825832134606</c:v>
                </c:pt>
                <c:pt idx="1274">
                  <c:v>2.2872930172929684</c:v>
                </c:pt>
                <c:pt idx="1275">
                  <c:v>2.2883034513724763</c:v>
                </c:pt>
                <c:pt idx="1276">
                  <c:v>2.2893138854519841</c:v>
                </c:pt>
                <c:pt idx="1277">
                  <c:v>2.290324319531492</c:v>
                </c:pt>
                <c:pt idx="1278">
                  <c:v>2.2913347536109994</c:v>
                </c:pt>
                <c:pt idx="1279">
                  <c:v>2.2923451876905077</c:v>
                </c:pt>
                <c:pt idx="1280">
                  <c:v>2.2933556217700151</c:v>
                </c:pt>
                <c:pt idx="1281">
                  <c:v>2.2943660558495234</c:v>
                </c:pt>
                <c:pt idx="1282">
                  <c:v>2.2953764899290308</c:v>
                </c:pt>
                <c:pt idx="1283">
                  <c:v>2.2963869240085386</c:v>
                </c:pt>
                <c:pt idx="1284">
                  <c:v>2.2973973580880465</c:v>
                </c:pt>
                <c:pt idx="1285">
                  <c:v>2.2984077921675543</c:v>
                </c:pt>
                <c:pt idx="1286">
                  <c:v>2.2994182262470622</c:v>
                </c:pt>
                <c:pt idx="1287">
                  <c:v>2.3004286603265696</c:v>
                </c:pt>
                <c:pt idx="1288">
                  <c:v>2.3014390944060779</c:v>
                </c:pt>
                <c:pt idx="1289">
                  <c:v>2.3024495284855853</c:v>
                </c:pt>
                <c:pt idx="1290">
                  <c:v>2.3034599625650936</c:v>
                </c:pt>
                <c:pt idx="1291">
                  <c:v>2.304470396644601</c:v>
                </c:pt>
                <c:pt idx="1292">
                  <c:v>2.3054808307241088</c:v>
                </c:pt>
                <c:pt idx="1293">
                  <c:v>2.3064912648036167</c:v>
                </c:pt>
                <c:pt idx="1294">
                  <c:v>2.3075016988831241</c:v>
                </c:pt>
                <c:pt idx="1295">
                  <c:v>2.3085121329626324</c:v>
                </c:pt>
                <c:pt idx="1296">
                  <c:v>2.3095225670421398</c:v>
                </c:pt>
                <c:pt idx="1297">
                  <c:v>2.3105330011216481</c:v>
                </c:pt>
                <c:pt idx="1298">
                  <c:v>2.3115434352011555</c:v>
                </c:pt>
                <c:pt idx="1299">
                  <c:v>2.3125538692806633</c:v>
                </c:pt>
                <c:pt idx="1300">
                  <c:v>2.3135643033601712</c:v>
                </c:pt>
                <c:pt idx="1301">
                  <c:v>2.314574737439679</c:v>
                </c:pt>
                <c:pt idx="1302">
                  <c:v>2.3155851715191869</c:v>
                </c:pt>
                <c:pt idx="1303">
                  <c:v>2.3165956055986943</c:v>
                </c:pt>
                <c:pt idx="1304">
                  <c:v>2.3176060396782026</c:v>
                </c:pt>
                <c:pt idx="1305">
                  <c:v>2.31861647375771</c:v>
                </c:pt>
                <c:pt idx="1306">
                  <c:v>2.3196269078372178</c:v>
                </c:pt>
                <c:pt idx="1307">
                  <c:v>2.3206373419167257</c:v>
                </c:pt>
                <c:pt idx="1308">
                  <c:v>2.3216477759962335</c:v>
                </c:pt>
                <c:pt idx="1309">
                  <c:v>2.3226582100757414</c:v>
                </c:pt>
                <c:pt idx="1310">
                  <c:v>2.3236686441552488</c:v>
                </c:pt>
                <c:pt idx="1311">
                  <c:v>2.3246790782347571</c:v>
                </c:pt>
                <c:pt idx="1312">
                  <c:v>2.3256895123142645</c:v>
                </c:pt>
                <c:pt idx="1313">
                  <c:v>2.3266999463937723</c:v>
                </c:pt>
                <c:pt idx="1314">
                  <c:v>2.3277103804732802</c:v>
                </c:pt>
                <c:pt idx="1315">
                  <c:v>2.328720814552788</c:v>
                </c:pt>
                <c:pt idx="1316">
                  <c:v>2.3297312486322959</c:v>
                </c:pt>
                <c:pt idx="1317">
                  <c:v>2.3307416827118033</c:v>
                </c:pt>
                <c:pt idx="1318">
                  <c:v>2.3317521167913116</c:v>
                </c:pt>
                <c:pt idx="1319">
                  <c:v>2.332762550870819</c:v>
                </c:pt>
                <c:pt idx="1320">
                  <c:v>2.3337729849503273</c:v>
                </c:pt>
                <c:pt idx="1321">
                  <c:v>2.3347834190298347</c:v>
                </c:pt>
                <c:pt idx="1322">
                  <c:v>2.3357938531093425</c:v>
                </c:pt>
                <c:pt idx="1323">
                  <c:v>2.3368042871888504</c:v>
                </c:pt>
                <c:pt idx="1324">
                  <c:v>2.3378147212683582</c:v>
                </c:pt>
                <c:pt idx="1325">
                  <c:v>2.3388251553478661</c:v>
                </c:pt>
                <c:pt idx="1326">
                  <c:v>2.3398355894273735</c:v>
                </c:pt>
                <c:pt idx="1327">
                  <c:v>2.3408460235068818</c:v>
                </c:pt>
                <c:pt idx="1328">
                  <c:v>2.3418564575863892</c:v>
                </c:pt>
                <c:pt idx="1329">
                  <c:v>2.342866891665897</c:v>
                </c:pt>
                <c:pt idx="1330">
                  <c:v>2.3438773257454049</c:v>
                </c:pt>
                <c:pt idx="1331">
                  <c:v>2.3448877598249127</c:v>
                </c:pt>
                <c:pt idx="1332">
                  <c:v>2.3458981939044206</c:v>
                </c:pt>
                <c:pt idx="1333">
                  <c:v>2.346908627983928</c:v>
                </c:pt>
                <c:pt idx="1334">
                  <c:v>2.3479190620634363</c:v>
                </c:pt>
                <c:pt idx="1335">
                  <c:v>2.3489294961429437</c:v>
                </c:pt>
                <c:pt idx="1336">
                  <c:v>2.3499399302224515</c:v>
                </c:pt>
                <c:pt idx="1337">
                  <c:v>2.3509503643019594</c:v>
                </c:pt>
                <c:pt idx="1338">
                  <c:v>2.3519607983814672</c:v>
                </c:pt>
                <c:pt idx="1339">
                  <c:v>2.3529712324609751</c:v>
                </c:pt>
                <c:pt idx="1340">
                  <c:v>2.3539816665404825</c:v>
                </c:pt>
                <c:pt idx="1341">
                  <c:v>2.3549921006199908</c:v>
                </c:pt>
                <c:pt idx="1342">
                  <c:v>2.3560025346994982</c:v>
                </c:pt>
                <c:pt idx="1343">
                  <c:v>2.3570129687790065</c:v>
                </c:pt>
                <c:pt idx="1344">
                  <c:v>2.3580234028585139</c:v>
                </c:pt>
                <c:pt idx="1345">
                  <c:v>2.3590338369380217</c:v>
                </c:pt>
                <c:pt idx="1346">
                  <c:v>2.3600442710175296</c:v>
                </c:pt>
                <c:pt idx="1347">
                  <c:v>2.3610547050970374</c:v>
                </c:pt>
                <c:pt idx="1348">
                  <c:v>2.3620651391765453</c:v>
                </c:pt>
                <c:pt idx="1349">
                  <c:v>2.3630755732560527</c:v>
                </c:pt>
                <c:pt idx="1350">
                  <c:v>2.364086007335561</c:v>
                </c:pt>
                <c:pt idx="1351">
                  <c:v>2.3650964414150684</c:v>
                </c:pt>
                <c:pt idx="1352">
                  <c:v>2.3661068754945762</c:v>
                </c:pt>
                <c:pt idx="1353">
                  <c:v>2.3671173095740841</c:v>
                </c:pt>
                <c:pt idx="1354">
                  <c:v>2.3681277436535919</c:v>
                </c:pt>
                <c:pt idx="1355">
                  <c:v>2.3691381777330998</c:v>
                </c:pt>
                <c:pt idx="1356">
                  <c:v>2.3701486118126072</c:v>
                </c:pt>
                <c:pt idx="1357">
                  <c:v>2.3711590458921155</c:v>
                </c:pt>
                <c:pt idx="1358">
                  <c:v>2.3721694799716229</c:v>
                </c:pt>
                <c:pt idx="1359">
                  <c:v>2.3731799140511307</c:v>
                </c:pt>
                <c:pt idx="1360">
                  <c:v>2.3741903481306386</c:v>
                </c:pt>
                <c:pt idx="1361">
                  <c:v>2.3752007822101464</c:v>
                </c:pt>
                <c:pt idx="1362">
                  <c:v>2.3762112162896543</c:v>
                </c:pt>
                <c:pt idx="1363">
                  <c:v>2.3772216503691617</c:v>
                </c:pt>
                <c:pt idx="1364">
                  <c:v>2.37823208444867</c:v>
                </c:pt>
                <c:pt idx="1365">
                  <c:v>2.3792425185281774</c:v>
                </c:pt>
                <c:pt idx="1366">
                  <c:v>2.3802529526076852</c:v>
                </c:pt>
                <c:pt idx="1367">
                  <c:v>2.3812633866871931</c:v>
                </c:pt>
                <c:pt idx="1368">
                  <c:v>2.3822738207667009</c:v>
                </c:pt>
                <c:pt idx="1369">
                  <c:v>2.3832842548462088</c:v>
                </c:pt>
                <c:pt idx="1370">
                  <c:v>2.3842946889257162</c:v>
                </c:pt>
                <c:pt idx="1371">
                  <c:v>2.3853051230052245</c:v>
                </c:pt>
                <c:pt idx="1372">
                  <c:v>2.3863155570847319</c:v>
                </c:pt>
                <c:pt idx="1373">
                  <c:v>2.3873259911642402</c:v>
                </c:pt>
                <c:pt idx="1374">
                  <c:v>2.3883364252437476</c:v>
                </c:pt>
                <c:pt idx="1375">
                  <c:v>2.3893468593232554</c:v>
                </c:pt>
                <c:pt idx="1376">
                  <c:v>2.3903572934027633</c:v>
                </c:pt>
                <c:pt idx="1377">
                  <c:v>2.3913677274822711</c:v>
                </c:pt>
                <c:pt idx="1378">
                  <c:v>2.392378161561779</c:v>
                </c:pt>
                <c:pt idx="1379">
                  <c:v>2.3933885956412864</c:v>
                </c:pt>
                <c:pt idx="1380">
                  <c:v>2.3943990297207947</c:v>
                </c:pt>
                <c:pt idx="1381">
                  <c:v>2.3954094638003021</c:v>
                </c:pt>
                <c:pt idx="1382">
                  <c:v>2.3964198978798099</c:v>
                </c:pt>
                <c:pt idx="1383">
                  <c:v>2.3974303319593178</c:v>
                </c:pt>
                <c:pt idx="1384">
                  <c:v>2.3984407660388256</c:v>
                </c:pt>
                <c:pt idx="1385">
                  <c:v>2.3994512001183335</c:v>
                </c:pt>
                <c:pt idx="1386">
                  <c:v>2.4004616341978409</c:v>
                </c:pt>
                <c:pt idx="1387">
                  <c:v>2.4014720682773492</c:v>
                </c:pt>
                <c:pt idx="1388">
                  <c:v>2.4024825023568566</c:v>
                </c:pt>
                <c:pt idx="1389">
                  <c:v>2.4034929364363644</c:v>
                </c:pt>
                <c:pt idx="1390">
                  <c:v>2.4045033705158723</c:v>
                </c:pt>
                <c:pt idx="1391">
                  <c:v>2.4055138045953801</c:v>
                </c:pt>
                <c:pt idx="1392">
                  <c:v>2.406524238674888</c:v>
                </c:pt>
                <c:pt idx="1393">
                  <c:v>2.4075346727543954</c:v>
                </c:pt>
                <c:pt idx="1394">
                  <c:v>2.4085451068339037</c:v>
                </c:pt>
                <c:pt idx="1395">
                  <c:v>2.4095555409134111</c:v>
                </c:pt>
                <c:pt idx="1396">
                  <c:v>2.4105659749929194</c:v>
                </c:pt>
                <c:pt idx="1397">
                  <c:v>2.4115764090724268</c:v>
                </c:pt>
                <c:pt idx="1398">
                  <c:v>2.4125868431519346</c:v>
                </c:pt>
                <c:pt idx="1399">
                  <c:v>2.4135972772314425</c:v>
                </c:pt>
                <c:pt idx="1400">
                  <c:v>2.4146077113109503</c:v>
                </c:pt>
                <c:pt idx="1401">
                  <c:v>2.4156181453904582</c:v>
                </c:pt>
                <c:pt idx="1402">
                  <c:v>2.4166285794699656</c:v>
                </c:pt>
                <c:pt idx="1403">
                  <c:v>2.4176390135494739</c:v>
                </c:pt>
                <c:pt idx="1404">
                  <c:v>2.4186494476289813</c:v>
                </c:pt>
                <c:pt idx="1405">
                  <c:v>2.4196598817084891</c:v>
                </c:pt>
                <c:pt idx="1406">
                  <c:v>2.420670315787997</c:v>
                </c:pt>
                <c:pt idx="1407">
                  <c:v>2.4216807498675048</c:v>
                </c:pt>
                <c:pt idx="1408">
                  <c:v>2.4226911839470127</c:v>
                </c:pt>
                <c:pt idx="1409">
                  <c:v>2.4237016180265201</c:v>
                </c:pt>
                <c:pt idx="1410">
                  <c:v>2.4247120521060284</c:v>
                </c:pt>
                <c:pt idx="1411">
                  <c:v>2.4257224861855358</c:v>
                </c:pt>
                <c:pt idx="1412">
                  <c:v>2.4267329202650436</c:v>
                </c:pt>
                <c:pt idx="1413">
                  <c:v>2.4277433543445515</c:v>
                </c:pt>
                <c:pt idx="1414">
                  <c:v>2.4287537884240593</c:v>
                </c:pt>
                <c:pt idx="1415">
                  <c:v>2.4297642225035672</c:v>
                </c:pt>
                <c:pt idx="1416">
                  <c:v>2.4307746565830746</c:v>
                </c:pt>
                <c:pt idx="1417">
                  <c:v>2.4317850906625829</c:v>
                </c:pt>
                <c:pt idx="1418">
                  <c:v>2.4327955247420903</c:v>
                </c:pt>
                <c:pt idx="1419">
                  <c:v>2.4338059588215981</c:v>
                </c:pt>
                <c:pt idx="1420">
                  <c:v>2.434816392901106</c:v>
                </c:pt>
                <c:pt idx="1421">
                  <c:v>2.4358268269806138</c:v>
                </c:pt>
                <c:pt idx="1422">
                  <c:v>2.4368372610601217</c:v>
                </c:pt>
                <c:pt idx="1423">
                  <c:v>2.4378476951396291</c:v>
                </c:pt>
                <c:pt idx="1424">
                  <c:v>2.4388581292191374</c:v>
                </c:pt>
                <c:pt idx="1425">
                  <c:v>2.4398685632986448</c:v>
                </c:pt>
                <c:pt idx="1426">
                  <c:v>2.4408789973781531</c:v>
                </c:pt>
                <c:pt idx="1427">
                  <c:v>2.4418894314576605</c:v>
                </c:pt>
                <c:pt idx="1428">
                  <c:v>2.4428998655371683</c:v>
                </c:pt>
                <c:pt idx="1429">
                  <c:v>2.4439102996166762</c:v>
                </c:pt>
                <c:pt idx="1430">
                  <c:v>2.444920733696184</c:v>
                </c:pt>
                <c:pt idx="1431">
                  <c:v>2.4459311677756919</c:v>
                </c:pt>
                <c:pt idx="1432">
                  <c:v>2.4469416018551993</c:v>
                </c:pt>
                <c:pt idx="1433">
                  <c:v>2.4479520359347076</c:v>
                </c:pt>
                <c:pt idx="1434">
                  <c:v>2.448962470014215</c:v>
                </c:pt>
                <c:pt idx="1435">
                  <c:v>2.4499729040937228</c:v>
                </c:pt>
                <c:pt idx="1436">
                  <c:v>2.4509833381732307</c:v>
                </c:pt>
                <c:pt idx="1437">
                  <c:v>2.4519937722527385</c:v>
                </c:pt>
                <c:pt idx="1438">
                  <c:v>2.4530042063322464</c:v>
                </c:pt>
                <c:pt idx="1439">
                  <c:v>2.4540146404117538</c:v>
                </c:pt>
                <c:pt idx="1440">
                  <c:v>2.4550250744912621</c:v>
                </c:pt>
                <c:pt idx="1441">
                  <c:v>2.4560355085707695</c:v>
                </c:pt>
                <c:pt idx="1442">
                  <c:v>2.4570459426502773</c:v>
                </c:pt>
                <c:pt idx="1443">
                  <c:v>2.4580563767297852</c:v>
                </c:pt>
                <c:pt idx="1444">
                  <c:v>2.459066810809293</c:v>
                </c:pt>
                <c:pt idx="1445">
                  <c:v>2.4600772448888009</c:v>
                </c:pt>
                <c:pt idx="1446">
                  <c:v>2.4610876789683083</c:v>
                </c:pt>
                <c:pt idx="1447">
                  <c:v>2.4620981130478166</c:v>
                </c:pt>
                <c:pt idx="1448">
                  <c:v>2.463108547127324</c:v>
                </c:pt>
                <c:pt idx="1449">
                  <c:v>2.4641189812068323</c:v>
                </c:pt>
                <c:pt idx="1450">
                  <c:v>2.4651294152863397</c:v>
                </c:pt>
                <c:pt idx="1451">
                  <c:v>2.4661398493658475</c:v>
                </c:pt>
                <c:pt idx="1452">
                  <c:v>2.4671502834453554</c:v>
                </c:pt>
                <c:pt idx="1453">
                  <c:v>2.4681607175248632</c:v>
                </c:pt>
                <c:pt idx="1454">
                  <c:v>2.4691711516043711</c:v>
                </c:pt>
                <c:pt idx="1455">
                  <c:v>2.4701815856838785</c:v>
                </c:pt>
                <c:pt idx="1456">
                  <c:v>2.4711920197633868</c:v>
                </c:pt>
                <c:pt idx="1457">
                  <c:v>2.4722024538428942</c:v>
                </c:pt>
                <c:pt idx="1458">
                  <c:v>2.473212887922402</c:v>
                </c:pt>
                <c:pt idx="1459">
                  <c:v>2.4742233220019099</c:v>
                </c:pt>
                <c:pt idx="1460">
                  <c:v>2.4752337560814177</c:v>
                </c:pt>
                <c:pt idx="1461">
                  <c:v>2.4762441901609256</c:v>
                </c:pt>
                <c:pt idx="1462">
                  <c:v>2.477254624240433</c:v>
                </c:pt>
                <c:pt idx="1463">
                  <c:v>2.4782650583199413</c:v>
                </c:pt>
                <c:pt idx="1464">
                  <c:v>2.4792754923994487</c:v>
                </c:pt>
                <c:pt idx="1465">
                  <c:v>2.4802859264789565</c:v>
                </c:pt>
                <c:pt idx="1466">
                  <c:v>2.4812963605584644</c:v>
                </c:pt>
                <c:pt idx="1467">
                  <c:v>2.4823067946379722</c:v>
                </c:pt>
                <c:pt idx="1468">
                  <c:v>2.4833172287174801</c:v>
                </c:pt>
                <c:pt idx="1469">
                  <c:v>2.4843276627969875</c:v>
                </c:pt>
                <c:pt idx="1470">
                  <c:v>2.4853380968764958</c:v>
                </c:pt>
                <c:pt idx="1471">
                  <c:v>2.4863485309560032</c:v>
                </c:pt>
                <c:pt idx="1472">
                  <c:v>2.487358965035511</c:v>
                </c:pt>
                <c:pt idx="1473">
                  <c:v>2.4883693991150189</c:v>
                </c:pt>
                <c:pt idx="1474">
                  <c:v>2.4893798331945267</c:v>
                </c:pt>
                <c:pt idx="1475">
                  <c:v>2.4903902672740346</c:v>
                </c:pt>
                <c:pt idx="1476">
                  <c:v>2.491400701353542</c:v>
                </c:pt>
                <c:pt idx="1477">
                  <c:v>2.4924111354330503</c:v>
                </c:pt>
                <c:pt idx="1478">
                  <c:v>2.4934215695125577</c:v>
                </c:pt>
                <c:pt idx="1479">
                  <c:v>2.494432003592066</c:v>
                </c:pt>
                <c:pt idx="1480">
                  <c:v>2.4954424376715734</c:v>
                </c:pt>
                <c:pt idx="1481">
                  <c:v>2.4964528717510812</c:v>
                </c:pt>
                <c:pt idx="1482">
                  <c:v>2.4974633058305891</c:v>
                </c:pt>
                <c:pt idx="1483">
                  <c:v>2.4984737399100969</c:v>
                </c:pt>
                <c:pt idx="1484">
                  <c:v>2.4994841739896048</c:v>
                </c:pt>
                <c:pt idx="1485">
                  <c:v>2.5004946080691122</c:v>
                </c:pt>
                <c:pt idx="1486">
                  <c:v>2.5015050421486205</c:v>
                </c:pt>
                <c:pt idx="1487">
                  <c:v>2.5025154762281279</c:v>
                </c:pt>
                <c:pt idx="1488">
                  <c:v>2.5035259103076357</c:v>
                </c:pt>
                <c:pt idx="1489">
                  <c:v>2.5045363443871436</c:v>
                </c:pt>
                <c:pt idx="1490">
                  <c:v>2.5055467784666514</c:v>
                </c:pt>
                <c:pt idx="1491">
                  <c:v>2.5065572125461593</c:v>
                </c:pt>
                <c:pt idx="1492">
                  <c:v>2.5075676466256667</c:v>
                </c:pt>
                <c:pt idx="1493">
                  <c:v>2.508578080705175</c:v>
                </c:pt>
                <c:pt idx="1494">
                  <c:v>2.5095885147846824</c:v>
                </c:pt>
                <c:pt idx="1495">
                  <c:v>2.5105989488641902</c:v>
                </c:pt>
                <c:pt idx="1496">
                  <c:v>2.5116093829436981</c:v>
                </c:pt>
                <c:pt idx="1497">
                  <c:v>2.5126198170232059</c:v>
                </c:pt>
                <c:pt idx="1498">
                  <c:v>2.5136302511027138</c:v>
                </c:pt>
                <c:pt idx="1499">
                  <c:v>2.5146406851822212</c:v>
                </c:pt>
                <c:pt idx="1500">
                  <c:v>2.5156511192617295</c:v>
                </c:pt>
                <c:pt idx="1501">
                  <c:v>2.5166615533412369</c:v>
                </c:pt>
                <c:pt idx="1502">
                  <c:v>2.5176719874207452</c:v>
                </c:pt>
                <c:pt idx="1503">
                  <c:v>2.5186824215002526</c:v>
                </c:pt>
                <c:pt idx="1504">
                  <c:v>2.5196928555797604</c:v>
                </c:pt>
                <c:pt idx="1505">
                  <c:v>2.5207032896592683</c:v>
                </c:pt>
                <c:pt idx="1506">
                  <c:v>2.5217137237387761</c:v>
                </c:pt>
                <c:pt idx="1507">
                  <c:v>2.522724157818284</c:v>
                </c:pt>
                <c:pt idx="1508">
                  <c:v>2.5237345918977914</c:v>
                </c:pt>
                <c:pt idx="1509">
                  <c:v>2.5247450259772997</c:v>
                </c:pt>
                <c:pt idx="1510">
                  <c:v>2.5257554600568071</c:v>
                </c:pt>
                <c:pt idx="1511">
                  <c:v>2.5267658941363149</c:v>
                </c:pt>
                <c:pt idx="1512">
                  <c:v>2.5277763282158228</c:v>
                </c:pt>
                <c:pt idx="1513">
                  <c:v>2.5287867622953306</c:v>
                </c:pt>
                <c:pt idx="1514">
                  <c:v>2.5297971963748385</c:v>
                </c:pt>
                <c:pt idx="1515">
                  <c:v>2.5308076304543459</c:v>
                </c:pt>
                <c:pt idx="1516">
                  <c:v>2.5318180645338542</c:v>
                </c:pt>
                <c:pt idx="1517">
                  <c:v>2.5328284986133616</c:v>
                </c:pt>
                <c:pt idx="1518">
                  <c:v>2.5338389326928694</c:v>
                </c:pt>
                <c:pt idx="1519">
                  <c:v>2.5348493667723773</c:v>
                </c:pt>
                <c:pt idx="1520">
                  <c:v>2.5358598008518851</c:v>
                </c:pt>
                <c:pt idx="1521">
                  <c:v>2.536870234931393</c:v>
                </c:pt>
                <c:pt idx="1522">
                  <c:v>2.5378806690109004</c:v>
                </c:pt>
                <c:pt idx="1523">
                  <c:v>2.5388911030904087</c:v>
                </c:pt>
                <c:pt idx="1524">
                  <c:v>2.5399015371699161</c:v>
                </c:pt>
                <c:pt idx="1525">
                  <c:v>2.5409119712494239</c:v>
                </c:pt>
                <c:pt idx="1526">
                  <c:v>2.5419224053289318</c:v>
                </c:pt>
                <c:pt idx="1527">
                  <c:v>2.5429328394084396</c:v>
                </c:pt>
                <c:pt idx="1528">
                  <c:v>2.5439432734879475</c:v>
                </c:pt>
                <c:pt idx="1529">
                  <c:v>2.5449537075674549</c:v>
                </c:pt>
                <c:pt idx="1530">
                  <c:v>2.5459641416469632</c:v>
                </c:pt>
                <c:pt idx="1531">
                  <c:v>2.5469745757264706</c:v>
                </c:pt>
                <c:pt idx="1532">
                  <c:v>2.5479850098059789</c:v>
                </c:pt>
                <c:pt idx="1533">
                  <c:v>2.5489954438854863</c:v>
                </c:pt>
                <c:pt idx="1534">
                  <c:v>2.5500058779649941</c:v>
                </c:pt>
                <c:pt idx="1535">
                  <c:v>2.551016312044502</c:v>
                </c:pt>
                <c:pt idx="1536">
                  <c:v>2.5520267461240098</c:v>
                </c:pt>
                <c:pt idx="1537">
                  <c:v>2.5530371802035177</c:v>
                </c:pt>
                <c:pt idx="1538">
                  <c:v>2.5540476142830251</c:v>
                </c:pt>
                <c:pt idx="1539">
                  <c:v>2.5550580483625334</c:v>
                </c:pt>
                <c:pt idx="1540">
                  <c:v>2.5560684824420408</c:v>
                </c:pt>
                <c:pt idx="1541">
                  <c:v>2.5570789165215486</c:v>
                </c:pt>
                <c:pt idx="1542">
                  <c:v>2.5580893506010565</c:v>
                </c:pt>
                <c:pt idx="1543">
                  <c:v>2.5590997846805643</c:v>
                </c:pt>
                <c:pt idx="1544">
                  <c:v>2.5601102187600722</c:v>
                </c:pt>
                <c:pt idx="1545">
                  <c:v>2.5611206528395796</c:v>
                </c:pt>
                <c:pt idx="1546">
                  <c:v>2.5621310869190879</c:v>
                </c:pt>
                <c:pt idx="1547">
                  <c:v>2.5631415209985953</c:v>
                </c:pt>
                <c:pt idx="1548">
                  <c:v>2.5641519550781031</c:v>
                </c:pt>
                <c:pt idx="1549">
                  <c:v>2.565162389157611</c:v>
                </c:pt>
                <c:pt idx="1550">
                  <c:v>2.5661728232371188</c:v>
                </c:pt>
                <c:pt idx="1551">
                  <c:v>2.5671832573166267</c:v>
                </c:pt>
                <c:pt idx="1552">
                  <c:v>2.5681936913961341</c:v>
                </c:pt>
                <c:pt idx="1553">
                  <c:v>2.5692041254756424</c:v>
                </c:pt>
                <c:pt idx="1554">
                  <c:v>2.5702145595551498</c:v>
                </c:pt>
                <c:pt idx="1555">
                  <c:v>2.5712249936346581</c:v>
                </c:pt>
                <c:pt idx="1556">
                  <c:v>2.5722354277141655</c:v>
                </c:pt>
                <c:pt idx="1557">
                  <c:v>2.5732458617936733</c:v>
                </c:pt>
                <c:pt idx="1558">
                  <c:v>2.5742562958731812</c:v>
                </c:pt>
                <c:pt idx="1559">
                  <c:v>2.575266729952689</c:v>
                </c:pt>
                <c:pt idx="1560">
                  <c:v>2.5762771640321969</c:v>
                </c:pt>
                <c:pt idx="1561">
                  <c:v>2.5772875981117043</c:v>
                </c:pt>
                <c:pt idx="1562">
                  <c:v>2.5782980321912126</c:v>
                </c:pt>
                <c:pt idx="1563">
                  <c:v>2.57930846627072</c:v>
                </c:pt>
                <c:pt idx="1564">
                  <c:v>2.5803189003502278</c:v>
                </c:pt>
                <c:pt idx="1565">
                  <c:v>2.5813293344297357</c:v>
                </c:pt>
                <c:pt idx="1566">
                  <c:v>2.5823397685092435</c:v>
                </c:pt>
                <c:pt idx="1567">
                  <c:v>2.5833502025887514</c:v>
                </c:pt>
                <c:pt idx="1568">
                  <c:v>2.5843606366682588</c:v>
                </c:pt>
                <c:pt idx="1569">
                  <c:v>2.5853710707477671</c:v>
                </c:pt>
                <c:pt idx="1570">
                  <c:v>2.5863815048272745</c:v>
                </c:pt>
                <c:pt idx="1571">
                  <c:v>2.5873919389067823</c:v>
                </c:pt>
                <c:pt idx="1572">
                  <c:v>2.5884023729862902</c:v>
                </c:pt>
                <c:pt idx="1573">
                  <c:v>2.589412807065798</c:v>
                </c:pt>
                <c:pt idx="1574">
                  <c:v>2.5904232411453059</c:v>
                </c:pt>
                <c:pt idx="1575">
                  <c:v>2.5914336752248133</c:v>
                </c:pt>
                <c:pt idx="1576">
                  <c:v>2.5924441093043216</c:v>
                </c:pt>
                <c:pt idx="1577">
                  <c:v>2.593454543383829</c:v>
                </c:pt>
                <c:pt idx="1578">
                  <c:v>2.5944649774633368</c:v>
                </c:pt>
                <c:pt idx="1579">
                  <c:v>2.5954754115428447</c:v>
                </c:pt>
                <c:pt idx="1580">
                  <c:v>2.5964858456223525</c:v>
                </c:pt>
                <c:pt idx="1581">
                  <c:v>2.5974962797018604</c:v>
                </c:pt>
                <c:pt idx="1582">
                  <c:v>2.5985067137813678</c:v>
                </c:pt>
                <c:pt idx="1583">
                  <c:v>2.5995171478608761</c:v>
                </c:pt>
                <c:pt idx="1584">
                  <c:v>2.6005275819403835</c:v>
                </c:pt>
                <c:pt idx="1585">
                  <c:v>2.6015380160198918</c:v>
                </c:pt>
                <c:pt idx="1586">
                  <c:v>2.6025484500993992</c:v>
                </c:pt>
                <c:pt idx="1587">
                  <c:v>2.603558884178907</c:v>
                </c:pt>
                <c:pt idx="1588">
                  <c:v>2.6045693182584149</c:v>
                </c:pt>
                <c:pt idx="1589">
                  <c:v>2.6055797523379227</c:v>
                </c:pt>
                <c:pt idx="1590">
                  <c:v>2.6065901864174306</c:v>
                </c:pt>
                <c:pt idx="1591">
                  <c:v>2.607600620496938</c:v>
                </c:pt>
                <c:pt idx="1592">
                  <c:v>2.6086110545764463</c:v>
                </c:pt>
                <c:pt idx="1593">
                  <c:v>2.6096214886559537</c:v>
                </c:pt>
                <c:pt idx="1594">
                  <c:v>2.6106319227354615</c:v>
                </c:pt>
                <c:pt idx="1595">
                  <c:v>2.6116423568149694</c:v>
                </c:pt>
                <c:pt idx="1596">
                  <c:v>2.6126527908944772</c:v>
                </c:pt>
                <c:pt idx="1597">
                  <c:v>2.6136632249739851</c:v>
                </c:pt>
                <c:pt idx="1598">
                  <c:v>2.6146736590534925</c:v>
                </c:pt>
                <c:pt idx="1599">
                  <c:v>2.6156840931330008</c:v>
                </c:pt>
                <c:pt idx="1600">
                  <c:v>2.6166945272125082</c:v>
                </c:pt>
                <c:pt idx="1601">
                  <c:v>2.617704961292016</c:v>
                </c:pt>
                <c:pt idx="1602">
                  <c:v>2.6187153953715239</c:v>
                </c:pt>
                <c:pt idx="1603">
                  <c:v>2.6197258294510317</c:v>
                </c:pt>
                <c:pt idx="1604">
                  <c:v>2.6207362635305396</c:v>
                </c:pt>
                <c:pt idx="1605">
                  <c:v>2.621746697610047</c:v>
                </c:pt>
                <c:pt idx="1606">
                  <c:v>2.6227571316895553</c:v>
                </c:pt>
                <c:pt idx="1607">
                  <c:v>2.6237675657690627</c:v>
                </c:pt>
                <c:pt idx="1608">
                  <c:v>2.624777999848571</c:v>
                </c:pt>
                <c:pt idx="1609">
                  <c:v>2.6257884339280784</c:v>
                </c:pt>
                <c:pt idx="1610">
                  <c:v>2.6267988680075862</c:v>
                </c:pt>
                <c:pt idx="1611">
                  <c:v>2.6278093020870941</c:v>
                </c:pt>
                <c:pt idx="1612">
                  <c:v>2.6288197361666019</c:v>
                </c:pt>
                <c:pt idx="1613">
                  <c:v>2.6298301702461098</c:v>
                </c:pt>
                <c:pt idx="1614">
                  <c:v>2.6308406043256172</c:v>
                </c:pt>
                <c:pt idx="1615">
                  <c:v>2.6318510384051255</c:v>
                </c:pt>
                <c:pt idx="1616">
                  <c:v>2.6328614724846329</c:v>
                </c:pt>
                <c:pt idx="1617">
                  <c:v>2.6338719065641407</c:v>
                </c:pt>
                <c:pt idx="1618">
                  <c:v>2.6348823406436486</c:v>
                </c:pt>
                <c:pt idx="1619">
                  <c:v>2.6358927747231564</c:v>
                </c:pt>
                <c:pt idx="1620">
                  <c:v>2.6369032088026643</c:v>
                </c:pt>
                <c:pt idx="1621">
                  <c:v>2.6379136428821717</c:v>
                </c:pt>
                <c:pt idx="1622">
                  <c:v>2.63892407696168</c:v>
                </c:pt>
                <c:pt idx="1623">
                  <c:v>2.6399345110411874</c:v>
                </c:pt>
                <c:pt idx="1624">
                  <c:v>2.6409449451206952</c:v>
                </c:pt>
                <c:pt idx="1625">
                  <c:v>2.6419553792002031</c:v>
                </c:pt>
                <c:pt idx="1626">
                  <c:v>2.6429658132797109</c:v>
                </c:pt>
                <c:pt idx="1627">
                  <c:v>2.6439762473592188</c:v>
                </c:pt>
                <c:pt idx="1628">
                  <c:v>2.6449866814387262</c:v>
                </c:pt>
                <c:pt idx="1629">
                  <c:v>2.6459971155182345</c:v>
                </c:pt>
                <c:pt idx="1630">
                  <c:v>2.6470075495977419</c:v>
                </c:pt>
                <c:pt idx="1631">
                  <c:v>2.6480179836772497</c:v>
                </c:pt>
                <c:pt idx="1632">
                  <c:v>2.6490284177567576</c:v>
                </c:pt>
                <c:pt idx="1633">
                  <c:v>2.6500388518362654</c:v>
                </c:pt>
                <c:pt idx="1634">
                  <c:v>2.6510492859157733</c:v>
                </c:pt>
                <c:pt idx="1635">
                  <c:v>2.6520597199952807</c:v>
                </c:pt>
                <c:pt idx="1636">
                  <c:v>2.653070154074789</c:v>
                </c:pt>
                <c:pt idx="1637">
                  <c:v>2.6540805881542964</c:v>
                </c:pt>
                <c:pt idx="1638">
                  <c:v>2.6550910222338047</c:v>
                </c:pt>
                <c:pt idx="1639">
                  <c:v>2.6561014563133121</c:v>
                </c:pt>
                <c:pt idx="1640">
                  <c:v>2.6571118903928199</c:v>
                </c:pt>
                <c:pt idx="1641">
                  <c:v>2.6581223244723278</c:v>
                </c:pt>
                <c:pt idx="1642">
                  <c:v>2.6591327585518356</c:v>
                </c:pt>
                <c:pt idx="1643">
                  <c:v>2.6601431926313435</c:v>
                </c:pt>
                <c:pt idx="1644">
                  <c:v>2.6611536267108509</c:v>
                </c:pt>
                <c:pt idx="1645">
                  <c:v>2.6621640607903592</c:v>
                </c:pt>
                <c:pt idx="1646">
                  <c:v>2.6631744948698666</c:v>
                </c:pt>
                <c:pt idx="1647">
                  <c:v>2.6641849289493744</c:v>
                </c:pt>
                <c:pt idx="1648">
                  <c:v>2.6651953630288823</c:v>
                </c:pt>
                <c:pt idx="1649">
                  <c:v>2.6662057971083901</c:v>
                </c:pt>
                <c:pt idx="1650">
                  <c:v>2.667216231187898</c:v>
                </c:pt>
                <c:pt idx="1651">
                  <c:v>2.6682266652674054</c:v>
                </c:pt>
                <c:pt idx="1652">
                  <c:v>2.6692370993469137</c:v>
                </c:pt>
                <c:pt idx="1653">
                  <c:v>2.6702475334264211</c:v>
                </c:pt>
                <c:pt idx="1654">
                  <c:v>2.6712579675059289</c:v>
                </c:pt>
                <c:pt idx="1655">
                  <c:v>2.6722684015854368</c:v>
                </c:pt>
                <c:pt idx="1656">
                  <c:v>2.6732788356649446</c:v>
                </c:pt>
                <c:pt idx="1657">
                  <c:v>2.6742892697444525</c:v>
                </c:pt>
                <c:pt idx="1658">
                  <c:v>2.6752997038239599</c:v>
                </c:pt>
                <c:pt idx="1659">
                  <c:v>2.6763101379034682</c:v>
                </c:pt>
                <c:pt idx="1660">
                  <c:v>2.6773205719829756</c:v>
                </c:pt>
                <c:pt idx="1661">
                  <c:v>2.6783310060624839</c:v>
                </c:pt>
                <c:pt idx="1662">
                  <c:v>2.6793414401419913</c:v>
                </c:pt>
                <c:pt idx="1663">
                  <c:v>2.6803518742214991</c:v>
                </c:pt>
                <c:pt idx="1664">
                  <c:v>2.681362308301007</c:v>
                </c:pt>
                <c:pt idx="1665">
                  <c:v>2.6823727423805148</c:v>
                </c:pt>
                <c:pt idx="1666">
                  <c:v>2.6833831764600227</c:v>
                </c:pt>
                <c:pt idx="1667">
                  <c:v>2.6843936105395301</c:v>
                </c:pt>
                <c:pt idx="1668">
                  <c:v>2.6854040446190384</c:v>
                </c:pt>
                <c:pt idx="1669">
                  <c:v>2.6864144786985458</c:v>
                </c:pt>
                <c:pt idx="1670">
                  <c:v>2.6874249127780536</c:v>
                </c:pt>
                <c:pt idx="1671">
                  <c:v>2.6884353468575615</c:v>
                </c:pt>
                <c:pt idx="1672">
                  <c:v>2.6894457809370693</c:v>
                </c:pt>
                <c:pt idx="1673">
                  <c:v>2.6904562150165772</c:v>
                </c:pt>
                <c:pt idx="1674">
                  <c:v>2.6914666490960846</c:v>
                </c:pt>
                <c:pt idx="1675">
                  <c:v>2.6924770831755929</c:v>
                </c:pt>
                <c:pt idx="1676">
                  <c:v>2.6934875172551003</c:v>
                </c:pt>
                <c:pt idx="1677">
                  <c:v>2.6944979513346081</c:v>
                </c:pt>
                <c:pt idx="1678">
                  <c:v>2.695508385414116</c:v>
                </c:pt>
                <c:pt idx="1679">
                  <c:v>2.6965188194936238</c:v>
                </c:pt>
                <c:pt idx="1680">
                  <c:v>2.6975292535731317</c:v>
                </c:pt>
                <c:pt idx="1681">
                  <c:v>2.6985396876526391</c:v>
                </c:pt>
                <c:pt idx="1682">
                  <c:v>2.6995501217321474</c:v>
                </c:pt>
                <c:pt idx="1683">
                  <c:v>2.7005605558116548</c:v>
                </c:pt>
                <c:pt idx="1684">
                  <c:v>2.7015709898911626</c:v>
                </c:pt>
                <c:pt idx="1685">
                  <c:v>2.7025814239706705</c:v>
                </c:pt>
                <c:pt idx="1686">
                  <c:v>2.7035918580501783</c:v>
                </c:pt>
                <c:pt idx="1687">
                  <c:v>2.7046022921296862</c:v>
                </c:pt>
                <c:pt idx="1688">
                  <c:v>2.7056127262091936</c:v>
                </c:pt>
                <c:pt idx="1689">
                  <c:v>2.7066231602887019</c:v>
                </c:pt>
                <c:pt idx="1690">
                  <c:v>2.7076335943682093</c:v>
                </c:pt>
                <c:pt idx="1691">
                  <c:v>2.7086440284477176</c:v>
                </c:pt>
                <c:pt idx="1692">
                  <c:v>2.709654462527225</c:v>
                </c:pt>
                <c:pt idx="1693">
                  <c:v>2.7106648966067328</c:v>
                </c:pt>
                <c:pt idx="1694">
                  <c:v>2.7116753306862407</c:v>
                </c:pt>
                <c:pt idx="1695">
                  <c:v>2.7126857647657485</c:v>
                </c:pt>
                <c:pt idx="1696">
                  <c:v>2.7136961988452564</c:v>
                </c:pt>
                <c:pt idx="1697">
                  <c:v>2.7147066329247638</c:v>
                </c:pt>
                <c:pt idx="1698">
                  <c:v>2.7157170670042721</c:v>
                </c:pt>
                <c:pt idx="1699">
                  <c:v>2.7167275010837795</c:v>
                </c:pt>
                <c:pt idx="1700">
                  <c:v>2.7177379351632873</c:v>
                </c:pt>
                <c:pt idx="1701">
                  <c:v>2.7187483692427952</c:v>
                </c:pt>
                <c:pt idx="1702">
                  <c:v>2.719758803322303</c:v>
                </c:pt>
                <c:pt idx="1703">
                  <c:v>2.7207692374018109</c:v>
                </c:pt>
                <c:pt idx="1704">
                  <c:v>2.7217796714813183</c:v>
                </c:pt>
                <c:pt idx="1705">
                  <c:v>2.7227901055608266</c:v>
                </c:pt>
                <c:pt idx="1706">
                  <c:v>2.723800539640334</c:v>
                </c:pt>
                <c:pt idx="1707">
                  <c:v>2.7248109737198418</c:v>
                </c:pt>
                <c:pt idx="1708">
                  <c:v>2.7258214077993497</c:v>
                </c:pt>
                <c:pt idx="1709">
                  <c:v>2.7268318418788575</c:v>
                </c:pt>
                <c:pt idx="1710">
                  <c:v>2.7278422759583654</c:v>
                </c:pt>
                <c:pt idx="1711">
                  <c:v>2.7288527100378728</c:v>
                </c:pt>
                <c:pt idx="1712">
                  <c:v>2.7298631441173811</c:v>
                </c:pt>
                <c:pt idx="1713">
                  <c:v>2.7308735781968885</c:v>
                </c:pt>
                <c:pt idx="1714">
                  <c:v>2.7318840122763968</c:v>
                </c:pt>
                <c:pt idx="1715">
                  <c:v>2.7328944463559042</c:v>
                </c:pt>
                <c:pt idx="1716">
                  <c:v>2.733904880435412</c:v>
                </c:pt>
                <c:pt idx="1717">
                  <c:v>2.7349153145149199</c:v>
                </c:pt>
                <c:pt idx="1718">
                  <c:v>2.7359257485944277</c:v>
                </c:pt>
                <c:pt idx="1719">
                  <c:v>2.7369361826739356</c:v>
                </c:pt>
                <c:pt idx="1720">
                  <c:v>2.737946616753443</c:v>
                </c:pt>
                <c:pt idx="1721">
                  <c:v>2.7389570508329513</c:v>
                </c:pt>
                <c:pt idx="1722">
                  <c:v>2.7399674849124587</c:v>
                </c:pt>
                <c:pt idx="1723">
                  <c:v>2.7409779189919665</c:v>
                </c:pt>
                <c:pt idx="1724">
                  <c:v>2.7419883530714744</c:v>
                </c:pt>
                <c:pt idx="1725">
                  <c:v>2.7429987871509822</c:v>
                </c:pt>
                <c:pt idx="1726">
                  <c:v>2.7440092212304901</c:v>
                </c:pt>
                <c:pt idx="1727">
                  <c:v>2.7450196553099975</c:v>
                </c:pt>
                <c:pt idx="1728">
                  <c:v>2.7460300893895058</c:v>
                </c:pt>
                <c:pt idx="1729">
                  <c:v>2.7470405234690132</c:v>
                </c:pt>
                <c:pt idx="1730">
                  <c:v>2.748050957548521</c:v>
                </c:pt>
                <c:pt idx="1731">
                  <c:v>2.7490613916280289</c:v>
                </c:pt>
                <c:pt idx="1732">
                  <c:v>2.7500718257075367</c:v>
                </c:pt>
                <c:pt idx="1733">
                  <c:v>2.7510822597870446</c:v>
                </c:pt>
                <c:pt idx="1734">
                  <c:v>2.752092693866552</c:v>
                </c:pt>
                <c:pt idx="1735">
                  <c:v>2.7531031279460603</c:v>
                </c:pt>
                <c:pt idx="1736">
                  <c:v>2.7541135620255677</c:v>
                </c:pt>
                <c:pt idx="1737">
                  <c:v>2.7551239961050755</c:v>
                </c:pt>
                <c:pt idx="1738">
                  <c:v>2.7561344301845834</c:v>
                </c:pt>
                <c:pt idx="1739">
                  <c:v>2.7571448642640912</c:v>
                </c:pt>
                <c:pt idx="1740">
                  <c:v>2.7581552983435991</c:v>
                </c:pt>
                <c:pt idx="1741">
                  <c:v>2.7591657324231065</c:v>
                </c:pt>
                <c:pt idx="1742">
                  <c:v>2.7601761665026148</c:v>
                </c:pt>
                <c:pt idx="1743">
                  <c:v>2.7611866005821222</c:v>
                </c:pt>
                <c:pt idx="1744">
                  <c:v>2.7621970346616305</c:v>
                </c:pt>
                <c:pt idx="1745">
                  <c:v>2.7632074687411379</c:v>
                </c:pt>
                <c:pt idx="1746">
                  <c:v>2.7642179028206457</c:v>
                </c:pt>
                <c:pt idx="1747">
                  <c:v>2.7652283369001536</c:v>
                </c:pt>
                <c:pt idx="1748">
                  <c:v>2.7662387709796614</c:v>
                </c:pt>
                <c:pt idx="1749">
                  <c:v>2.7672492050591693</c:v>
                </c:pt>
                <c:pt idx="1750">
                  <c:v>2.7682596391386767</c:v>
                </c:pt>
                <c:pt idx="1751">
                  <c:v>2.769270073218185</c:v>
                </c:pt>
                <c:pt idx="1752">
                  <c:v>2.7702805072976924</c:v>
                </c:pt>
                <c:pt idx="1753">
                  <c:v>2.7712909413772002</c:v>
                </c:pt>
                <c:pt idx="1754">
                  <c:v>2.7723013754567081</c:v>
                </c:pt>
                <c:pt idx="1755">
                  <c:v>2.7733118095362159</c:v>
                </c:pt>
                <c:pt idx="1756">
                  <c:v>2.7743222436157238</c:v>
                </c:pt>
                <c:pt idx="1757">
                  <c:v>2.7753326776952312</c:v>
                </c:pt>
                <c:pt idx="1758">
                  <c:v>2.7763431117747395</c:v>
                </c:pt>
                <c:pt idx="1759">
                  <c:v>2.7773535458542469</c:v>
                </c:pt>
                <c:pt idx="1760">
                  <c:v>2.7783639799337547</c:v>
                </c:pt>
                <c:pt idx="1761">
                  <c:v>2.7793744140132626</c:v>
                </c:pt>
                <c:pt idx="1762">
                  <c:v>2.7803848480927704</c:v>
                </c:pt>
                <c:pt idx="1763">
                  <c:v>2.7813952821722783</c:v>
                </c:pt>
                <c:pt idx="1764">
                  <c:v>2.7824057162517857</c:v>
                </c:pt>
                <c:pt idx="1765">
                  <c:v>2.783416150331294</c:v>
                </c:pt>
                <c:pt idx="1766">
                  <c:v>2.7844265844108014</c:v>
                </c:pt>
                <c:pt idx="1767">
                  <c:v>2.7854370184903097</c:v>
                </c:pt>
                <c:pt idx="1768">
                  <c:v>2.7864474525698171</c:v>
                </c:pt>
                <c:pt idx="1769">
                  <c:v>2.7874578866493249</c:v>
                </c:pt>
                <c:pt idx="1770">
                  <c:v>2.7884683207288328</c:v>
                </c:pt>
                <c:pt idx="1771">
                  <c:v>2.7894787548083406</c:v>
                </c:pt>
                <c:pt idx="1772">
                  <c:v>2.7904891888878485</c:v>
                </c:pt>
                <c:pt idx="1773">
                  <c:v>2.7914996229673559</c:v>
                </c:pt>
                <c:pt idx="1774">
                  <c:v>2.7925100570468642</c:v>
                </c:pt>
                <c:pt idx="1775">
                  <c:v>2.7935204911263716</c:v>
                </c:pt>
                <c:pt idx="1776">
                  <c:v>2.7945309252058794</c:v>
                </c:pt>
                <c:pt idx="1777">
                  <c:v>2.7955413592853873</c:v>
                </c:pt>
                <c:pt idx="1778">
                  <c:v>2.7965517933648951</c:v>
                </c:pt>
                <c:pt idx="1779">
                  <c:v>2.797562227444403</c:v>
                </c:pt>
                <c:pt idx="1780">
                  <c:v>2.7985726615239104</c:v>
                </c:pt>
                <c:pt idx="1781">
                  <c:v>2.7995830956034187</c:v>
                </c:pt>
                <c:pt idx="1782">
                  <c:v>2.8005935296829261</c:v>
                </c:pt>
                <c:pt idx="1783">
                  <c:v>2.8016039637624339</c:v>
                </c:pt>
                <c:pt idx="1784">
                  <c:v>2.8026143978419418</c:v>
                </c:pt>
                <c:pt idx="1785">
                  <c:v>2.8036248319214496</c:v>
                </c:pt>
                <c:pt idx="1786">
                  <c:v>2.8046352660009575</c:v>
                </c:pt>
                <c:pt idx="1787">
                  <c:v>2.8056457000804649</c:v>
                </c:pt>
                <c:pt idx="1788">
                  <c:v>2.8066561341599732</c:v>
                </c:pt>
                <c:pt idx="1789">
                  <c:v>2.8076665682394806</c:v>
                </c:pt>
                <c:pt idx="1790">
                  <c:v>2.8086770023189884</c:v>
                </c:pt>
                <c:pt idx="1791">
                  <c:v>2.8096874363984963</c:v>
                </c:pt>
                <c:pt idx="1792">
                  <c:v>2.8106978704780041</c:v>
                </c:pt>
                <c:pt idx="1793">
                  <c:v>2.811708304557512</c:v>
                </c:pt>
                <c:pt idx="1794">
                  <c:v>2.8127187386370194</c:v>
                </c:pt>
                <c:pt idx="1795">
                  <c:v>2.8137291727165277</c:v>
                </c:pt>
                <c:pt idx="1796">
                  <c:v>2.8147396067960351</c:v>
                </c:pt>
                <c:pt idx="1797">
                  <c:v>2.8157500408755434</c:v>
                </c:pt>
                <c:pt idx="1798">
                  <c:v>2.8167604749550508</c:v>
                </c:pt>
                <c:pt idx="1799">
                  <c:v>2.8177709090345586</c:v>
                </c:pt>
                <c:pt idx="1800">
                  <c:v>2.8187813431140665</c:v>
                </c:pt>
                <c:pt idx="1801">
                  <c:v>2.8197917771935743</c:v>
                </c:pt>
                <c:pt idx="1802">
                  <c:v>2.8208022112730822</c:v>
                </c:pt>
                <c:pt idx="1803">
                  <c:v>2.8218126453525896</c:v>
                </c:pt>
                <c:pt idx="1804">
                  <c:v>2.8228230794320979</c:v>
                </c:pt>
                <c:pt idx="1805">
                  <c:v>2.8238335135116053</c:v>
                </c:pt>
                <c:pt idx="1806">
                  <c:v>2.8248439475911131</c:v>
                </c:pt>
                <c:pt idx="1807">
                  <c:v>2.825854381670621</c:v>
                </c:pt>
                <c:pt idx="1808">
                  <c:v>2.8268648157501288</c:v>
                </c:pt>
                <c:pt idx="1809">
                  <c:v>2.8278752498296367</c:v>
                </c:pt>
                <c:pt idx="1810">
                  <c:v>2.8288856839091441</c:v>
                </c:pt>
                <c:pt idx="1811">
                  <c:v>2.8298961179886524</c:v>
                </c:pt>
                <c:pt idx="1812">
                  <c:v>2.8309065520681598</c:v>
                </c:pt>
                <c:pt idx="1813">
                  <c:v>2.8319169861476676</c:v>
                </c:pt>
                <c:pt idx="1814">
                  <c:v>2.8329274202271755</c:v>
                </c:pt>
                <c:pt idx="1815">
                  <c:v>2.8339378543066833</c:v>
                </c:pt>
                <c:pt idx="1816">
                  <c:v>2.8349482883861912</c:v>
                </c:pt>
                <c:pt idx="1817">
                  <c:v>2.8359587224656986</c:v>
                </c:pt>
                <c:pt idx="1818">
                  <c:v>2.8369691565452069</c:v>
                </c:pt>
                <c:pt idx="1819">
                  <c:v>2.8379795906247143</c:v>
                </c:pt>
                <c:pt idx="1820">
                  <c:v>2.8389900247042226</c:v>
                </c:pt>
                <c:pt idx="1821">
                  <c:v>2.84000045878373</c:v>
                </c:pt>
                <c:pt idx="1822">
                  <c:v>2.8410108928632378</c:v>
                </c:pt>
                <c:pt idx="1823">
                  <c:v>2.8420213269427457</c:v>
                </c:pt>
                <c:pt idx="1824">
                  <c:v>2.8430317610222535</c:v>
                </c:pt>
                <c:pt idx="1825">
                  <c:v>2.8440421951017614</c:v>
                </c:pt>
                <c:pt idx="1826">
                  <c:v>2.8450526291812688</c:v>
                </c:pt>
                <c:pt idx="1827">
                  <c:v>2.8460630632607771</c:v>
                </c:pt>
                <c:pt idx="1828">
                  <c:v>2.8470734973402845</c:v>
                </c:pt>
                <c:pt idx="1829">
                  <c:v>2.8480839314197923</c:v>
                </c:pt>
                <c:pt idx="1830">
                  <c:v>2.8490943654993002</c:v>
                </c:pt>
                <c:pt idx="1831">
                  <c:v>2.850104799578808</c:v>
                </c:pt>
                <c:pt idx="1832">
                  <c:v>2.8511152336583159</c:v>
                </c:pt>
                <c:pt idx="1833">
                  <c:v>2.8521256677378233</c:v>
                </c:pt>
                <c:pt idx="1834">
                  <c:v>2.8531361018173316</c:v>
                </c:pt>
                <c:pt idx="1835">
                  <c:v>2.854146535896839</c:v>
                </c:pt>
                <c:pt idx="1836">
                  <c:v>2.8551569699763468</c:v>
                </c:pt>
                <c:pt idx="1837">
                  <c:v>2.8561674040558547</c:v>
                </c:pt>
                <c:pt idx="1838">
                  <c:v>2.8571778381353625</c:v>
                </c:pt>
                <c:pt idx="1839">
                  <c:v>2.8581882722148704</c:v>
                </c:pt>
                <c:pt idx="1840">
                  <c:v>2.8591987062943778</c:v>
                </c:pt>
                <c:pt idx="1841">
                  <c:v>2.8602091403738861</c:v>
                </c:pt>
                <c:pt idx="1842">
                  <c:v>2.8612195744533935</c:v>
                </c:pt>
                <c:pt idx="1843">
                  <c:v>2.8622300085329013</c:v>
                </c:pt>
                <c:pt idx="1844">
                  <c:v>2.8632404426124092</c:v>
                </c:pt>
                <c:pt idx="1845">
                  <c:v>2.864250876691917</c:v>
                </c:pt>
                <c:pt idx="1846">
                  <c:v>2.8652613107714249</c:v>
                </c:pt>
                <c:pt idx="1847">
                  <c:v>2.8662717448509323</c:v>
                </c:pt>
                <c:pt idx="1848">
                  <c:v>2.8672821789304406</c:v>
                </c:pt>
                <c:pt idx="1849">
                  <c:v>2.868292613009948</c:v>
                </c:pt>
                <c:pt idx="1850">
                  <c:v>2.8693030470894563</c:v>
                </c:pt>
                <c:pt idx="1851">
                  <c:v>2.8703134811689637</c:v>
                </c:pt>
                <c:pt idx="1852">
                  <c:v>2.8713239152484715</c:v>
                </c:pt>
                <c:pt idx="1853">
                  <c:v>2.8723343493279794</c:v>
                </c:pt>
                <c:pt idx="1854">
                  <c:v>2.8733447834074872</c:v>
                </c:pt>
                <c:pt idx="1855">
                  <c:v>2.8743552174869951</c:v>
                </c:pt>
                <c:pt idx="1856">
                  <c:v>2.8753656515665025</c:v>
                </c:pt>
                <c:pt idx="1857">
                  <c:v>2.8763760856460108</c:v>
                </c:pt>
                <c:pt idx="1858">
                  <c:v>2.8773865197255182</c:v>
                </c:pt>
                <c:pt idx="1859">
                  <c:v>2.878396953805026</c:v>
                </c:pt>
                <c:pt idx="1860">
                  <c:v>2.8794073878845339</c:v>
                </c:pt>
                <c:pt idx="1861">
                  <c:v>2.8804178219640417</c:v>
                </c:pt>
                <c:pt idx="1862">
                  <c:v>2.8814282560435496</c:v>
                </c:pt>
                <c:pt idx="1863">
                  <c:v>2.882438690123057</c:v>
                </c:pt>
                <c:pt idx="1864">
                  <c:v>2.8834491242025653</c:v>
                </c:pt>
                <c:pt idx="1865">
                  <c:v>2.8844595582820727</c:v>
                </c:pt>
                <c:pt idx="1866">
                  <c:v>2.8854699923615805</c:v>
                </c:pt>
                <c:pt idx="1867">
                  <c:v>2.8864804264410884</c:v>
                </c:pt>
                <c:pt idx="1868">
                  <c:v>2.8874908605205962</c:v>
                </c:pt>
                <c:pt idx="1869">
                  <c:v>2.8885012946001041</c:v>
                </c:pt>
                <c:pt idx="1870">
                  <c:v>2.8895117286796115</c:v>
                </c:pt>
                <c:pt idx="1871">
                  <c:v>2.8905221627591198</c:v>
                </c:pt>
                <c:pt idx="1872">
                  <c:v>2.8915325968386272</c:v>
                </c:pt>
                <c:pt idx="1873">
                  <c:v>2.8925430309181355</c:v>
                </c:pt>
                <c:pt idx="1874">
                  <c:v>2.8935534649976429</c:v>
                </c:pt>
                <c:pt idx="1875">
                  <c:v>2.8945638990771507</c:v>
                </c:pt>
                <c:pt idx="1876">
                  <c:v>2.8955743331566586</c:v>
                </c:pt>
                <c:pt idx="1877">
                  <c:v>2.8965847672361664</c:v>
                </c:pt>
                <c:pt idx="1878">
                  <c:v>2.8975952013156743</c:v>
                </c:pt>
                <c:pt idx="1879">
                  <c:v>2.8986056353951817</c:v>
                </c:pt>
                <c:pt idx="1880">
                  <c:v>2.89961606947469</c:v>
                </c:pt>
                <c:pt idx="1881">
                  <c:v>2.9006265035541974</c:v>
                </c:pt>
                <c:pt idx="1882">
                  <c:v>2.9016369376337052</c:v>
                </c:pt>
                <c:pt idx="1883">
                  <c:v>2.9026473717132131</c:v>
                </c:pt>
                <c:pt idx="1884">
                  <c:v>2.9036578057927209</c:v>
                </c:pt>
                <c:pt idx="1885">
                  <c:v>2.9046682398722288</c:v>
                </c:pt>
                <c:pt idx="1886">
                  <c:v>2.9056786739517362</c:v>
                </c:pt>
                <c:pt idx="1887">
                  <c:v>2.9066891080312445</c:v>
                </c:pt>
                <c:pt idx="1888">
                  <c:v>2.9076995421107519</c:v>
                </c:pt>
                <c:pt idx="1889">
                  <c:v>2.9087099761902597</c:v>
                </c:pt>
                <c:pt idx="1890">
                  <c:v>2.9097204102697676</c:v>
                </c:pt>
                <c:pt idx="1891">
                  <c:v>2.9107308443492754</c:v>
                </c:pt>
                <c:pt idx="1892">
                  <c:v>2.9117412784287833</c:v>
                </c:pt>
                <c:pt idx="1893">
                  <c:v>2.9127517125082907</c:v>
                </c:pt>
                <c:pt idx="1894">
                  <c:v>2.913762146587799</c:v>
                </c:pt>
                <c:pt idx="1895">
                  <c:v>2.9147725806673064</c:v>
                </c:pt>
                <c:pt idx="1896">
                  <c:v>2.9157830147468142</c:v>
                </c:pt>
                <c:pt idx="1897">
                  <c:v>2.9167934488263221</c:v>
                </c:pt>
                <c:pt idx="1898">
                  <c:v>2.9178038829058299</c:v>
                </c:pt>
                <c:pt idx="1899">
                  <c:v>2.9188143169853378</c:v>
                </c:pt>
                <c:pt idx="1900">
                  <c:v>2.9198247510648452</c:v>
                </c:pt>
                <c:pt idx="1901">
                  <c:v>2.9208351851443535</c:v>
                </c:pt>
                <c:pt idx="1902">
                  <c:v>2.9218456192238609</c:v>
                </c:pt>
                <c:pt idx="1903">
                  <c:v>2.9228560533033692</c:v>
                </c:pt>
                <c:pt idx="1904">
                  <c:v>2.9238664873828766</c:v>
                </c:pt>
                <c:pt idx="1905">
                  <c:v>2.9248769214623844</c:v>
                </c:pt>
                <c:pt idx="1906">
                  <c:v>2.9258873555418923</c:v>
                </c:pt>
                <c:pt idx="1907">
                  <c:v>2.9268977896214001</c:v>
                </c:pt>
                <c:pt idx="1908">
                  <c:v>2.927908223700908</c:v>
                </c:pt>
                <c:pt idx="1909">
                  <c:v>2.9289186577804154</c:v>
                </c:pt>
                <c:pt idx="1910">
                  <c:v>2.9299290918599237</c:v>
                </c:pt>
                <c:pt idx="1911">
                  <c:v>2.9309395259394311</c:v>
                </c:pt>
                <c:pt idx="1912">
                  <c:v>2.9319499600189389</c:v>
                </c:pt>
                <c:pt idx="1913">
                  <c:v>2.9329603940984468</c:v>
                </c:pt>
                <c:pt idx="1914">
                  <c:v>2.9339708281779546</c:v>
                </c:pt>
                <c:pt idx="1915">
                  <c:v>2.9349812622574625</c:v>
                </c:pt>
                <c:pt idx="1916">
                  <c:v>2.9359916963369699</c:v>
                </c:pt>
                <c:pt idx="1917">
                  <c:v>2.9370021304164782</c:v>
                </c:pt>
                <c:pt idx="1918">
                  <c:v>2.9380125644959856</c:v>
                </c:pt>
                <c:pt idx="1919">
                  <c:v>2.9390229985754934</c:v>
                </c:pt>
                <c:pt idx="1920">
                  <c:v>2.9400334326550013</c:v>
                </c:pt>
                <c:pt idx="1921">
                  <c:v>2.9410438667345091</c:v>
                </c:pt>
                <c:pt idx="1922">
                  <c:v>2.942054300814017</c:v>
                </c:pt>
                <c:pt idx="1923">
                  <c:v>2.9430647348935244</c:v>
                </c:pt>
                <c:pt idx="1924">
                  <c:v>2.9440751689730327</c:v>
                </c:pt>
                <c:pt idx="1925">
                  <c:v>2.9450856030525401</c:v>
                </c:pt>
                <c:pt idx="1926">
                  <c:v>2.9460960371320484</c:v>
                </c:pt>
                <c:pt idx="1927">
                  <c:v>2.9471064712115558</c:v>
                </c:pt>
                <c:pt idx="1928">
                  <c:v>2.9481169052910636</c:v>
                </c:pt>
                <c:pt idx="1929">
                  <c:v>2.9491273393705715</c:v>
                </c:pt>
                <c:pt idx="1930">
                  <c:v>2.9501377734500793</c:v>
                </c:pt>
                <c:pt idx="1931">
                  <c:v>2.9511482075295872</c:v>
                </c:pt>
                <c:pt idx="1932">
                  <c:v>2.9521586416090946</c:v>
                </c:pt>
                <c:pt idx="1933">
                  <c:v>2.9531690756886029</c:v>
                </c:pt>
                <c:pt idx="1934">
                  <c:v>2.9541795097681103</c:v>
                </c:pt>
                <c:pt idx="1935">
                  <c:v>2.9551899438476181</c:v>
                </c:pt>
                <c:pt idx="1936">
                  <c:v>2.956200377927126</c:v>
                </c:pt>
                <c:pt idx="1937">
                  <c:v>2.9572108120066338</c:v>
                </c:pt>
                <c:pt idx="1938">
                  <c:v>2.9582212460861417</c:v>
                </c:pt>
                <c:pt idx="1939">
                  <c:v>2.9592316801656491</c:v>
                </c:pt>
                <c:pt idx="1940">
                  <c:v>2.9602421142451574</c:v>
                </c:pt>
                <c:pt idx="1941">
                  <c:v>2.9612525483246648</c:v>
                </c:pt>
                <c:pt idx="1942">
                  <c:v>2.9622629824041726</c:v>
                </c:pt>
                <c:pt idx="1943">
                  <c:v>2.9632734164836805</c:v>
                </c:pt>
                <c:pt idx="1944">
                  <c:v>2.9642838505631883</c:v>
                </c:pt>
                <c:pt idx="1945">
                  <c:v>2.9652942846426962</c:v>
                </c:pt>
                <c:pt idx="1946">
                  <c:v>2.9663047187222036</c:v>
                </c:pt>
                <c:pt idx="1947">
                  <c:v>2.9673151528017119</c:v>
                </c:pt>
                <c:pt idx="1948">
                  <c:v>2.9683255868812193</c:v>
                </c:pt>
                <c:pt idx="1949">
                  <c:v>2.9693360209607271</c:v>
                </c:pt>
                <c:pt idx="1950">
                  <c:v>2.970346455040235</c:v>
                </c:pt>
                <c:pt idx="1951">
                  <c:v>2.9713568891197428</c:v>
                </c:pt>
                <c:pt idx="1952">
                  <c:v>2.9723673231992507</c:v>
                </c:pt>
                <c:pt idx="1953">
                  <c:v>2.9733777572787581</c:v>
                </c:pt>
                <c:pt idx="1954">
                  <c:v>2.9743881913582664</c:v>
                </c:pt>
                <c:pt idx="1955">
                  <c:v>2.9753986254377738</c:v>
                </c:pt>
                <c:pt idx="1956">
                  <c:v>2.9764090595172821</c:v>
                </c:pt>
                <c:pt idx="1957">
                  <c:v>2.9774194935967895</c:v>
                </c:pt>
                <c:pt idx="1958">
                  <c:v>2.9784299276762973</c:v>
                </c:pt>
                <c:pt idx="1959">
                  <c:v>2.9794403617558052</c:v>
                </c:pt>
                <c:pt idx="1960">
                  <c:v>2.980450795835313</c:v>
                </c:pt>
                <c:pt idx="1961">
                  <c:v>2.9814612299148209</c:v>
                </c:pt>
                <c:pt idx="1962">
                  <c:v>2.9824716639943283</c:v>
                </c:pt>
                <c:pt idx="1963">
                  <c:v>2.9834820980738366</c:v>
                </c:pt>
                <c:pt idx="1964">
                  <c:v>2.984492532153344</c:v>
                </c:pt>
                <c:pt idx="1965">
                  <c:v>2.9855029662328518</c:v>
                </c:pt>
                <c:pt idx="1966">
                  <c:v>2.9865134003123597</c:v>
                </c:pt>
                <c:pt idx="1967">
                  <c:v>2.9875238343918675</c:v>
                </c:pt>
                <c:pt idx="1968">
                  <c:v>2.9885342684713754</c:v>
                </c:pt>
                <c:pt idx="1969">
                  <c:v>2.9895447025508828</c:v>
                </c:pt>
                <c:pt idx="1970">
                  <c:v>2.9905551366303911</c:v>
                </c:pt>
                <c:pt idx="1971">
                  <c:v>2.9915655707098985</c:v>
                </c:pt>
                <c:pt idx="1972">
                  <c:v>2.9925760047894063</c:v>
                </c:pt>
                <c:pt idx="1973">
                  <c:v>2.9935864388689142</c:v>
                </c:pt>
                <c:pt idx="1974">
                  <c:v>2.994596872948422</c:v>
                </c:pt>
                <c:pt idx="1975">
                  <c:v>2.9956073070279299</c:v>
                </c:pt>
                <c:pt idx="1976">
                  <c:v>2.9966177411074373</c:v>
                </c:pt>
                <c:pt idx="1977">
                  <c:v>2.9976281751869456</c:v>
                </c:pt>
                <c:pt idx="1978">
                  <c:v>2.998638609266453</c:v>
                </c:pt>
                <c:pt idx="1979">
                  <c:v>2.9996490433459613</c:v>
                </c:pt>
                <c:pt idx="1980">
                  <c:v>3.0006594774254687</c:v>
                </c:pt>
                <c:pt idx="1981">
                  <c:v>3.0016699115049765</c:v>
                </c:pt>
                <c:pt idx="1982">
                  <c:v>3.0026803455844844</c:v>
                </c:pt>
                <c:pt idx="1983">
                  <c:v>3.0036907796639922</c:v>
                </c:pt>
                <c:pt idx="1984">
                  <c:v>3.0047012137435001</c:v>
                </c:pt>
                <c:pt idx="1985">
                  <c:v>3.0057116478230075</c:v>
                </c:pt>
                <c:pt idx="1986">
                  <c:v>3.0067220819025153</c:v>
                </c:pt>
                <c:pt idx="1987">
                  <c:v>3.0077325159820232</c:v>
                </c:pt>
                <c:pt idx="1988">
                  <c:v>3.008742950061531</c:v>
                </c:pt>
                <c:pt idx="1989">
                  <c:v>3.0097533841410389</c:v>
                </c:pt>
                <c:pt idx="1990">
                  <c:v>3.0107638182205467</c:v>
                </c:pt>
                <c:pt idx="1991">
                  <c:v>3.0117742523000546</c:v>
                </c:pt>
                <c:pt idx="1992">
                  <c:v>3.0127846863795624</c:v>
                </c:pt>
                <c:pt idx="1993">
                  <c:v>3.0137951204590698</c:v>
                </c:pt>
                <c:pt idx="1994">
                  <c:v>3.0148055545385777</c:v>
                </c:pt>
                <c:pt idx="1995">
                  <c:v>3.0158159886180855</c:v>
                </c:pt>
                <c:pt idx="1996">
                  <c:v>3.0168264226975934</c:v>
                </c:pt>
                <c:pt idx="1997">
                  <c:v>3.0178368567771012</c:v>
                </c:pt>
                <c:pt idx="1998">
                  <c:v>3.0188472908566091</c:v>
                </c:pt>
                <c:pt idx="1999">
                  <c:v>3.0198577249361169</c:v>
                </c:pt>
                <c:pt idx="2000">
                  <c:v>3.0208681590156248</c:v>
                </c:pt>
              </c:numCache>
            </c:numRef>
          </c:yVal>
          <c:smooth val="0"/>
          <c:extLst>
            <c:ext xmlns:c16="http://schemas.microsoft.com/office/drawing/2014/chart" uri="{C3380CC4-5D6E-409C-BE32-E72D297353CC}">
              <c16:uniqueId val="{00000000-6B8D-40C9-AFFE-F462801BA324}"/>
            </c:ext>
          </c:extLst>
        </c:ser>
        <c:ser>
          <c:idx val="1"/>
          <c:order val="1"/>
          <c:tx>
            <c:v>-U1</c:v>
          </c:tx>
          <c:spPr>
            <a:ln w="19050" cap="rnd">
              <a:solidFill>
                <a:schemeClr val="accent2"/>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2'!$T$3:$T$2002</c:f>
              <c:numCache>
                <c:formatCode>General</c:formatCode>
                <c:ptCount val="2000"/>
                <c:pt idx="0">
                  <c:v>0.99898956592049215</c:v>
                </c:pt>
                <c:pt idx="1">
                  <c:v>0.9979791318409843</c:v>
                </c:pt>
                <c:pt idx="2">
                  <c:v>0.99696869776147645</c:v>
                </c:pt>
                <c:pt idx="3">
                  <c:v>0.9959582636819686</c:v>
                </c:pt>
                <c:pt idx="4">
                  <c:v>0.99494782960246075</c:v>
                </c:pt>
                <c:pt idx="5">
                  <c:v>0.9939373955229529</c:v>
                </c:pt>
                <c:pt idx="6">
                  <c:v>0.99292696144344506</c:v>
                </c:pt>
                <c:pt idx="7">
                  <c:v>0.99191652736393721</c:v>
                </c:pt>
                <c:pt idx="8">
                  <c:v>0.99090609328442936</c:v>
                </c:pt>
                <c:pt idx="9">
                  <c:v>0.98989565920492151</c:v>
                </c:pt>
                <c:pt idx="10">
                  <c:v>0.98888522512541366</c:v>
                </c:pt>
                <c:pt idx="11">
                  <c:v>0.98787479104590581</c:v>
                </c:pt>
                <c:pt idx="12">
                  <c:v>0.98686435696639796</c:v>
                </c:pt>
                <c:pt idx="13">
                  <c:v>0.98585392288689011</c:v>
                </c:pt>
                <c:pt idx="14">
                  <c:v>0.98484348880738226</c:v>
                </c:pt>
                <c:pt idx="15">
                  <c:v>0.98383305472787441</c:v>
                </c:pt>
                <c:pt idx="16">
                  <c:v>0.98282262064836656</c:v>
                </c:pt>
                <c:pt idx="17">
                  <c:v>0.98181218656885871</c:v>
                </c:pt>
                <c:pt idx="18">
                  <c:v>0.98080175248935086</c:v>
                </c:pt>
                <c:pt idx="19">
                  <c:v>0.97979131840984302</c:v>
                </c:pt>
                <c:pt idx="20">
                  <c:v>0.97878088433033517</c:v>
                </c:pt>
                <c:pt idx="21">
                  <c:v>0.97777045025082732</c:v>
                </c:pt>
                <c:pt idx="22">
                  <c:v>0.97676001617131947</c:v>
                </c:pt>
                <c:pt idx="23">
                  <c:v>0.97574958209181162</c:v>
                </c:pt>
                <c:pt idx="24">
                  <c:v>0.97473914801230377</c:v>
                </c:pt>
                <c:pt idx="25">
                  <c:v>0.97372871393279592</c:v>
                </c:pt>
                <c:pt idx="26">
                  <c:v>0.97271827985328807</c:v>
                </c:pt>
                <c:pt idx="27">
                  <c:v>0.97170784577378022</c:v>
                </c:pt>
                <c:pt idx="28">
                  <c:v>0.97069741169427237</c:v>
                </c:pt>
                <c:pt idx="29">
                  <c:v>0.96968697761476452</c:v>
                </c:pt>
                <c:pt idx="30">
                  <c:v>0.96867654353525667</c:v>
                </c:pt>
                <c:pt idx="31">
                  <c:v>0.96766610945574882</c:v>
                </c:pt>
                <c:pt idx="32">
                  <c:v>0.96665567537624097</c:v>
                </c:pt>
                <c:pt idx="33">
                  <c:v>0.96564524129673313</c:v>
                </c:pt>
                <c:pt idx="34">
                  <c:v>0.96463480721722528</c:v>
                </c:pt>
                <c:pt idx="35">
                  <c:v>0.96362437313771743</c:v>
                </c:pt>
                <c:pt idx="36">
                  <c:v>0.96261393905820958</c:v>
                </c:pt>
                <c:pt idx="37">
                  <c:v>0.96160350497870173</c:v>
                </c:pt>
                <c:pt idx="38">
                  <c:v>0.96059307089919388</c:v>
                </c:pt>
                <c:pt idx="39">
                  <c:v>0.95958263681968603</c:v>
                </c:pt>
                <c:pt idx="40">
                  <c:v>0.95857220274017818</c:v>
                </c:pt>
                <c:pt idx="41">
                  <c:v>0.95756176866067033</c:v>
                </c:pt>
                <c:pt idx="42">
                  <c:v>0.95655133458116248</c:v>
                </c:pt>
                <c:pt idx="43">
                  <c:v>0.95554090050165463</c:v>
                </c:pt>
                <c:pt idx="44">
                  <c:v>0.95453046642214678</c:v>
                </c:pt>
                <c:pt idx="45">
                  <c:v>0.95352003234263905</c:v>
                </c:pt>
                <c:pt idx="46">
                  <c:v>0.9525095982631312</c:v>
                </c:pt>
                <c:pt idx="47">
                  <c:v>0.95149916418362335</c:v>
                </c:pt>
                <c:pt idx="48">
                  <c:v>0.9504887301041155</c:v>
                </c:pt>
                <c:pt idx="49">
                  <c:v>0.94947829602460765</c:v>
                </c:pt>
                <c:pt idx="50">
                  <c:v>0.9484678619450998</c:v>
                </c:pt>
                <c:pt idx="51">
                  <c:v>0.94745742786559195</c:v>
                </c:pt>
                <c:pt idx="52">
                  <c:v>0.9464469937860841</c:v>
                </c:pt>
                <c:pt idx="53">
                  <c:v>0.94543655970657625</c:v>
                </c:pt>
                <c:pt idx="54">
                  <c:v>0.9444261256270684</c:v>
                </c:pt>
                <c:pt idx="55">
                  <c:v>0.94341569154756055</c:v>
                </c:pt>
                <c:pt idx="56">
                  <c:v>0.9424052574680527</c:v>
                </c:pt>
                <c:pt idx="57">
                  <c:v>0.94139482338854485</c:v>
                </c:pt>
                <c:pt idx="58">
                  <c:v>0.94038438930903701</c:v>
                </c:pt>
                <c:pt idx="59">
                  <c:v>0.93937395522952916</c:v>
                </c:pt>
                <c:pt idx="60">
                  <c:v>0.93836352115002131</c:v>
                </c:pt>
                <c:pt idx="61">
                  <c:v>0.93735308707051346</c:v>
                </c:pt>
                <c:pt idx="62">
                  <c:v>0.93634265299100561</c:v>
                </c:pt>
                <c:pt idx="63">
                  <c:v>0.93533221891149776</c:v>
                </c:pt>
                <c:pt idx="64">
                  <c:v>0.93432178483198991</c:v>
                </c:pt>
                <c:pt idx="65">
                  <c:v>0.93331135075248206</c:v>
                </c:pt>
                <c:pt idx="66">
                  <c:v>0.93230091667297432</c:v>
                </c:pt>
                <c:pt idx="67">
                  <c:v>0.93129048259346647</c:v>
                </c:pt>
                <c:pt idx="68">
                  <c:v>0.93028004851395862</c:v>
                </c:pt>
                <c:pt idx="69">
                  <c:v>0.92926961443445077</c:v>
                </c:pt>
                <c:pt idx="70">
                  <c:v>0.92825918035494293</c:v>
                </c:pt>
                <c:pt idx="71">
                  <c:v>0.92724874627543508</c:v>
                </c:pt>
                <c:pt idx="72">
                  <c:v>0.92623831219592723</c:v>
                </c:pt>
                <c:pt idx="73">
                  <c:v>0.92522787811641938</c:v>
                </c:pt>
                <c:pt idx="74">
                  <c:v>0.92421744403691153</c:v>
                </c:pt>
                <c:pt idx="75">
                  <c:v>0.92320700995740368</c:v>
                </c:pt>
                <c:pt idx="76">
                  <c:v>0.92219657587789583</c:v>
                </c:pt>
                <c:pt idx="77">
                  <c:v>0.92118614179838798</c:v>
                </c:pt>
                <c:pt idx="78">
                  <c:v>0.92017570771888013</c:v>
                </c:pt>
                <c:pt idx="79">
                  <c:v>0.91916527363937228</c:v>
                </c:pt>
                <c:pt idx="80">
                  <c:v>0.91815483955986443</c:v>
                </c:pt>
                <c:pt idx="81">
                  <c:v>0.91714440548035658</c:v>
                </c:pt>
                <c:pt idx="82">
                  <c:v>0.91613397140084873</c:v>
                </c:pt>
                <c:pt idx="83">
                  <c:v>0.91512353732134089</c:v>
                </c:pt>
                <c:pt idx="84">
                  <c:v>0.91411310324183304</c:v>
                </c:pt>
                <c:pt idx="85">
                  <c:v>0.91310266916232519</c:v>
                </c:pt>
                <c:pt idx="86">
                  <c:v>0.91209223508281734</c:v>
                </c:pt>
                <c:pt idx="87">
                  <c:v>0.91108180100330949</c:v>
                </c:pt>
                <c:pt idx="88">
                  <c:v>0.91007136692380164</c:v>
                </c:pt>
                <c:pt idx="89">
                  <c:v>0.90906093284429379</c:v>
                </c:pt>
                <c:pt idx="90">
                  <c:v>0.90805049876478594</c:v>
                </c:pt>
                <c:pt idx="91">
                  <c:v>0.90704006468527809</c:v>
                </c:pt>
                <c:pt idx="92">
                  <c:v>0.90602963060577035</c:v>
                </c:pt>
                <c:pt idx="93">
                  <c:v>0.9050191965262625</c:v>
                </c:pt>
                <c:pt idx="94">
                  <c:v>0.90400876244675465</c:v>
                </c:pt>
                <c:pt idx="95">
                  <c:v>0.90299832836724681</c:v>
                </c:pt>
                <c:pt idx="96">
                  <c:v>0.90198789428773896</c:v>
                </c:pt>
                <c:pt idx="97">
                  <c:v>0.90097746020823111</c:v>
                </c:pt>
                <c:pt idx="98">
                  <c:v>0.89996702612872326</c:v>
                </c:pt>
                <c:pt idx="99">
                  <c:v>0.89895659204921541</c:v>
                </c:pt>
                <c:pt idx="100">
                  <c:v>0.89794615796970756</c:v>
                </c:pt>
                <c:pt idx="101">
                  <c:v>0.89693572389019971</c:v>
                </c:pt>
                <c:pt idx="102">
                  <c:v>0.89592528981069186</c:v>
                </c:pt>
                <c:pt idx="103">
                  <c:v>0.89491485573118401</c:v>
                </c:pt>
                <c:pt idx="104">
                  <c:v>0.89390442165167616</c:v>
                </c:pt>
                <c:pt idx="105">
                  <c:v>0.89289398757216831</c:v>
                </c:pt>
                <c:pt idx="106">
                  <c:v>0.89188355349266046</c:v>
                </c:pt>
                <c:pt idx="107">
                  <c:v>0.89087311941315261</c:v>
                </c:pt>
                <c:pt idx="108">
                  <c:v>0.88986268533364477</c:v>
                </c:pt>
                <c:pt idx="109">
                  <c:v>0.88885225125413692</c:v>
                </c:pt>
                <c:pt idx="110">
                  <c:v>0.88784181717462907</c:v>
                </c:pt>
                <c:pt idx="111">
                  <c:v>0.88683138309512122</c:v>
                </c:pt>
                <c:pt idx="112">
                  <c:v>0.88582094901561337</c:v>
                </c:pt>
                <c:pt idx="113">
                  <c:v>0.88481051493610563</c:v>
                </c:pt>
                <c:pt idx="114">
                  <c:v>0.88380008085659778</c:v>
                </c:pt>
                <c:pt idx="115">
                  <c:v>0.88278964677708993</c:v>
                </c:pt>
                <c:pt idx="116">
                  <c:v>0.88177921269758208</c:v>
                </c:pt>
                <c:pt idx="117">
                  <c:v>0.88076877861807423</c:v>
                </c:pt>
                <c:pt idx="118">
                  <c:v>0.87975834453856638</c:v>
                </c:pt>
                <c:pt idx="119">
                  <c:v>0.87874791045905853</c:v>
                </c:pt>
                <c:pt idx="120">
                  <c:v>0.87773747637955069</c:v>
                </c:pt>
                <c:pt idx="121">
                  <c:v>0.87672704230004284</c:v>
                </c:pt>
                <c:pt idx="122">
                  <c:v>0.87571660822053499</c:v>
                </c:pt>
                <c:pt idx="123">
                  <c:v>0.87470617414102714</c:v>
                </c:pt>
                <c:pt idx="124">
                  <c:v>0.87369574006151929</c:v>
                </c:pt>
                <c:pt idx="125">
                  <c:v>0.87268530598201144</c:v>
                </c:pt>
                <c:pt idx="126">
                  <c:v>0.87167487190250359</c:v>
                </c:pt>
                <c:pt idx="127">
                  <c:v>0.87066443782299574</c:v>
                </c:pt>
                <c:pt idx="128">
                  <c:v>0.86965400374348789</c:v>
                </c:pt>
                <c:pt idx="129">
                  <c:v>0.86864356966398004</c:v>
                </c:pt>
                <c:pt idx="130">
                  <c:v>0.86763313558447219</c:v>
                </c:pt>
                <c:pt idx="131">
                  <c:v>0.86662270150496434</c:v>
                </c:pt>
                <c:pt idx="132">
                  <c:v>0.86561226742545649</c:v>
                </c:pt>
                <c:pt idx="133">
                  <c:v>0.86460183334594864</c:v>
                </c:pt>
                <c:pt idx="134">
                  <c:v>0.8635913992664408</c:v>
                </c:pt>
                <c:pt idx="135">
                  <c:v>0.86258096518693295</c:v>
                </c:pt>
                <c:pt idx="136">
                  <c:v>0.8615705311074251</c:v>
                </c:pt>
                <c:pt idx="137">
                  <c:v>0.86056009702791725</c:v>
                </c:pt>
                <c:pt idx="138">
                  <c:v>0.8595496629484094</c:v>
                </c:pt>
                <c:pt idx="139">
                  <c:v>0.85853922886890155</c:v>
                </c:pt>
                <c:pt idx="140">
                  <c:v>0.85752879478939381</c:v>
                </c:pt>
                <c:pt idx="141">
                  <c:v>0.85651836070988596</c:v>
                </c:pt>
                <c:pt idx="142">
                  <c:v>0.85550792663037811</c:v>
                </c:pt>
                <c:pt idx="143">
                  <c:v>0.85449749255087026</c:v>
                </c:pt>
                <c:pt idx="144">
                  <c:v>0.85348705847136241</c:v>
                </c:pt>
                <c:pt idx="145">
                  <c:v>0.85247662439185456</c:v>
                </c:pt>
                <c:pt idx="146">
                  <c:v>0.85146619031234672</c:v>
                </c:pt>
                <c:pt idx="147">
                  <c:v>0.85045575623283887</c:v>
                </c:pt>
                <c:pt idx="148">
                  <c:v>0.84944532215333102</c:v>
                </c:pt>
                <c:pt idx="149">
                  <c:v>0.84843488807382317</c:v>
                </c:pt>
                <c:pt idx="150">
                  <c:v>0.84742445399431532</c:v>
                </c:pt>
                <c:pt idx="151">
                  <c:v>0.84641401991480747</c:v>
                </c:pt>
                <c:pt idx="152">
                  <c:v>0.84540358583529962</c:v>
                </c:pt>
                <c:pt idx="153">
                  <c:v>0.84439315175579177</c:v>
                </c:pt>
                <c:pt idx="154">
                  <c:v>0.84338271767628392</c:v>
                </c:pt>
                <c:pt idx="155">
                  <c:v>0.84237228359677607</c:v>
                </c:pt>
                <c:pt idx="156">
                  <c:v>0.84136184951726822</c:v>
                </c:pt>
                <c:pt idx="157">
                  <c:v>0.84035141543776049</c:v>
                </c:pt>
                <c:pt idx="158">
                  <c:v>0.83934098135825264</c:v>
                </c:pt>
                <c:pt idx="159">
                  <c:v>0.83833054727874479</c:v>
                </c:pt>
                <c:pt idx="160">
                  <c:v>0.83732011319923694</c:v>
                </c:pt>
                <c:pt idx="161">
                  <c:v>0.83630967911972909</c:v>
                </c:pt>
                <c:pt idx="162">
                  <c:v>0.83529924504022113</c:v>
                </c:pt>
                <c:pt idx="163">
                  <c:v>0.83428881096071328</c:v>
                </c:pt>
                <c:pt idx="164">
                  <c:v>0.83327837688120543</c:v>
                </c:pt>
                <c:pt idx="165">
                  <c:v>0.83226794280169758</c:v>
                </c:pt>
                <c:pt idx="166">
                  <c:v>0.83125750872218973</c:v>
                </c:pt>
                <c:pt idx="167">
                  <c:v>0.83024707464268188</c:v>
                </c:pt>
                <c:pt idx="168">
                  <c:v>0.82923664056317392</c:v>
                </c:pt>
                <c:pt idx="169">
                  <c:v>0.82822620648366607</c:v>
                </c:pt>
                <c:pt idx="170">
                  <c:v>0.82721577240415822</c:v>
                </c:pt>
                <c:pt idx="171">
                  <c:v>0.82620533832465037</c:v>
                </c:pt>
                <c:pt idx="172">
                  <c:v>0.82519490424514252</c:v>
                </c:pt>
                <c:pt idx="173">
                  <c:v>0.82418447016563467</c:v>
                </c:pt>
                <c:pt idx="174">
                  <c:v>0.82317403608612683</c:v>
                </c:pt>
                <c:pt idx="175">
                  <c:v>0.82216360200661898</c:v>
                </c:pt>
                <c:pt idx="176">
                  <c:v>0.82115316792711113</c:v>
                </c:pt>
                <c:pt idx="177">
                  <c:v>0.82014273384760328</c:v>
                </c:pt>
                <c:pt idx="178">
                  <c:v>0.81913229976809543</c:v>
                </c:pt>
                <c:pt idx="179">
                  <c:v>0.81812186568858747</c:v>
                </c:pt>
                <c:pt idx="180">
                  <c:v>0.81711143160907962</c:v>
                </c:pt>
                <c:pt idx="181">
                  <c:v>0.81610099752957177</c:v>
                </c:pt>
                <c:pt idx="182">
                  <c:v>0.81509056345006392</c:v>
                </c:pt>
                <c:pt idx="183">
                  <c:v>0.81408012937055607</c:v>
                </c:pt>
                <c:pt idx="184">
                  <c:v>0.81306969529104822</c:v>
                </c:pt>
                <c:pt idx="185">
                  <c:v>0.81205926121154026</c:v>
                </c:pt>
                <c:pt idx="186">
                  <c:v>0.81104882713203241</c:v>
                </c:pt>
                <c:pt idx="187">
                  <c:v>0.81003839305252456</c:v>
                </c:pt>
                <c:pt idx="188">
                  <c:v>0.80902795897301671</c:v>
                </c:pt>
                <c:pt idx="189">
                  <c:v>0.80801752489350886</c:v>
                </c:pt>
                <c:pt idx="190">
                  <c:v>0.80700709081400102</c:v>
                </c:pt>
                <c:pt idx="191">
                  <c:v>0.80599665673449317</c:v>
                </c:pt>
                <c:pt idx="192">
                  <c:v>0.80498622265498532</c:v>
                </c:pt>
                <c:pt idx="193">
                  <c:v>0.80397578857547747</c:v>
                </c:pt>
                <c:pt idx="194">
                  <c:v>0.80296535449596962</c:v>
                </c:pt>
                <c:pt idx="195">
                  <c:v>0.80195492041646166</c:v>
                </c:pt>
                <c:pt idx="196">
                  <c:v>0.80094448633695381</c:v>
                </c:pt>
                <c:pt idx="197">
                  <c:v>0.79993405225744596</c:v>
                </c:pt>
                <c:pt idx="198">
                  <c:v>0.79892361817793811</c:v>
                </c:pt>
                <c:pt idx="199">
                  <c:v>0.79791318409843026</c:v>
                </c:pt>
                <c:pt idx="200">
                  <c:v>0.79690275001892241</c:v>
                </c:pt>
                <c:pt idx="201">
                  <c:v>0.79589231593941456</c:v>
                </c:pt>
                <c:pt idx="202">
                  <c:v>0.7948818818599066</c:v>
                </c:pt>
                <c:pt idx="203">
                  <c:v>0.79387144778039875</c:v>
                </c:pt>
                <c:pt idx="204">
                  <c:v>0.7928610137008909</c:v>
                </c:pt>
                <c:pt idx="205">
                  <c:v>0.79185057962138305</c:v>
                </c:pt>
                <c:pt idx="206">
                  <c:v>0.79084014554187521</c:v>
                </c:pt>
                <c:pt idx="207">
                  <c:v>0.78982971146236736</c:v>
                </c:pt>
                <c:pt idx="208">
                  <c:v>0.78881927738285951</c:v>
                </c:pt>
                <c:pt idx="209">
                  <c:v>0.78780884330335166</c:v>
                </c:pt>
                <c:pt idx="210">
                  <c:v>0.78679840922384381</c:v>
                </c:pt>
                <c:pt idx="211">
                  <c:v>0.78578797514433596</c:v>
                </c:pt>
                <c:pt idx="212">
                  <c:v>0.784777541064828</c:v>
                </c:pt>
                <c:pt idx="213">
                  <c:v>0.78376710698532015</c:v>
                </c:pt>
                <c:pt idx="214">
                  <c:v>0.7827566729058123</c:v>
                </c:pt>
                <c:pt idx="215">
                  <c:v>0.78174623882630445</c:v>
                </c:pt>
                <c:pt idx="216">
                  <c:v>0.7807358047467966</c:v>
                </c:pt>
                <c:pt idx="217">
                  <c:v>0.77972537066728875</c:v>
                </c:pt>
                <c:pt idx="218">
                  <c:v>0.7787149365877809</c:v>
                </c:pt>
                <c:pt idx="219">
                  <c:v>0.77770450250827294</c:v>
                </c:pt>
                <c:pt idx="220">
                  <c:v>0.77669406842876509</c:v>
                </c:pt>
                <c:pt idx="221">
                  <c:v>0.77568363434925724</c:v>
                </c:pt>
                <c:pt idx="222">
                  <c:v>0.7746732002697494</c:v>
                </c:pt>
                <c:pt idx="223">
                  <c:v>0.77366276619024155</c:v>
                </c:pt>
                <c:pt idx="224">
                  <c:v>0.7726523321107337</c:v>
                </c:pt>
                <c:pt idx="225">
                  <c:v>0.77164189803122585</c:v>
                </c:pt>
                <c:pt idx="226">
                  <c:v>0.770631463951718</c:v>
                </c:pt>
                <c:pt idx="227">
                  <c:v>0.76962102987221015</c:v>
                </c:pt>
                <c:pt idx="228">
                  <c:v>0.7686105957927023</c:v>
                </c:pt>
                <c:pt idx="229">
                  <c:v>0.76760016171319434</c:v>
                </c:pt>
                <c:pt idx="230">
                  <c:v>0.76658972763368649</c:v>
                </c:pt>
                <c:pt idx="231">
                  <c:v>0.76557929355417864</c:v>
                </c:pt>
                <c:pt idx="232">
                  <c:v>0.76456885947467079</c:v>
                </c:pt>
                <c:pt idx="233">
                  <c:v>0.76355842539516294</c:v>
                </c:pt>
                <c:pt idx="234">
                  <c:v>0.76254799131565509</c:v>
                </c:pt>
                <c:pt idx="235">
                  <c:v>0.76153755723614724</c:v>
                </c:pt>
                <c:pt idx="236">
                  <c:v>0.76052712315663928</c:v>
                </c:pt>
                <c:pt idx="237">
                  <c:v>0.75951668907713143</c:v>
                </c:pt>
                <c:pt idx="238">
                  <c:v>0.75850625499762359</c:v>
                </c:pt>
                <c:pt idx="239">
                  <c:v>0.75749582091811574</c:v>
                </c:pt>
                <c:pt idx="240">
                  <c:v>0.75648538683860789</c:v>
                </c:pt>
                <c:pt idx="241">
                  <c:v>0.75547495275910004</c:v>
                </c:pt>
                <c:pt idx="242">
                  <c:v>0.75446451867959219</c:v>
                </c:pt>
                <c:pt idx="243">
                  <c:v>0.75345408460008434</c:v>
                </c:pt>
                <c:pt idx="244">
                  <c:v>0.75244365052057649</c:v>
                </c:pt>
                <c:pt idx="245">
                  <c:v>0.75143321644106864</c:v>
                </c:pt>
                <c:pt idx="246">
                  <c:v>0.75042278236156068</c:v>
                </c:pt>
                <c:pt idx="247">
                  <c:v>0.74941234828205283</c:v>
                </c:pt>
                <c:pt idx="248">
                  <c:v>0.74840191420254498</c:v>
                </c:pt>
                <c:pt idx="249">
                  <c:v>0.74739148012303713</c:v>
                </c:pt>
                <c:pt idx="250">
                  <c:v>0.74638104604352928</c:v>
                </c:pt>
                <c:pt idx="251">
                  <c:v>0.74537061196402132</c:v>
                </c:pt>
                <c:pt idx="252">
                  <c:v>0.74436017788451347</c:v>
                </c:pt>
                <c:pt idx="253">
                  <c:v>0.74334974380500562</c:v>
                </c:pt>
                <c:pt idx="254">
                  <c:v>0.74233930972549778</c:v>
                </c:pt>
                <c:pt idx="255">
                  <c:v>0.74132887564598993</c:v>
                </c:pt>
                <c:pt idx="256">
                  <c:v>0.74031844156648208</c:v>
                </c:pt>
                <c:pt idx="257">
                  <c:v>0.73930800748697423</c:v>
                </c:pt>
                <c:pt idx="258">
                  <c:v>0.73829757340746638</c:v>
                </c:pt>
                <c:pt idx="259">
                  <c:v>0.73728713932795853</c:v>
                </c:pt>
                <c:pt idx="260">
                  <c:v>0.73627670524845068</c:v>
                </c:pt>
                <c:pt idx="261">
                  <c:v>0.73526627116894283</c:v>
                </c:pt>
                <c:pt idx="262">
                  <c:v>0.73425583708943498</c:v>
                </c:pt>
                <c:pt idx="263">
                  <c:v>0.73324540300992713</c:v>
                </c:pt>
                <c:pt idx="264">
                  <c:v>0.73223496893041917</c:v>
                </c:pt>
                <c:pt idx="265">
                  <c:v>0.73122453485091132</c:v>
                </c:pt>
                <c:pt idx="266">
                  <c:v>0.73021410077140347</c:v>
                </c:pt>
                <c:pt idx="267">
                  <c:v>0.72920366669189562</c:v>
                </c:pt>
                <c:pt idx="268">
                  <c:v>0.72819323261238766</c:v>
                </c:pt>
                <c:pt idx="269">
                  <c:v>0.72718279853287981</c:v>
                </c:pt>
                <c:pt idx="270">
                  <c:v>0.72617236445337197</c:v>
                </c:pt>
                <c:pt idx="271">
                  <c:v>0.72516193037386412</c:v>
                </c:pt>
                <c:pt idx="272">
                  <c:v>0.72415149629435627</c:v>
                </c:pt>
                <c:pt idx="273">
                  <c:v>0.72314106221484842</c:v>
                </c:pt>
                <c:pt idx="274">
                  <c:v>0.72213062813534057</c:v>
                </c:pt>
                <c:pt idx="275">
                  <c:v>0.72112019405583272</c:v>
                </c:pt>
                <c:pt idx="276">
                  <c:v>0.72010975997632487</c:v>
                </c:pt>
                <c:pt idx="277">
                  <c:v>0.71909932589681702</c:v>
                </c:pt>
                <c:pt idx="278">
                  <c:v>0.71808889181730917</c:v>
                </c:pt>
                <c:pt idx="279">
                  <c:v>0.71707845773780132</c:v>
                </c:pt>
                <c:pt idx="280">
                  <c:v>0.71606802365829347</c:v>
                </c:pt>
                <c:pt idx="281">
                  <c:v>0.71505758957878551</c:v>
                </c:pt>
                <c:pt idx="282">
                  <c:v>0.71404715549927766</c:v>
                </c:pt>
                <c:pt idx="283">
                  <c:v>0.71303672141976981</c:v>
                </c:pt>
                <c:pt idx="284">
                  <c:v>0.71202628734026197</c:v>
                </c:pt>
                <c:pt idx="285">
                  <c:v>0.711015853260754</c:v>
                </c:pt>
                <c:pt idx="286">
                  <c:v>0.71000541918124616</c:v>
                </c:pt>
                <c:pt idx="287">
                  <c:v>0.70899498510173831</c:v>
                </c:pt>
                <c:pt idx="288">
                  <c:v>0.70798455102223046</c:v>
                </c:pt>
                <c:pt idx="289">
                  <c:v>0.70697411694272261</c:v>
                </c:pt>
                <c:pt idx="290">
                  <c:v>0.70596368286321476</c:v>
                </c:pt>
                <c:pt idx="291">
                  <c:v>0.70495324878370691</c:v>
                </c:pt>
                <c:pt idx="292">
                  <c:v>0.70394281470419906</c:v>
                </c:pt>
                <c:pt idx="293">
                  <c:v>0.70293238062469121</c:v>
                </c:pt>
                <c:pt idx="294">
                  <c:v>0.70192194654518336</c:v>
                </c:pt>
                <c:pt idx="295">
                  <c:v>0.70091151246567551</c:v>
                </c:pt>
                <c:pt idx="296">
                  <c:v>0.69990107838616766</c:v>
                </c:pt>
                <c:pt idx="297">
                  <c:v>0.69889064430665981</c:v>
                </c:pt>
                <c:pt idx="298">
                  <c:v>0.69788021022715185</c:v>
                </c:pt>
                <c:pt idx="299">
                  <c:v>0.696869776147644</c:v>
                </c:pt>
                <c:pt idx="300">
                  <c:v>0.69585934206813616</c:v>
                </c:pt>
                <c:pt idx="301">
                  <c:v>0.69484890798862831</c:v>
                </c:pt>
                <c:pt idx="302">
                  <c:v>0.69383847390912035</c:v>
                </c:pt>
                <c:pt idx="303">
                  <c:v>0.6928280398296125</c:v>
                </c:pt>
                <c:pt idx="304">
                  <c:v>0.69181760575010465</c:v>
                </c:pt>
                <c:pt idx="305">
                  <c:v>0.6908071716705968</c:v>
                </c:pt>
                <c:pt idx="306">
                  <c:v>0.68979673759108895</c:v>
                </c:pt>
                <c:pt idx="307">
                  <c:v>0.6887863035115811</c:v>
                </c:pt>
                <c:pt idx="308">
                  <c:v>0.68777586943207325</c:v>
                </c:pt>
                <c:pt idx="309">
                  <c:v>0.6867654353525654</c:v>
                </c:pt>
                <c:pt idx="310">
                  <c:v>0.68575500127305755</c:v>
                </c:pt>
                <c:pt idx="311">
                  <c:v>0.6847445671935497</c:v>
                </c:pt>
                <c:pt idx="312">
                  <c:v>0.68373413311404185</c:v>
                </c:pt>
                <c:pt idx="313">
                  <c:v>0.682723699034534</c:v>
                </c:pt>
                <c:pt idx="314">
                  <c:v>0.68171326495502615</c:v>
                </c:pt>
                <c:pt idx="315">
                  <c:v>0.68070283087551819</c:v>
                </c:pt>
                <c:pt idx="316">
                  <c:v>0.67969239679601035</c:v>
                </c:pt>
                <c:pt idx="317">
                  <c:v>0.6786819627165025</c:v>
                </c:pt>
                <c:pt idx="318">
                  <c:v>0.67767152863699465</c:v>
                </c:pt>
                <c:pt idx="319">
                  <c:v>0.67666109455748669</c:v>
                </c:pt>
                <c:pt idx="320">
                  <c:v>0.67565066047797884</c:v>
                </c:pt>
                <c:pt idx="321">
                  <c:v>0.67464022639847099</c:v>
                </c:pt>
                <c:pt idx="322">
                  <c:v>0.67362979231896314</c:v>
                </c:pt>
                <c:pt idx="323">
                  <c:v>0.67261935823945529</c:v>
                </c:pt>
                <c:pt idx="324">
                  <c:v>0.67160892415994744</c:v>
                </c:pt>
                <c:pt idx="325">
                  <c:v>0.67059849008043959</c:v>
                </c:pt>
                <c:pt idx="326">
                  <c:v>0.66958805600093174</c:v>
                </c:pt>
                <c:pt idx="327">
                  <c:v>0.66857762192142389</c:v>
                </c:pt>
                <c:pt idx="328">
                  <c:v>0.66756718784191604</c:v>
                </c:pt>
                <c:pt idx="329">
                  <c:v>0.66655675376240819</c:v>
                </c:pt>
                <c:pt idx="330">
                  <c:v>0.66554631968290034</c:v>
                </c:pt>
                <c:pt idx="331">
                  <c:v>0.6645358856033925</c:v>
                </c:pt>
                <c:pt idx="332">
                  <c:v>0.66352545152388454</c:v>
                </c:pt>
                <c:pt idx="333">
                  <c:v>0.66251501744437669</c:v>
                </c:pt>
                <c:pt idx="334">
                  <c:v>0.66150458336486884</c:v>
                </c:pt>
                <c:pt idx="335">
                  <c:v>0.66049414928536099</c:v>
                </c:pt>
                <c:pt idx="336">
                  <c:v>0.65948371520585303</c:v>
                </c:pt>
                <c:pt idx="337">
                  <c:v>0.65847328112634518</c:v>
                </c:pt>
                <c:pt idx="338">
                  <c:v>0.65746284704683733</c:v>
                </c:pt>
                <c:pt idx="339">
                  <c:v>0.65645241296732948</c:v>
                </c:pt>
                <c:pt idx="340">
                  <c:v>0.65544197888782163</c:v>
                </c:pt>
                <c:pt idx="341">
                  <c:v>0.65443154480831378</c:v>
                </c:pt>
                <c:pt idx="342">
                  <c:v>0.65342111072880593</c:v>
                </c:pt>
                <c:pt idx="343">
                  <c:v>0.65241067664929808</c:v>
                </c:pt>
                <c:pt idx="344">
                  <c:v>0.65140024256979023</c:v>
                </c:pt>
                <c:pt idx="345">
                  <c:v>0.65038980849028238</c:v>
                </c:pt>
                <c:pt idx="346">
                  <c:v>0.64937937441077453</c:v>
                </c:pt>
                <c:pt idx="347">
                  <c:v>0.64836894033126669</c:v>
                </c:pt>
                <c:pt idx="348">
                  <c:v>0.64735850625175884</c:v>
                </c:pt>
                <c:pt idx="349">
                  <c:v>0.64634807217225088</c:v>
                </c:pt>
                <c:pt idx="350">
                  <c:v>0.64533763809274303</c:v>
                </c:pt>
                <c:pt idx="351">
                  <c:v>0.64432720401323518</c:v>
                </c:pt>
                <c:pt idx="352">
                  <c:v>0.64331676993372733</c:v>
                </c:pt>
                <c:pt idx="353">
                  <c:v>0.64230633585421937</c:v>
                </c:pt>
                <c:pt idx="354">
                  <c:v>0.64129590177471152</c:v>
                </c:pt>
                <c:pt idx="355">
                  <c:v>0.64028546769520367</c:v>
                </c:pt>
                <c:pt idx="356">
                  <c:v>0.63927503361569582</c:v>
                </c:pt>
                <c:pt idx="357">
                  <c:v>0.63826459953618797</c:v>
                </c:pt>
                <c:pt idx="358">
                  <c:v>0.63725416545668012</c:v>
                </c:pt>
                <c:pt idx="359">
                  <c:v>0.63624373137717227</c:v>
                </c:pt>
                <c:pt idx="360">
                  <c:v>0.63523329729766442</c:v>
                </c:pt>
                <c:pt idx="361">
                  <c:v>0.63422286321815657</c:v>
                </c:pt>
                <c:pt idx="362">
                  <c:v>0.63321242913864872</c:v>
                </c:pt>
                <c:pt idx="363">
                  <c:v>0.63220199505914088</c:v>
                </c:pt>
                <c:pt idx="364">
                  <c:v>0.63119156097963303</c:v>
                </c:pt>
                <c:pt idx="365">
                  <c:v>0.63018112690012507</c:v>
                </c:pt>
                <c:pt idx="366">
                  <c:v>0.62917069282061722</c:v>
                </c:pt>
                <c:pt idx="367">
                  <c:v>0.62816025874110937</c:v>
                </c:pt>
                <c:pt idx="368">
                  <c:v>0.62714982466160152</c:v>
                </c:pt>
                <c:pt idx="369">
                  <c:v>0.62613939058209367</c:v>
                </c:pt>
                <c:pt idx="370">
                  <c:v>0.62512895650258571</c:v>
                </c:pt>
                <c:pt idx="371">
                  <c:v>0.62411852242307786</c:v>
                </c:pt>
                <c:pt idx="372">
                  <c:v>0.62310808834357001</c:v>
                </c:pt>
                <c:pt idx="373">
                  <c:v>0.62209765426406216</c:v>
                </c:pt>
                <c:pt idx="374">
                  <c:v>0.62108722018455431</c:v>
                </c:pt>
                <c:pt idx="375">
                  <c:v>0.62007678610504646</c:v>
                </c:pt>
                <c:pt idx="376">
                  <c:v>0.61906635202553861</c:v>
                </c:pt>
                <c:pt idx="377">
                  <c:v>0.61805591794603076</c:v>
                </c:pt>
                <c:pt idx="378">
                  <c:v>0.61704548386652291</c:v>
                </c:pt>
                <c:pt idx="379">
                  <c:v>0.61603504978701507</c:v>
                </c:pt>
                <c:pt idx="380">
                  <c:v>0.61502461570750722</c:v>
                </c:pt>
                <c:pt idx="381">
                  <c:v>0.61401418162799937</c:v>
                </c:pt>
                <c:pt idx="382">
                  <c:v>0.61300374754849141</c:v>
                </c:pt>
                <c:pt idx="383">
                  <c:v>0.61199331346898356</c:v>
                </c:pt>
                <c:pt idx="384">
                  <c:v>0.61098287938947571</c:v>
                </c:pt>
                <c:pt idx="385">
                  <c:v>0.60997244530996786</c:v>
                </c:pt>
                <c:pt idx="386">
                  <c:v>0.60896201123046001</c:v>
                </c:pt>
                <c:pt idx="387">
                  <c:v>0.60795157715095205</c:v>
                </c:pt>
                <c:pt idx="388">
                  <c:v>0.6069411430714442</c:v>
                </c:pt>
                <c:pt idx="389">
                  <c:v>0.60593070899193635</c:v>
                </c:pt>
                <c:pt idx="390">
                  <c:v>0.6049202749124285</c:v>
                </c:pt>
                <c:pt idx="391">
                  <c:v>0.60390984083292065</c:v>
                </c:pt>
                <c:pt idx="392">
                  <c:v>0.6028994067534128</c:v>
                </c:pt>
                <c:pt idx="393">
                  <c:v>0.60188897267390495</c:v>
                </c:pt>
                <c:pt idx="394">
                  <c:v>0.6008785385943971</c:v>
                </c:pt>
                <c:pt idx="395">
                  <c:v>0.59986810451488926</c:v>
                </c:pt>
                <c:pt idx="396">
                  <c:v>0.59885767043538141</c:v>
                </c:pt>
                <c:pt idx="397">
                  <c:v>0.59784723635587356</c:v>
                </c:pt>
                <c:pt idx="398">
                  <c:v>0.59683680227636571</c:v>
                </c:pt>
                <c:pt idx="399">
                  <c:v>0.59582636819685775</c:v>
                </c:pt>
                <c:pt idx="400">
                  <c:v>0.5948159341173499</c:v>
                </c:pt>
                <c:pt idx="401">
                  <c:v>0.59380550003784205</c:v>
                </c:pt>
                <c:pt idx="402">
                  <c:v>0.5927950659583342</c:v>
                </c:pt>
                <c:pt idx="403">
                  <c:v>0.59178463187882624</c:v>
                </c:pt>
                <c:pt idx="404">
                  <c:v>0.59077419779931839</c:v>
                </c:pt>
                <c:pt idx="405">
                  <c:v>0.58976376371981054</c:v>
                </c:pt>
                <c:pt idx="406">
                  <c:v>0.58875332964030269</c:v>
                </c:pt>
                <c:pt idx="407">
                  <c:v>0.58774289556079484</c:v>
                </c:pt>
                <c:pt idx="408">
                  <c:v>0.58673246148128699</c:v>
                </c:pt>
                <c:pt idx="409">
                  <c:v>0.58572202740177914</c:v>
                </c:pt>
                <c:pt idx="410">
                  <c:v>0.58471159332227129</c:v>
                </c:pt>
                <c:pt idx="411">
                  <c:v>0.58370115924276345</c:v>
                </c:pt>
                <c:pt idx="412">
                  <c:v>0.5826907251632556</c:v>
                </c:pt>
                <c:pt idx="413">
                  <c:v>0.58168029108374775</c:v>
                </c:pt>
                <c:pt idx="414">
                  <c:v>0.5806698570042399</c:v>
                </c:pt>
                <c:pt idx="415">
                  <c:v>0.57965942292473205</c:v>
                </c:pt>
                <c:pt idx="416">
                  <c:v>0.57864898884522409</c:v>
                </c:pt>
                <c:pt idx="417">
                  <c:v>0.57763855476571624</c:v>
                </c:pt>
                <c:pt idx="418">
                  <c:v>0.57662812068620839</c:v>
                </c:pt>
                <c:pt idx="419">
                  <c:v>0.57561768660670054</c:v>
                </c:pt>
                <c:pt idx="420">
                  <c:v>0.57460725252719258</c:v>
                </c:pt>
                <c:pt idx="421">
                  <c:v>0.57359681844768473</c:v>
                </c:pt>
                <c:pt idx="422">
                  <c:v>0.57258638436817688</c:v>
                </c:pt>
                <c:pt idx="423">
                  <c:v>0.57157595028866903</c:v>
                </c:pt>
                <c:pt idx="424">
                  <c:v>0.57056551620916118</c:v>
                </c:pt>
                <c:pt idx="425">
                  <c:v>0.56955508212965333</c:v>
                </c:pt>
                <c:pt idx="426">
                  <c:v>0.56854464805014548</c:v>
                </c:pt>
                <c:pt idx="427">
                  <c:v>0.56753421397063764</c:v>
                </c:pt>
                <c:pt idx="428">
                  <c:v>0.56652377989112979</c:v>
                </c:pt>
                <c:pt idx="429">
                  <c:v>0.56551334581162194</c:v>
                </c:pt>
                <c:pt idx="430">
                  <c:v>0.56450291173211409</c:v>
                </c:pt>
                <c:pt idx="431">
                  <c:v>0.56349247765260624</c:v>
                </c:pt>
                <c:pt idx="432">
                  <c:v>0.56248204357309839</c:v>
                </c:pt>
                <c:pt idx="433">
                  <c:v>0.56147160949359043</c:v>
                </c:pt>
                <c:pt idx="434">
                  <c:v>0.56046117541408258</c:v>
                </c:pt>
                <c:pt idx="435">
                  <c:v>0.55945074133457473</c:v>
                </c:pt>
                <c:pt idx="436">
                  <c:v>0.55844030725506688</c:v>
                </c:pt>
                <c:pt idx="437">
                  <c:v>0.55742987317555892</c:v>
                </c:pt>
                <c:pt idx="438">
                  <c:v>0.55641943909605107</c:v>
                </c:pt>
                <c:pt idx="439">
                  <c:v>0.55540900501654322</c:v>
                </c:pt>
                <c:pt idx="440">
                  <c:v>0.55439857093703537</c:v>
                </c:pt>
                <c:pt idx="441">
                  <c:v>0.55338813685752752</c:v>
                </c:pt>
                <c:pt idx="442">
                  <c:v>0.55237770277801967</c:v>
                </c:pt>
                <c:pt idx="443">
                  <c:v>0.55136726869851183</c:v>
                </c:pt>
                <c:pt idx="444">
                  <c:v>0.55035683461900398</c:v>
                </c:pt>
                <c:pt idx="445">
                  <c:v>0.54934640053949613</c:v>
                </c:pt>
                <c:pt idx="446">
                  <c:v>0.54833596645998828</c:v>
                </c:pt>
                <c:pt idx="447">
                  <c:v>0.54732553238048043</c:v>
                </c:pt>
                <c:pt idx="448">
                  <c:v>0.54631509830097258</c:v>
                </c:pt>
                <c:pt idx="449">
                  <c:v>0.54530466422146473</c:v>
                </c:pt>
                <c:pt idx="450">
                  <c:v>0.54429423014195677</c:v>
                </c:pt>
                <c:pt idx="451">
                  <c:v>0.54328379606244892</c:v>
                </c:pt>
                <c:pt idx="452">
                  <c:v>0.54227336198294107</c:v>
                </c:pt>
                <c:pt idx="453">
                  <c:v>0.54126292790343322</c:v>
                </c:pt>
                <c:pt idx="454">
                  <c:v>0.54025249382392526</c:v>
                </c:pt>
                <c:pt idx="455">
                  <c:v>0.53924205974441741</c:v>
                </c:pt>
                <c:pt idx="456">
                  <c:v>0.53823162566490956</c:v>
                </c:pt>
                <c:pt idx="457">
                  <c:v>0.53722119158540171</c:v>
                </c:pt>
                <c:pt idx="458">
                  <c:v>0.53621075750589386</c:v>
                </c:pt>
                <c:pt idx="459">
                  <c:v>0.53520032342638602</c:v>
                </c:pt>
                <c:pt idx="460">
                  <c:v>0.53418988934687817</c:v>
                </c:pt>
                <c:pt idx="461">
                  <c:v>0.53317945526737032</c:v>
                </c:pt>
                <c:pt idx="462">
                  <c:v>0.53216902118786247</c:v>
                </c:pt>
                <c:pt idx="463">
                  <c:v>0.53115858710835462</c:v>
                </c:pt>
                <c:pt idx="464">
                  <c:v>0.53014815302884677</c:v>
                </c:pt>
                <c:pt idx="465">
                  <c:v>0.52913771894933892</c:v>
                </c:pt>
                <c:pt idx="466">
                  <c:v>0.52812728486983107</c:v>
                </c:pt>
                <c:pt idx="467">
                  <c:v>0.52711685079032311</c:v>
                </c:pt>
                <c:pt idx="468">
                  <c:v>0.52610641671081526</c:v>
                </c:pt>
                <c:pt idx="469">
                  <c:v>0.52509598263130741</c:v>
                </c:pt>
                <c:pt idx="470">
                  <c:v>0.52408554855179956</c:v>
                </c:pt>
                <c:pt idx="471">
                  <c:v>0.5230751144722916</c:v>
                </c:pt>
                <c:pt idx="472">
                  <c:v>0.52206468039278375</c:v>
                </c:pt>
                <c:pt idx="473">
                  <c:v>0.5210542463132759</c:v>
                </c:pt>
                <c:pt idx="474">
                  <c:v>0.52004381223376805</c:v>
                </c:pt>
                <c:pt idx="475">
                  <c:v>0.51903337815426021</c:v>
                </c:pt>
                <c:pt idx="476">
                  <c:v>0.51802294407475236</c:v>
                </c:pt>
                <c:pt idx="477">
                  <c:v>0.51701250999524451</c:v>
                </c:pt>
                <c:pt idx="478">
                  <c:v>0.51600207591573666</c:v>
                </c:pt>
                <c:pt idx="479">
                  <c:v>0.51499164183622881</c:v>
                </c:pt>
                <c:pt idx="480">
                  <c:v>0.51398120775672096</c:v>
                </c:pt>
                <c:pt idx="481">
                  <c:v>0.51297077367721311</c:v>
                </c:pt>
                <c:pt idx="482">
                  <c:v>0.51196033959770526</c:v>
                </c:pt>
                <c:pt idx="483">
                  <c:v>0.51094990551819741</c:v>
                </c:pt>
                <c:pt idx="484">
                  <c:v>0.50993947143868945</c:v>
                </c:pt>
                <c:pt idx="485">
                  <c:v>0.5089290373591816</c:v>
                </c:pt>
                <c:pt idx="486">
                  <c:v>0.50791860327967375</c:v>
                </c:pt>
                <c:pt idx="487">
                  <c:v>0.5069081692001659</c:v>
                </c:pt>
                <c:pt idx="488">
                  <c:v>0.50589773512065794</c:v>
                </c:pt>
                <c:pt idx="489">
                  <c:v>0.50488730104115009</c:v>
                </c:pt>
                <c:pt idx="490">
                  <c:v>0.50387686696164224</c:v>
                </c:pt>
                <c:pt idx="491">
                  <c:v>0.5028664328821344</c:v>
                </c:pt>
                <c:pt idx="492">
                  <c:v>0.50185599880262655</c:v>
                </c:pt>
                <c:pt idx="493">
                  <c:v>0.5008455647231187</c:v>
                </c:pt>
                <c:pt idx="494">
                  <c:v>0.49983513064361085</c:v>
                </c:pt>
                <c:pt idx="495">
                  <c:v>0.498824696564103</c:v>
                </c:pt>
                <c:pt idx="496">
                  <c:v>0.49781426248459515</c:v>
                </c:pt>
                <c:pt idx="497">
                  <c:v>0.4968038284050873</c:v>
                </c:pt>
                <c:pt idx="498">
                  <c:v>0.49579339432557934</c:v>
                </c:pt>
                <c:pt idx="499">
                  <c:v>0.49478296024607149</c:v>
                </c:pt>
                <c:pt idx="500">
                  <c:v>0.49377252616656364</c:v>
                </c:pt>
                <c:pt idx="501">
                  <c:v>0.49276209208705579</c:v>
                </c:pt>
                <c:pt idx="502">
                  <c:v>0.49175165800754794</c:v>
                </c:pt>
                <c:pt idx="503">
                  <c:v>0.49074122392804009</c:v>
                </c:pt>
                <c:pt idx="504">
                  <c:v>0.48973078984853224</c:v>
                </c:pt>
                <c:pt idx="505">
                  <c:v>0.48872035576902439</c:v>
                </c:pt>
                <c:pt idx="506">
                  <c:v>0.48770992168951655</c:v>
                </c:pt>
                <c:pt idx="507">
                  <c:v>0.48669948761000859</c:v>
                </c:pt>
                <c:pt idx="508">
                  <c:v>0.48568905353050074</c:v>
                </c:pt>
                <c:pt idx="509">
                  <c:v>0.48467861945099289</c:v>
                </c:pt>
                <c:pt idx="510">
                  <c:v>0.48366818537148504</c:v>
                </c:pt>
                <c:pt idx="511">
                  <c:v>0.48265775129197719</c:v>
                </c:pt>
                <c:pt idx="512">
                  <c:v>0.48164731721246934</c:v>
                </c:pt>
                <c:pt idx="513">
                  <c:v>0.48063688313296149</c:v>
                </c:pt>
                <c:pt idx="514">
                  <c:v>0.47962644905345364</c:v>
                </c:pt>
                <c:pt idx="515">
                  <c:v>0.47861601497394568</c:v>
                </c:pt>
                <c:pt idx="516">
                  <c:v>0.47760558089443783</c:v>
                </c:pt>
                <c:pt idx="517">
                  <c:v>0.47659514681492998</c:v>
                </c:pt>
                <c:pt idx="518">
                  <c:v>0.47558471273542213</c:v>
                </c:pt>
                <c:pt idx="519">
                  <c:v>0.47457427865591428</c:v>
                </c:pt>
                <c:pt idx="520">
                  <c:v>0.47356384457640643</c:v>
                </c:pt>
                <c:pt idx="521">
                  <c:v>0.47255341049689858</c:v>
                </c:pt>
                <c:pt idx="522">
                  <c:v>0.47154297641739074</c:v>
                </c:pt>
                <c:pt idx="523">
                  <c:v>0.47053254233788289</c:v>
                </c:pt>
                <c:pt idx="524">
                  <c:v>0.46952210825837493</c:v>
                </c:pt>
                <c:pt idx="525">
                  <c:v>0.46851167417886708</c:v>
                </c:pt>
                <c:pt idx="526">
                  <c:v>0.46750124009935923</c:v>
                </c:pt>
                <c:pt idx="527">
                  <c:v>0.46649080601985138</c:v>
                </c:pt>
                <c:pt idx="528">
                  <c:v>0.46548037194034353</c:v>
                </c:pt>
                <c:pt idx="529">
                  <c:v>0.46446993786083568</c:v>
                </c:pt>
                <c:pt idx="530">
                  <c:v>0.46345950378132783</c:v>
                </c:pt>
                <c:pt idx="531">
                  <c:v>0.46244906970181998</c:v>
                </c:pt>
                <c:pt idx="532">
                  <c:v>0.46143863562231202</c:v>
                </c:pt>
                <c:pt idx="533">
                  <c:v>0.46042820154280417</c:v>
                </c:pt>
                <c:pt idx="534">
                  <c:v>0.45941776746329632</c:v>
                </c:pt>
                <c:pt idx="535">
                  <c:v>0.45840733338378847</c:v>
                </c:pt>
                <c:pt idx="536">
                  <c:v>0.45739689930428062</c:v>
                </c:pt>
                <c:pt idx="537">
                  <c:v>0.45638646522477277</c:v>
                </c:pt>
                <c:pt idx="538">
                  <c:v>0.45537603114526493</c:v>
                </c:pt>
                <c:pt idx="539">
                  <c:v>0.45436559706575708</c:v>
                </c:pt>
                <c:pt idx="540">
                  <c:v>0.45335516298624923</c:v>
                </c:pt>
                <c:pt idx="541">
                  <c:v>0.45234472890674127</c:v>
                </c:pt>
                <c:pt idx="542">
                  <c:v>0.45133429482723342</c:v>
                </c:pt>
                <c:pt idx="543">
                  <c:v>0.45032386074772557</c:v>
                </c:pt>
                <c:pt idx="544">
                  <c:v>0.44931342666821772</c:v>
                </c:pt>
                <c:pt idx="545">
                  <c:v>0.44830299258870987</c:v>
                </c:pt>
                <c:pt idx="546">
                  <c:v>0.44729255850920202</c:v>
                </c:pt>
                <c:pt idx="547">
                  <c:v>0.44628212442969417</c:v>
                </c:pt>
                <c:pt idx="548">
                  <c:v>0.44527169035018632</c:v>
                </c:pt>
                <c:pt idx="549">
                  <c:v>0.44426125627067836</c:v>
                </c:pt>
                <c:pt idx="550">
                  <c:v>0.44325082219117051</c:v>
                </c:pt>
                <c:pt idx="551">
                  <c:v>0.44224038811166266</c:v>
                </c:pt>
                <c:pt idx="552">
                  <c:v>0.44122995403215481</c:v>
                </c:pt>
                <c:pt idx="553">
                  <c:v>0.44021951995264696</c:v>
                </c:pt>
                <c:pt idx="554">
                  <c:v>0.43920908587313912</c:v>
                </c:pt>
                <c:pt idx="555">
                  <c:v>0.43819865179363127</c:v>
                </c:pt>
                <c:pt idx="556">
                  <c:v>0.43718821771412342</c:v>
                </c:pt>
                <c:pt idx="557">
                  <c:v>0.43617778363461557</c:v>
                </c:pt>
                <c:pt idx="558">
                  <c:v>0.43516734955510761</c:v>
                </c:pt>
                <c:pt idx="559">
                  <c:v>0.43415691547559976</c:v>
                </c:pt>
                <c:pt idx="560">
                  <c:v>0.43314648139609191</c:v>
                </c:pt>
                <c:pt idx="561">
                  <c:v>0.43213604731658406</c:v>
                </c:pt>
                <c:pt idx="562">
                  <c:v>0.43112561323707621</c:v>
                </c:pt>
                <c:pt idx="563">
                  <c:v>0.43011517915756836</c:v>
                </c:pt>
                <c:pt idx="564">
                  <c:v>0.42910474507806051</c:v>
                </c:pt>
                <c:pt idx="565">
                  <c:v>0.42809431099855266</c:v>
                </c:pt>
                <c:pt idx="566">
                  <c:v>0.4270838769190447</c:v>
                </c:pt>
                <c:pt idx="567">
                  <c:v>0.42607344283953685</c:v>
                </c:pt>
                <c:pt idx="568">
                  <c:v>0.425063008760029</c:v>
                </c:pt>
                <c:pt idx="569">
                  <c:v>0.42405257468052115</c:v>
                </c:pt>
                <c:pt idx="570">
                  <c:v>0.42304214060101331</c:v>
                </c:pt>
                <c:pt idx="571">
                  <c:v>0.42203170652150546</c:v>
                </c:pt>
                <c:pt idx="572">
                  <c:v>0.42102127244199761</c:v>
                </c:pt>
                <c:pt idx="573">
                  <c:v>0.42001083836248976</c:v>
                </c:pt>
                <c:pt idx="574">
                  <c:v>0.4190004042829818</c:v>
                </c:pt>
                <c:pt idx="575">
                  <c:v>0.41798997020347395</c:v>
                </c:pt>
                <c:pt idx="576">
                  <c:v>0.4169795361239661</c:v>
                </c:pt>
                <c:pt idx="577">
                  <c:v>0.41596910204445825</c:v>
                </c:pt>
                <c:pt idx="578">
                  <c:v>0.4149586679649504</c:v>
                </c:pt>
                <c:pt idx="579">
                  <c:v>0.41394823388544255</c:v>
                </c:pt>
                <c:pt idx="580">
                  <c:v>0.4129377998059347</c:v>
                </c:pt>
                <c:pt idx="581">
                  <c:v>0.41192736572642685</c:v>
                </c:pt>
                <c:pt idx="582">
                  <c:v>0.410916931646919</c:v>
                </c:pt>
                <c:pt idx="583">
                  <c:v>0.40990649756741104</c:v>
                </c:pt>
                <c:pt idx="584">
                  <c:v>0.40889606348790319</c:v>
                </c:pt>
                <c:pt idx="585">
                  <c:v>0.40788562940839534</c:v>
                </c:pt>
                <c:pt idx="586">
                  <c:v>0.4068751953288875</c:v>
                </c:pt>
                <c:pt idx="587">
                  <c:v>0.40586476124937965</c:v>
                </c:pt>
                <c:pt idx="588">
                  <c:v>0.4048543271698718</c:v>
                </c:pt>
                <c:pt idx="589">
                  <c:v>0.40384389309036395</c:v>
                </c:pt>
                <c:pt idx="590">
                  <c:v>0.4028334590108561</c:v>
                </c:pt>
                <c:pt idx="591">
                  <c:v>0.40182302493134814</c:v>
                </c:pt>
                <c:pt idx="592">
                  <c:v>0.40081259085184029</c:v>
                </c:pt>
                <c:pt idx="593">
                  <c:v>0.39980215677233244</c:v>
                </c:pt>
                <c:pt idx="594">
                  <c:v>0.39879172269282459</c:v>
                </c:pt>
                <c:pt idx="595">
                  <c:v>0.39778128861331674</c:v>
                </c:pt>
                <c:pt idx="596">
                  <c:v>0.39677085453380889</c:v>
                </c:pt>
                <c:pt idx="597">
                  <c:v>0.39576042045430104</c:v>
                </c:pt>
                <c:pt idx="598">
                  <c:v>0.39474998637479319</c:v>
                </c:pt>
                <c:pt idx="599">
                  <c:v>0.39373955229528534</c:v>
                </c:pt>
                <c:pt idx="600">
                  <c:v>0.39272911821577738</c:v>
                </c:pt>
                <c:pt idx="601">
                  <c:v>0.39171868413626953</c:v>
                </c:pt>
                <c:pt idx="602">
                  <c:v>0.39070825005676169</c:v>
                </c:pt>
                <c:pt idx="603">
                  <c:v>0.38969781597725384</c:v>
                </c:pt>
                <c:pt idx="604">
                  <c:v>0.38868738189774599</c:v>
                </c:pt>
                <c:pt idx="605">
                  <c:v>0.38767694781823814</c:v>
                </c:pt>
                <c:pt idx="606">
                  <c:v>0.38666651373873029</c:v>
                </c:pt>
                <c:pt idx="607">
                  <c:v>0.38565607965922244</c:v>
                </c:pt>
                <c:pt idx="608">
                  <c:v>0.38464564557971448</c:v>
                </c:pt>
                <c:pt idx="609">
                  <c:v>0.38363521150020663</c:v>
                </c:pt>
                <c:pt idx="610">
                  <c:v>0.38262477742069878</c:v>
                </c:pt>
                <c:pt idx="611">
                  <c:v>0.38161434334119093</c:v>
                </c:pt>
                <c:pt idx="612">
                  <c:v>0.38060390926168308</c:v>
                </c:pt>
                <c:pt idx="613">
                  <c:v>0.37959347518217523</c:v>
                </c:pt>
                <c:pt idx="614">
                  <c:v>0.37858304110266738</c:v>
                </c:pt>
                <c:pt idx="615">
                  <c:v>0.37757260702315953</c:v>
                </c:pt>
                <c:pt idx="616">
                  <c:v>0.37656217294365169</c:v>
                </c:pt>
                <c:pt idx="617">
                  <c:v>0.37555173886414372</c:v>
                </c:pt>
                <c:pt idx="618">
                  <c:v>0.37454130478463588</c:v>
                </c:pt>
                <c:pt idx="619">
                  <c:v>0.37353087070512803</c:v>
                </c:pt>
                <c:pt idx="620">
                  <c:v>0.37252043662562018</c:v>
                </c:pt>
                <c:pt idx="621">
                  <c:v>0.37151000254611233</c:v>
                </c:pt>
                <c:pt idx="622">
                  <c:v>0.37049956846660448</c:v>
                </c:pt>
                <c:pt idx="623">
                  <c:v>0.36948913438709663</c:v>
                </c:pt>
                <c:pt idx="624">
                  <c:v>0.36847870030758878</c:v>
                </c:pt>
                <c:pt idx="625">
                  <c:v>0.36746826622808082</c:v>
                </c:pt>
                <c:pt idx="626">
                  <c:v>0.36645783214857297</c:v>
                </c:pt>
                <c:pt idx="627">
                  <c:v>0.36544739806906512</c:v>
                </c:pt>
                <c:pt idx="628">
                  <c:v>0.36443696398955727</c:v>
                </c:pt>
                <c:pt idx="629">
                  <c:v>0.36342652991004942</c:v>
                </c:pt>
                <c:pt idx="630">
                  <c:v>0.36241609583054157</c:v>
                </c:pt>
                <c:pt idx="631">
                  <c:v>0.36140566175103372</c:v>
                </c:pt>
                <c:pt idx="632">
                  <c:v>0.36039522767152588</c:v>
                </c:pt>
                <c:pt idx="633">
                  <c:v>0.35938479359201803</c:v>
                </c:pt>
                <c:pt idx="634">
                  <c:v>0.35837435951251007</c:v>
                </c:pt>
                <c:pt idx="635">
                  <c:v>0.35736392543300222</c:v>
                </c:pt>
                <c:pt idx="636">
                  <c:v>0.35635349135349437</c:v>
                </c:pt>
                <c:pt idx="637">
                  <c:v>0.35534305727398652</c:v>
                </c:pt>
                <c:pt idx="638">
                  <c:v>0.35433262319447867</c:v>
                </c:pt>
                <c:pt idx="639">
                  <c:v>0.35332218911497082</c:v>
                </c:pt>
                <c:pt idx="640">
                  <c:v>0.35231175503546297</c:v>
                </c:pt>
                <c:pt idx="641">
                  <c:v>0.35130132095595523</c:v>
                </c:pt>
                <c:pt idx="642">
                  <c:v>0.35029088687644738</c:v>
                </c:pt>
                <c:pt idx="643">
                  <c:v>0.34928045279693964</c:v>
                </c:pt>
                <c:pt idx="644">
                  <c:v>0.3482700187174318</c:v>
                </c:pt>
                <c:pt idx="645">
                  <c:v>0.34725958463792406</c:v>
                </c:pt>
                <c:pt idx="646">
                  <c:v>0.34624915055841621</c:v>
                </c:pt>
                <c:pt idx="647">
                  <c:v>0.34523871647890847</c:v>
                </c:pt>
                <c:pt idx="648">
                  <c:v>0.34422828239940073</c:v>
                </c:pt>
                <c:pt idx="649">
                  <c:v>0.34321784831989288</c:v>
                </c:pt>
                <c:pt idx="650">
                  <c:v>0.34220741424038514</c:v>
                </c:pt>
                <c:pt idx="651">
                  <c:v>0.34119698016087729</c:v>
                </c:pt>
                <c:pt idx="652">
                  <c:v>0.34018654608136956</c:v>
                </c:pt>
                <c:pt idx="653">
                  <c:v>0.33917611200186171</c:v>
                </c:pt>
                <c:pt idx="654">
                  <c:v>0.33816567792235397</c:v>
                </c:pt>
                <c:pt idx="655">
                  <c:v>0.33715524384284612</c:v>
                </c:pt>
                <c:pt idx="656">
                  <c:v>0.33614480976333838</c:v>
                </c:pt>
                <c:pt idx="657">
                  <c:v>0.33513437568383053</c:v>
                </c:pt>
                <c:pt idx="658">
                  <c:v>0.33412394160432279</c:v>
                </c:pt>
                <c:pt idx="659">
                  <c:v>0.33311350752481494</c:v>
                </c:pt>
                <c:pt idx="660">
                  <c:v>0.33210307344530721</c:v>
                </c:pt>
                <c:pt idx="661">
                  <c:v>0.33109263936579936</c:v>
                </c:pt>
                <c:pt idx="662">
                  <c:v>0.33008220528629162</c:v>
                </c:pt>
                <c:pt idx="663">
                  <c:v>0.32907177120678377</c:v>
                </c:pt>
                <c:pt idx="664">
                  <c:v>0.32806133712727603</c:v>
                </c:pt>
                <c:pt idx="665">
                  <c:v>0.32705090304776829</c:v>
                </c:pt>
                <c:pt idx="666">
                  <c:v>0.32604046896826044</c:v>
                </c:pt>
                <c:pt idx="667">
                  <c:v>0.32503003488875271</c:v>
                </c:pt>
                <c:pt idx="668">
                  <c:v>0.32401960080924486</c:v>
                </c:pt>
                <c:pt idx="669">
                  <c:v>0.32300916672973712</c:v>
                </c:pt>
                <c:pt idx="670">
                  <c:v>0.32199873265022927</c:v>
                </c:pt>
                <c:pt idx="671">
                  <c:v>0.32098829857072153</c:v>
                </c:pt>
                <c:pt idx="672">
                  <c:v>0.31997786449121368</c:v>
                </c:pt>
                <c:pt idx="673">
                  <c:v>0.31896743041170594</c:v>
                </c:pt>
                <c:pt idx="674">
                  <c:v>0.31795699633219809</c:v>
                </c:pt>
                <c:pt idx="675">
                  <c:v>0.31694656225269036</c:v>
                </c:pt>
                <c:pt idx="676">
                  <c:v>0.31593612817318251</c:v>
                </c:pt>
                <c:pt idx="677">
                  <c:v>0.31492569409367477</c:v>
                </c:pt>
                <c:pt idx="678">
                  <c:v>0.31391526001416692</c:v>
                </c:pt>
                <c:pt idx="679">
                  <c:v>0.31290482593465918</c:v>
                </c:pt>
                <c:pt idx="680">
                  <c:v>0.31189439185515133</c:v>
                </c:pt>
                <c:pt idx="681">
                  <c:v>0.31088395777564359</c:v>
                </c:pt>
                <c:pt idx="682">
                  <c:v>0.30987352369613586</c:v>
                </c:pt>
                <c:pt idx="683">
                  <c:v>0.30886308961662801</c:v>
                </c:pt>
                <c:pt idx="684">
                  <c:v>0.30785265553712027</c:v>
                </c:pt>
                <c:pt idx="685">
                  <c:v>0.30684222145761242</c:v>
                </c:pt>
                <c:pt idx="686">
                  <c:v>0.30583178737810468</c:v>
                </c:pt>
                <c:pt idx="687">
                  <c:v>0.30482135329859683</c:v>
                </c:pt>
                <c:pt idx="688">
                  <c:v>0.30381091921908909</c:v>
                </c:pt>
                <c:pt idx="689">
                  <c:v>0.30280048513958124</c:v>
                </c:pt>
                <c:pt idx="690">
                  <c:v>0.30179005106007351</c:v>
                </c:pt>
                <c:pt idx="691">
                  <c:v>0.30077961698056566</c:v>
                </c:pt>
                <c:pt idx="692">
                  <c:v>0.29976918290105792</c:v>
                </c:pt>
                <c:pt idx="693">
                  <c:v>0.29875874882155007</c:v>
                </c:pt>
                <c:pt idx="694">
                  <c:v>0.29774831474204233</c:v>
                </c:pt>
                <c:pt idx="695">
                  <c:v>0.29673788066253448</c:v>
                </c:pt>
                <c:pt idx="696">
                  <c:v>0.29572744658302674</c:v>
                </c:pt>
                <c:pt idx="697">
                  <c:v>0.29471701250351889</c:v>
                </c:pt>
                <c:pt idx="698">
                  <c:v>0.29370657842401116</c:v>
                </c:pt>
                <c:pt idx="699">
                  <c:v>0.29269614434450331</c:v>
                </c:pt>
                <c:pt idx="700">
                  <c:v>0.29168571026499557</c:v>
                </c:pt>
                <c:pt idx="701">
                  <c:v>0.29067527618548783</c:v>
                </c:pt>
                <c:pt idx="702">
                  <c:v>0.28966484210597998</c:v>
                </c:pt>
                <c:pt idx="703">
                  <c:v>0.28865440802647224</c:v>
                </c:pt>
                <c:pt idx="704">
                  <c:v>0.28764397394696439</c:v>
                </c:pt>
                <c:pt idx="705">
                  <c:v>0.28663353986745665</c:v>
                </c:pt>
                <c:pt idx="706">
                  <c:v>0.28562310578794881</c:v>
                </c:pt>
                <c:pt idx="707">
                  <c:v>0.28461267170844107</c:v>
                </c:pt>
                <c:pt idx="708">
                  <c:v>0.28360223762893322</c:v>
                </c:pt>
                <c:pt idx="709">
                  <c:v>0.28259180354942548</c:v>
                </c:pt>
                <c:pt idx="710">
                  <c:v>0.28158136946991763</c:v>
                </c:pt>
                <c:pt idx="711">
                  <c:v>0.28057093539040989</c:v>
                </c:pt>
                <c:pt idx="712">
                  <c:v>0.27956050131090204</c:v>
                </c:pt>
                <c:pt idx="713">
                  <c:v>0.2785500672313943</c:v>
                </c:pt>
                <c:pt idx="714">
                  <c:v>0.27753963315188646</c:v>
                </c:pt>
                <c:pt idx="715">
                  <c:v>0.27652919907237872</c:v>
                </c:pt>
                <c:pt idx="716">
                  <c:v>0.27551876499287087</c:v>
                </c:pt>
                <c:pt idx="717">
                  <c:v>0.27450833091336313</c:v>
                </c:pt>
                <c:pt idx="718">
                  <c:v>0.27349789683385539</c:v>
                </c:pt>
                <c:pt idx="719">
                  <c:v>0.27248746275434754</c:v>
                </c:pt>
                <c:pt idx="720">
                  <c:v>0.2714770286748398</c:v>
                </c:pt>
                <c:pt idx="721">
                  <c:v>0.27046659459533196</c:v>
                </c:pt>
                <c:pt idx="722">
                  <c:v>0.26945616051582422</c:v>
                </c:pt>
                <c:pt idx="723">
                  <c:v>0.26844572643631637</c:v>
                </c:pt>
                <c:pt idx="724">
                  <c:v>0.26743529235680863</c:v>
                </c:pt>
                <c:pt idx="725">
                  <c:v>0.26642485827730078</c:v>
                </c:pt>
                <c:pt idx="726">
                  <c:v>0.26541442419779304</c:v>
                </c:pt>
                <c:pt idx="727">
                  <c:v>0.26440399011828519</c:v>
                </c:pt>
                <c:pt idx="728">
                  <c:v>0.26339355603877745</c:v>
                </c:pt>
                <c:pt idx="729">
                  <c:v>0.26238312195926961</c:v>
                </c:pt>
                <c:pt idx="730">
                  <c:v>0.26137268787976187</c:v>
                </c:pt>
                <c:pt idx="731">
                  <c:v>0.26036225380025402</c:v>
                </c:pt>
                <c:pt idx="732">
                  <c:v>0.25935181972074628</c:v>
                </c:pt>
                <c:pt idx="733">
                  <c:v>0.25834138564123843</c:v>
                </c:pt>
                <c:pt idx="734">
                  <c:v>0.25733095156173069</c:v>
                </c:pt>
                <c:pt idx="735">
                  <c:v>0.25632051748222295</c:v>
                </c:pt>
                <c:pt idx="736">
                  <c:v>0.2553100834027151</c:v>
                </c:pt>
                <c:pt idx="737">
                  <c:v>0.25429964932320737</c:v>
                </c:pt>
                <c:pt idx="738">
                  <c:v>0.25328921524369952</c:v>
                </c:pt>
                <c:pt idx="739">
                  <c:v>0.25227878116419178</c:v>
                </c:pt>
                <c:pt idx="740">
                  <c:v>0.25126834708468393</c:v>
                </c:pt>
                <c:pt idx="741">
                  <c:v>0.25025791300517619</c:v>
                </c:pt>
                <c:pt idx="742">
                  <c:v>0.24924747892566834</c:v>
                </c:pt>
                <c:pt idx="743">
                  <c:v>0.2482370448461606</c:v>
                </c:pt>
                <c:pt idx="744">
                  <c:v>0.24722661076665275</c:v>
                </c:pt>
                <c:pt idx="745">
                  <c:v>0.24621617668714502</c:v>
                </c:pt>
                <c:pt idx="746">
                  <c:v>0.24520574260763717</c:v>
                </c:pt>
                <c:pt idx="747">
                  <c:v>0.24419530852812943</c:v>
                </c:pt>
                <c:pt idx="748">
                  <c:v>0.24318487444862158</c:v>
                </c:pt>
                <c:pt idx="749">
                  <c:v>0.24217444036911384</c:v>
                </c:pt>
                <c:pt idx="750">
                  <c:v>0.24116400628960599</c:v>
                </c:pt>
                <c:pt idx="751">
                  <c:v>0.24015357221009825</c:v>
                </c:pt>
                <c:pt idx="752">
                  <c:v>0.2391431381305904</c:v>
                </c:pt>
                <c:pt idx="753">
                  <c:v>0.23813270405108267</c:v>
                </c:pt>
                <c:pt idx="754">
                  <c:v>0.23712226997157493</c:v>
                </c:pt>
                <c:pt idx="755">
                  <c:v>0.23611183589206708</c:v>
                </c:pt>
                <c:pt idx="756">
                  <c:v>0.23510140181255934</c:v>
                </c:pt>
                <c:pt idx="757">
                  <c:v>0.23409096773305149</c:v>
                </c:pt>
                <c:pt idx="758">
                  <c:v>0.23308053365354375</c:v>
                </c:pt>
                <c:pt idx="759">
                  <c:v>0.2320700995740359</c:v>
                </c:pt>
                <c:pt idx="760">
                  <c:v>0.23105966549452817</c:v>
                </c:pt>
                <c:pt idx="761">
                  <c:v>0.23004923141502032</c:v>
                </c:pt>
                <c:pt idx="762">
                  <c:v>0.22903879733551258</c:v>
                </c:pt>
                <c:pt idx="763">
                  <c:v>0.22802836325600473</c:v>
                </c:pt>
                <c:pt idx="764">
                  <c:v>0.22701792917649699</c:v>
                </c:pt>
                <c:pt idx="765">
                  <c:v>0.22600749509698914</c:v>
                </c:pt>
                <c:pt idx="766">
                  <c:v>0.2249970610174814</c:v>
                </c:pt>
                <c:pt idx="767">
                  <c:v>0.22398662693797355</c:v>
                </c:pt>
                <c:pt idx="768">
                  <c:v>0.22297619285846582</c:v>
                </c:pt>
                <c:pt idx="769">
                  <c:v>0.22196575877895797</c:v>
                </c:pt>
                <c:pt idx="770">
                  <c:v>0.22095532469945023</c:v>
                </c:pt>
                <c:pt idx="771">
                  <c:v>0.21994489061994249</c:v>
                </c:pt>
                <c:pt idx="772">
                  <c:v>0.21893445654043464</c:v>
                </c:pt>
                <c:pt idx="773">
                  <c:v>0.2179240224609269</c:v>
                </c:pt>
                <c:pt idx="774">
                  <c:v>0.21691358838141905</c:v>
                </c:pt>
                <c:pt idx="775">
                  <c:v>0.21590315430191132</c:v>
                </c:pt>
                <c:pt idx="776">
                  <c:v>0.21489272022240347</c:v>
                </c:pt>
                <c:pt idx="777">
                  <c:v>0.21388228614289573</c:v>
                </c:pt>
                <c:pt idx="778">
                  <c:v>0.21287185206338788</c:v>
                </c:pt>
                <c:pt idx="779">
                  <c:v>0.21186141798388014</c:v>
                </c:pt>
                <c:pt idx="780">
                  <c:v>0.21085098390437229</c:v>
                </c:pt>
                <c:pt idx="781">
                  <c:v>0.20984054982486455</c:v>
                </c:pt>
                <c:pt idx="782">
                  <c:v>0.2088301157453567</c:v>
                </c:pt>
                <c:pt idx="783">
                  <c:v>0.20781968166584897</c:v>
                </c:pt>
                <c:pt idx="784">
                  <c:v>0.20680924758634112</c:v>
                </c:pt>
                <c:pt idx="785">
                  <c:v>0.20579881350683338</c:v>
                </c:pt>
                <c:pt idx="786">
                  <c:v>0.20478837942732553</c:v>
                </c:pt>
                <c:pt idx="787">
                  <c:v>0.20377794534781779</c:v>
                </c:pt>
                <c:pt idx="788">
                  <c:v>0.20276751126831005</c:v>
                </c:pt>
                <c:pt idx="789">
                  <c:v>0.2017570771888022</c:v>
                </c:pt>
                <c:pt idx="790">
                  <c:v>0.20074664310929446</c:v>
                </c:pt>
                <c:pt idx="791">
                  <c:v>0.19973620902978662</c:v>
                </c:pt>
                <c:pt idx="792">
                  <c:v>0.19872577495027888</c:v>
                </c:pt>
                <c:pt idx="793">
                  <c:v>0.19771534087077103</c:v>
                </c:pt>
                <c:pt idx="794">
                  <c:v>0.19670490679126329</c:v>
                </c:pt>
                <c:pt idx="795">
                  <c:v>0.19569447271175544</c:v>
                </c:pt>
                <c:pt idx="796">
                  <c:v>0.1946840386322477</c:v>
                </c:pt>
                <c:pt idx="797">
                  <c:v>0.19367360455273985</c:v>
                </c:pt>
                <c:pt idx="798">
                  <c:v>0.19266317047323211</c:v>
                </c:pt>
                <c:pt idx="799">
                  <c:v>0.19165273639372427</c:v>
                </c:pt>
                <c:pt idx="800">
                  <c:v>0.19064230231421653</c:v>
                </c:pt>
                <c:pt idx="801">
                  <c:v>0.18963186823470868</c:v>
                </c:pt>
                <c:pt idx="802">
                  <c:v>0.18862143415520094</c:v>
                </c:pt>
                <c:pt idx="803">
                  <c:v>0.18761100007569309</c:v>
                </c:pt>
                <c:pt idx="804">
                  <c:v>0.18660056599618535</c:v>
                </c:pt>
                <c:pt idx="805">
                  <c:v>0.1855901319166775</c:v>
                </c:pt>
                <c:pt idx="806">
                  <c:v>0.18457969783716976</c:v>
                </c:pt>
                <c:pt idx="807">
                  <c:v>0.18356926375766203</c:v>
                </c:pt>
                <c:pt idx="808">
                  <c:v>0.18255882967815418</c:v>
                </c:pt>
                <c:pt idx="809">
                  <c:v>0.18154839559864644</c:v>
                </c:pt>
                <c:pt idx="810">
                  <c:v>0.18053796151913859</c:v>
                </c:pt>
                <c:pt idx="811">
                  <c:v>0.17952752743963085</c:v>
                </c:pt>
                <c:pt idx="812">
                  <c:v>0.178517093360123</c:v>
                </c:pt>
                <c:pt idx="813">
                  <c:v>0.17750665928061526</c:v>
                </c:pt>
                <c:pt idx="814">
                  <c:v>0.17649622520110742</c:v>
                </c:pt>
                <c:pt idx="815">
                  <c:v>0.17548579112159968</c:v>
                </c:pt>
                <c:pt idx="816">
                  <c:v>0.17447535704209183</c:v>
                </c:pt>
                <c:pt idx="817">
                  <c:v>0.17346492296258409</c:v>
                </c:pt>
                <c:pt idx="818">
                  <c:v>0.17245448888307624</c:v>
                </c:pt>
                <c:pt idx="819">
                  <c:v>0.1714440548035685</c:v>
                </c:pt>
                <c:pt idx="820">
                  <c:v>0.17043362072406065</c:v>
                </c:pt>
                <c:pt idx="821">
                  <c:v>0.16942318664455291</c:v>
                </c:pt>
                <c:pt idx="822">
                  <c:v>0.16841275256504507</c:v>
                </c:pt>
                <c:pt idx="823">
                  <c:v>0.16740231848553733</c:v>
                </c:pt>
                <c:pt idx="824">
                  <c:v>0.16639188440602959</c:v>
                </c:pt>
                <c:pt idx="825">
                  <c:v>0.16538145032652174</c:v>
                </c:pt>
                <c:pt idx="826">
                  <c:v>0.164371016247014</c:v>
                </c:pt>
                <c:pt idx="827">
                  <c:v>0.16336058216750615</c:v>
                </c:pt>
                <c:pt idx="828">
                  <c:v>0.16235014808799841</c:v>
                </c:pt>
                <c:pt idx="829">
                  <c:v>0.16133971400849056</c:v>
                </c:pt>
                <c:pt idx="830">
                  <c:v>0.16032927992898283</c:v>
                </c:pt>
                <c:pt idx="831">
                  <c:v>0.15931884584947498</c:v>
                </c:pt>
                <c:pt idx="832">
                  <c:v>0.15830841176996724</c:v>
                </c:pt>
                <c:pt idx="833">
                  <c:v>0.15729797769045939</c:v>
                </c:pt>
                <c:pt idx="834">
                  <c:v>0.15628754361095165</c:v>
                </c:pt>
                <c:pt idx="835">
                  <c:v>0.1552771095314438</c:v>
                </c:pt>
                <c:pt idx="836">
                  <c:v>0.15426667545193606</c:v>
                </c:pt>
                <c:pt idx="837">
                  <c:v>0.15325624137242821</c:v>
                </c:pt>
                <c:pt idx="838">
                  <c:v>0.15224580729292048</c:v>
                </c:pt>
                <c:pt idx="839">
                  <c:v>0.15123537321341263</c:v>
                </c:pt>
                <c:pt idx="840">
                  <c:v>0.15022493913390489</c:v>
                </c:pt>
                <c:pt idx="841">
                  <c:v>0.14921450505439715</c:v>
                </c:pt>
                <c:pt idx="842">
                  <c:v>0.1482040709748893</c:v>
                </c:pt>
                <c:pt idx="843">
                  <c:v>0.14719363689538156</c:v>
                </c:pt>
                <c:pt idx="844">
                  <c:v>0.14618320281587371</c:v>
                </c:pt>
                <c:pt idx="845">
                  <c:v>0.14517276873636598</c:v>
                </c:pt>
                <c:pt idx="846">
                  <c:v>0.14416233465685813</c:v>
                </c:pt>
                <c:pt idx="847">
                  <c:v>0.14315190057735039</c:v>
                </c:pt>
                <c:pt idx="848">
                  <c:v>0.14214146649784254</c:v>
                </c:pt>
                <c:pt idx="849">
                  <c:v>0.1411310324183348</c:v>
                </c:pt>
                <c:pt idx="850">
                  <c:v>0.14012059833882695</c:v>
                </c:pt>
                <c:pt idx="851">
                  <c:v>0.13911016425931921</c:v>
                </c:pt>
                <c:pt idx="852">
                  <c:v>0.13809973017981136</c:v>
                </c:pt>
                <c:pt idx="853">
                  <c:v>0.13708929610030363</c:v>
                </c:pt>
                <c:pt idx="854">
                  <c:v>0.13607886202079578</c:v>
                </c:pt>
                <c:pt idx="855">
                  <c:v>0.13506842794128804</c:v>
                </c:pt>
                <c:pt idx="856">
                  <c:v>0.13405799386178019</c:v>
                </c:pt>
                <c:pt idx="857">
                  <c:v>0.13304755978227245</c:v>
                </c:pt>
                <c:pt idx="858">
                  <c:v>0.1320371257027646</c:v>
                </c:pt>
                <c:pt idx="859">
                  <c:v>0.13102669162325686</c:v>
                </c:pt>
                <c:pt idx="860">
                  <c:v>0.13001625754374913</c:v>
                </c:pt>
                <c:pt idx="861">
                  <c:v>0.12900582346424128</c:v>
                </c:pt>
                <c:pt idx="862">
                  <c:v>0.12799538938473354</c:v>
                </c:pt>
                <c:pt idx="863">
                  <c:v>0.12698495530522569</c:v>
                </c:pt>
                <c:pt idx="864">
                  <c:v>0.12597452122571795</c:v>
                </c:pt>
                <c:pt idx="865">
                  <c:v>0.1249640871462101</c:v>
                </c:pt>
                <c:pt idx="866">
                  <c:v>0.12395365306670236</c:v>
                </c:pt>
                <c:pt idx="867">
                  <c:v>0.12294321898719451</c:v>
                </c:pt>
                <c:pt idx="868">
                  <c:v>0.12193278490768678</c:v>
                </c:pt>
                <c:pt idx="869">
                  <c:v>0.12092235082817893</c:v>
                </c:pt>
                <c:pt idx="870">
                  <c:v>0.11991191674867119</c:v>
                </c:pt>
                <c:pt idx="871">
                  <c:v>0.11890148266916334</c:v>
                </c:pt>
                <c:pt idx="872">
                  <c:v>0.1178910485896556</c:v>
                </c:pt>
                <c:pt idx="873">
                  <c:v>0.11688061451014775</c:v>
                </c:pt>
                <c:pt idx="874">
                  <c:v>0.11587018043064001</c:v>
                </c:pt>
                <c:pt idx="875">
                  <c:v>0.11485974635113216</c:v>
                </c:pt>
                <c:pt idx="876">
                  <c:v>0.11384931227162443</c:v>
                </c:pt>
                <c:pt idx="877">
                  <c:v>0.11283887819211669</c:v>
                </c:pt>
                <c:pt idx="878">
                  <c:v>0.11182844411260884</c:v>
                </c:pt>
                <c:pt idx="879">
                  <c:v>0.1108180100331011</c:v>
                </c:pt>
                <c:pt idx="880">
                  <c:v>0.10980757595359325</c:v>
                </c:pt>
                <c:pt idx="881">
                  <c:v>0.10879714187408551</c:v>
                </c:pt>
                <c:pt idx="882">
                  <c:v>0.10778670779457766</c:v>
                </c:pt>
                <c:pt idx="883">
                  <c:v>0.10677627371506992</c:v>
                </c:pt>
                <c:pt idx="884">
                  <c:v>0.10576583963556208</c:v>
                </c:pt>
                <c:pt idx="885">
                  <c:v>0.10475540555605434</c:v>
                </c:pt>
                <c:pt idx="886">
                  <c:v>0.10374497147654649</c:v>
                </c:pt>
                <c:pt idx="887">
                  <c:v>0.10273453739703875</c:v>
                </c:pt>
                <c:pt idx="888">
                  <c:v>0.1017241033175309</c:v>
                </c:pt>
                <c:pt idx="889">
                  <c:v>0.10071366923802316</c:v>
                </c:pt>
                <c:pt idx="890">
                  <c:v>9.9703235158515313E-2</c:v>
                </c:pt>
                <c:pt idx="891">
                  <c:v>9.8692801079007575E-2</c:v>
                </c:pt>
                <c:pt idx="892">
                  <c:v>9.7682366999499726E-2</c:v>
                </c:pt>
                <c:pt idx="893">
                  <c:v>9.6671932919991987E-2</c:v>
                </c:pt>
                <c:pt idx="894">
                  <c:v>9.5661498840484249E-2</c:v>
                </c:pt>
                <c:pt idx="895">
                  <c:v>9.46510647609764E-2</c:v>
                </c:pt>
                <c:pt idx="896">
                  <c:v>9.3640630681468662E-2</c:v>
                </c:pt>
                <c:pt idx="897">
                  <c:v>9.2630196601960813E-2</c:v>
                </c:pt>
                <c:pt idx="898">
                  <c:v>9.1619762522453074E-2</c:v>
                </c:pt>
                <c:pt idx="899">
                  <c:v>9.0609328442945225E-2</c:v>
                </c:pt>
                <c:pt idx="900">
                  <c:v>8.9598894363437487E-2</c:v>
                </c:pt>
                <c:pt idx="901">
                  <c:v>8.8588460283929638E-2</c:v>
                </c:pt>
                <c:pt idx="902">
                  <c:v>8.7578026204421899E-2</c:v>
                </c:pt>
                <c:pt idx="903">
                  <c:v>8.656759212491405E-2</c:v>
                </c:pt>
                <c:pt idx="904">
                  <c:v>8.5557158045406312E-2</c:v>
                </c:pt>
                <c:pt idx="905">
                  <c:v>8.4546723965898463E-2</c:v>
                </c:pt>
                <c:pt idx="906">
                  <c:v>8.3536289886390724E-2</c:v>
                </c:pt>
                <c:pt idx="907">
                  <c:v>8.2525855806882875E-2</c:v>
                </c:pt>
                <c:pt idx="908">
                  <c:v>8.1515421727375137E-2</c:v>
                </c:pt>
                <c:pt idx="909">
                  <c:v>8.0504987647867288E-2</c:v>
                </c:pt>
                <c:pt idx="910">
                  <c:v>7.9494553568359549E-2</c:v>
                </c:pt>
                <c:pt idx="911">
                  <c:v>7.84841194888517E-2</c:v>
                </c:pt>
                <c:pt idx="912">
                  <c:v>7.7473685409343962E-2</c:v>
                </c:pt>
                <c:pt idx="913">
                  <c:v>7.6463251329836224E-2</c:v>
                </c:pt>
                <c:pt idx="914">
                  <c:v>7.5452817250328374E-2</c:v>
                </c:pt>
                <c:pt idx="915">
                  <c:v>7.4442383170820636E-2</c:v>
                </c:pt>
                <c:pt idx="916">
                  <c:v>7.3431949091312787E-2</c:v>
                </c:pt>
                <c:pt idx="917">
                  <c:v>7.2421515011805049E-2</c:v>
                </c:pt>
                <c:pt idx="918">
                  <c:v>7.14110809322972E-2</c:v>
                </c:pt>
                <c:pt idx="919">
                  <c:v>7.0400646852789461E-2</c:v>
                </c:pt>
                <c:pt idx="920">
                  <c:v>6.9390212773281612E-2</c:v>
                </c:pt>
                <c:pt idx="921">
                  <c:v>6.8379778693773874E-2</c:v>
                </c:pt>
                <c:pt idx="922">
                  <c:v>6.7369344614266025E-2</c:v>
                </c:pt>
                <c:pt idx="923">
                  <c:v>6.6358910534758286E-2</c:v>
                </c:pt>
                <c:pt idx="924">
                  <c:v>6.5348476455250437E-2</c:v>
                </c:pt>
                <c:pt idx="925">
                  <c:v>6.4338042375742699E-2</c:v>
                </c:pt>
                <c:pt idx="926">
                  <c:v>6.332760829623485E-2</c:v>
                </c:pt>
                <c:pt idx="927">
                  <c:v>6.2317174216727111E-2</c:v>
                </c:pt>
                <c:pt idx="928">
                  <c:v>6.1306740137219262E-2</c:v>
                </c:pt>
                <c:pt idx="929">
                  <c:v>6.0296306057711524E-2</c:v>
                </c:pt>
                <c:pt idx="930">
                  <c:v>5.9285871978203786E-2</c:v>
                </c:pt>
                <c:pt idx="931">
                  <c:v>5.8275437898695936E-2</c:v>
                </c:pt>
                <c:pt idx="932">
                  <c:v>5.7265003819188198E-2</c:v>
                </c:pt>
                <c:pt idx="933">
                  <c:v>5.6254569739680349E-2</c:v>
                </c:pt>
                <c:pt idx="934">
                  <c:v>5.5244135660172611E-2</c:v>
                </c:pt>
                <c:pt idx="935">
                  <c:v>5.4233701580664762E-2</c:v>
                </c:pt>
                <c:pt idx="936">
                  <c:v>5.3223267501157023E-2</c:v>
                </c:pt>
                <c:pt idx="937">
                  <c:v>5.2212833421649174E-2</c:v>
                </c:pt>
                <c:pt idx="938">
                  <c:v>5.1202399342141436E-2</c:v>
                </c:pt>
                <c:pt idx="939">
                  <c:v>5.0191965262633587E-2</c:v>
                </c:pt>
                <c:pt idx="940">
                  <c:v>4.9181531183125848E-2</c:v>
                </c:pt>
                <c:pt idx="941">
                  <c:v>4.8171097103617999E-2</c:v>
                </c:pt>
                <c:pt idx="942">
                  <c:v>4.7160663024110261E-2</c:v>
                </c:pt>
                <c:pt idx="943">
                  <c:v>4.6150228944602412E-2</c:v>
                </c:pt>
                <c:pt idx="944">
                  <c:v>4.5139794865094673E-2</c:v>
                </c:pt>
                <c:pt idx="945">
                  <c:v>4.4129360785586824E-2</c:v>
                </c:pt>
                <c:pt idx="946">
                  <c:v>4.3118926706079086E-2</c:v>
                </c:pt>
                <c:pt idx="947">
                  <c:v>4.2108492626571348E-2</c:v>
                </c:pt>
                <c:pt idx="948">
                  <c:v>4.1098058547063498E-2</c:v>
                </c:pt>
                <c:pt idx="949">
                  <c:v>4.008762446755576E-2</c:v>
                </c:pt>
                <c:pt idx="950">
                  <c:v>3.9077190388047911E-2</c:v>
                </c:pt>
                <c:pt idx="951">
                  <c:v>3.8066756308540173E-2</c:v>
                </c:pt>
                <c:pt idx="952">
                  <c:v>3.7056322229032324E-2</c:v>
                </c:pt>
                <c:pt idx="953">
                  <c:v>3.6045888149524585E-2</c:v>
                </c:pt>
                <c:pt idx="954">
                  <c:v>3.5035454070016736E-2</c:v>
                </c:pt>
                <c:pt idx="955">
                  <c:v>3.4025019990508998E-2</c:v>
                </c:pt>
                <c:pt idx="956">
                  <c:v>3.3014585911001149E-2</c:v>
                </c:pt>
                <c:pt idx="957">
                  <c:v>3.200415183149341E-2</c:v>
                </c:pt>
                <c:pt idx="958">
                  <c:v>3.0993717751985561E-2</c:v>
                </c:pt>
                <c:pt idx="959">
                  <c:v>2.9983283672477823E-2</c:v>
                </c:pt>
                <c:pt idx="960">
                  <c:v>2.8972849592969974E-2</c:v>
                </c:pt>
                <c:pt idx="961">
                  <c:v>2.7962415513462235E-2</c:v>
                </c:pt>
                <c:pt idx="962">
                  <c:v>2.6951981433954386E-2</c:v>
                </c:pt>
                <c:pt idx="963">
                  <c:v>2.5941547354446648E-2</c:v>
                </c:pt>
                <c:pt idx="964">
                  <c:v>2.4931113274938799E-2</c:v>
                </c:pt>
                <c:pt idx="965">
                  <c:v>2.392067919543106E-2</c:v>
                </c:pt>
                <c:pt idx="966">
                  <c:v>2.2910245115923322E-2</c:v>
                </c:pt>
                <c:pt idx="967">
                  <c:v>2.1899811036415473E-2</c:v>
                </c:pt>
                <c:pt idx="968">
                  <c:v>2.0889376956907735E-2</c:v>
                </c:pt>
                <c:pt idx="969">
                  <c:v>1.9878942877399886E-2</c:v>
                </c:pt>
                <c:pt idx="970">
                  <c:v>1.8868508797892147E-2</c:v>
                </c:pt>
                <c:pt idx="971">
                  <c:v>1.7858074718384298E-2</c:v>
                </c:pt>
                <c:pt idx="972">
                  <c:v>1.684764063887656E-2</c:v>
                </c:pt>
                <c:pt idx="973">
                  <c:v>1.5837206559368711E-2</c:v>
                </c:pt>
                <c:pt idx="974">
                  <c:v>1.4826772479860972E-2</c:v>
                </c:pt>
                <c:pt idx="975">
                  <c:v>1.3816338400353123E-2</c:v>
                </c:pt>
                <c:pt idx="976">
                  <c:v>1.2805904320845385E-2</c:v>
                </c:pt>
                <c:pt idx="977">
                  <c:v>1.1795470241337536E-2</c:v>
                </c:pt>
                <c:pt idx="978">
                  <c:v>1.0785036161829797E-2</c:v>
                </c:pt>
                <c:pt idx="979">
                  <c:v>9.7746020823219482E-3</c:v>
                </c:pt>
                <c:pt idx="980">
                  <c:v>8.7641680028142099E-3</c:v>
                </c:pt>
                <c:pt idx="981">
                  <c:v>7.7537339233063607E-3</c:v>
                </c:pt>
                <c:pt idx="982">
                  <c:v>6.7432998437986225E-3</c:v>
                </c:pt>
                <c:pt idx="983">
                  <c:v>5.7328657642908842E-3</c:v>
                </c:pt>
                <c:pt idx="984">
                  <c:v>4.722431684783035E-3</c:v>
                </c:pt>
                <c:pt idx="985">
                  <c:v>3.7119976052752968E-3</c:v>
                </c:pt>
                <c:pt idx="986">
                  <c:v>2.7015635257674475E-3</c:v>
                </c:pt>
                <c:pt idx="987">
                  <c:v>1.6911294462597093E-3</c:v>
                </c:pt>
                <c:pt idx="988">
                  <c:v>6.8069536675186004E-4</c:v>
                </c:pt>
                <c:pt idx="989">
                  <c:v>-3.2973871275587818E-4</c:v>
                </c:pt>
                <c:pt idx="990">
                  <c:v>-1.3401727922637274E-3</c:v>
                </c:pt>
                <c:pt idx="991">
                  <c:v>-2.3506068717715767E-3</c:v>
                </c:pt>
                <c:pt idx="992">
                  <c:v>-3.3610409512792039E-3</c:v>
                </c:pt>
                <c:pt idx="993">
                  <c:v>-4.3714750307870531E-3</c:v>
                </c:pt>
                <c:pt idx="994">
                  <c:v>-5.3819091102949024E-3</c:v>
                </c:pt>
                <c:pt idx="995">
                  <c:v>-6.3923431898027516E-3</c:v>
                </c:pt>
                <c:pt idx="996">
                  <c:v>-7.4027772693103788E-3</c:v>
                </c:pt>
                <c:pt idx="997">
                  <c:v>-8.4132113488182281E-3</c:v>
                </c:pt>
                <c:pt idx="998">
                  <c:v>-9.4236454283260773E-3</c:v>
                </c:pt>
                <c:pt idx="999">
                  <c:v>-1.0434079507833927E-2</c:v>
                </c:pt>
                <c:pt idx="1000">
                  <c:v>-1.1444513587341554E-2</c:v>
                </c:pt>
                <c:pt idx="1001">
                  <c:v>-1.2454947666849403E-2</c:v>
                </c:pt>
                <c:pt idx="1002">
                  <c:v>-1.3465381746357252E-2</c:v>
                </c:pt>
                <c:pt idx="1003">
                  <c:v>-1.4475815825864879E-2</c:v>
                </c:pt>
                <c:pt idx="1004">
                  <c:v>-1.5486249905372729E-2</c:v>
                </c:pt>
                <c:pt idx="1005">
                  <c:v>-1.6496683984880578E-2</c:v>
                </c:pt>
                <c:pt idx="1006">
                  <c:v>-1.7507118064388427E-2</c:v>
                </c:pt>
                <c:pt idx="1007">
                  <c:v>-1.8517552143896054E-2</c:v>
                </c:pt>
                <c:pt idx="1008">
                  <c:v>-1.9527986223403904E-2</c:v>
                </c:pt>
                <c:pt idx="1009">
                  <c:v>-2.0538420302911753E-2</c:v>
                </c:pt>
                <c:pt idx="1010">
                  <c:v>-2.1548854382419602E-2</c:v>
                </c:pt>
                <c:pt idx="1011">
                  <c:v>-2.2559288461927229E-2</c:v>
                </c:pt>
                <c:pt idx="1012">
                  <c:v>-2.3569722541435079E-2</c:v>
                </c:pt>
                <c:pt idx="1013">
                  <c:v>-2.4580156620942928E-2</c:v>
                </c:pt>
                <c:pt idx="1014">
                  <c:v>-2.5590590700450777E-2</c:v>
                </c:pt>
                <c:pt idx="1015">
                  <c:v>-2.6601024779958404E-2</c:v>
                </c:pt>
                <c:pt idx="1016">
                  <c:v>-2.7611458859466254E-2</c:v>
                </c:pt>
                <c:pt idx="1017">
                  <c:v>-2.8621892938974103E-2</c:v>
                </c:pt>
                <c:pt idx="1018">
                  <c:v>-2.963232701848173E-2</c:v>
                </c:pt>
                <c:pt idx="1019">
                  <c:v>-3.0642761097989579E-2</c:v>
                </c:pt>
                <c:pt idx="1020">
                  <c:v>-3.1653195177497429E-2</c:v>
                </c:pt>
                <c:pt idx="1021">
                  <c:v>-3.2663629257005278E-2</c:v>
                </c:pt>
                <c:pt idx="1022">
                  <c:v>-3.3674063336512905E-2</c:v>
                </c:pt>
                <c:pt idx="1023">
                  <c:v>-3.4684497416020754E-2</c:v>
                </c:pt>
                <c:pt idx="1024">
                  <c:v>-3.5694931495528603E-2</c:v>
                </c:pt>
                <c:pt idx="1025">
                  <c:v>-3.6705365575036453E-2</c:v>
                </c:pt>
                <c:pt idx="1026">
                  <c:v>-3.771579965454408E-2</c:v>
                </c:pt>
                <c:pt idx="1027">
                  <c:v>-3.8726233734051929E-2</c:v>
                </c:pt>
                <c:pt idx="1028">
                  <c:v>-3.9736667813559778E-2</c:v>
                </c:pt>
                <c:pt idx="1029">
                  <c:v>-4.0747101893067628E-2</c:v>
                </c:pt>
                <c:pt idx="1030">
                  <c:v>-4.1757535972575255E-2</c:v>
                </c:pt>
                <c:pt idx="1031">
                  <c:v>-4.2767970052083104E-2</c:v>
                </c:pt>
                <c:pt idx="1032">
                  <c:v>-4.3778404131590953E-2</c:v>
                </c:pt>
                <c:pt idx="1033">
                  <c:v>-4.4788838211098803E-2</c:v>
                </c:pt>
                <c:pt idx="1034">
                  <c:v>-4.579927229060643E-2</c:v>
                </c:pt>
                <c:pt idx="1035">
                  <c:v>-4.6809706370114279E-2</c:v>
                </c:pt>
                <c:pt idx="1036">
                  <c:v>-4.7820140449622128E-2</c:v>
                </c:pt>
                <c:pt idx="1037">
                  <c:v>-4.8830574529129755E-2</c:v>
                </c:pt>
                <c:pt idx="1038">
                  <c:v>-4.9841008608637605E-2</c:v>
                </c:pt>
                <c:pt idx="1039">
                  <c:v>-5.0851442688145454E-2</c:v>
                </c:pt>
                <c:pt idx="1040">
                  <c:v>-5.1861876767653303E-2</c:v>
                </c:pt>
                <c:pt idx="1041">
                  <c:v>-5.287231084716093E-2</c:v>
                </c:pt>
                <c:pt idx="1042">
                  <c:v>-5.388274492666878E-2</c:v>
                </c:pt>
                <c:pt idx="1043">
                  <c:v>-5.4893179006176629E-2</c:v>
                </c:pt>
                <c:pt idx="1044">
                  <c:v>-5.5903613085684478E-2</c:v>
                </c:pt>
                <c:pt idx="1045">
                  <c:v>-5.6914047165192105E-2</c:v>
                </c:pt>
                <c:pt idx="1046">
                  <c:v>-5.7924481244699955E-2</c:v>
                </c:pt>
                <c:pt idx="1047">
                  <c:v>-5.8934915324207804E-2</c:v>
                </c:pt>
                <c:pt idx="1048">
                  <c:v>-5.9945349403715653E-2</c:v>
                </c:pt>
                <c:pt idx="1049">
                  <c:v>-6.095578348322328E-2</c:v>
                </c:pt>
                <c:pt idx="1050">
                  <c:v>-6.196621756273113E-2</c:v>
                </c:pt>
                <c:pt idx="1051">
                  <c:v>-6.2976651642238979E-2</c:v>
                </c:pt>
                <c:pt idx="1052">
                  <c:v>-6.3987085721746828E-2</c:v>
                </c:pt>
                <c:pt idx="1053">
                  <c:v>-6.4997519801254455E-2</c:v>
                </c:pt>
                <c:pt idx="1054">
                  <c:v>-6.6007953880762305E-2</c:v>
                </c:pt>
                <c:pt idx="1055">
                  <c:v>-6.7018387960270154E-2</c:v>
                </c:pt>
                <c:pt idx="1056">
                  <c:v>-6.8028822039777781E-2</c:v>
                </c:pt>
                <c:pt idx="1057">
                  <c:v>-6.903925611928563E-2</c:v>
                </c:pt>
                <c:pt idx="1058">
                  <c:v>-7.0049690198793479E-2</c:v>
                </c:pt>
                <c:pt idx="1059">
                  <c:v>-7.1060124278301329E-2</c:v>
                </c:pt>
                <c:pt idx="1060">
                  <c:v>-7.2070558357808956E-2</c:v>
                </c:pt>
                <c:pt idx="1061">
                  <c:v>-7.3080992437316805E-2</c:v>
                </c:pt>
                <c:pt idx="1062">
                  <c:v>-7.4091426516824654E-2</c:v>
                </c:pt>
                <c:pt idx="1063">
                  <c:v>-7.5101860596332504E-2</c:v>
                </c:pt>
                <c:pt idx="1064">
                  <c:v>-7.6112294675840131E-2</c:v>
                </c:pt>
                <c:pt idx="1065">
                  <c:v>-7.712272875534798E-2</c:v>
                </c:pt>
                <c:pt idx="1066">
                  <c:v>-7.8133162834855829E-2</c:v>
                </c:pt>
                <c:pt idx="1067">
                  <c:v>-7.9143596914363679E-2</c:v>
                </c:pt>
                <c:pt idx="1068">
                  <c:v>-8.0154030993871306E-2</c:v>
                </c:pt>
                <c:pt idx="1069">
                  <c:v>-8.1164465073379155E-2</c:v>
                </c:pt>
                <c:pt idx="1070">
                  <c:v>-8.2174899152887004E-2</c:v>
                </c:pt>
                <c:pt idx="1071">
                  <c:v>-8.3185333232394632E-2</c:v>
                </c:pt>
                <c:pt idx="1072">
                  <c:v>-8.4195767311902481E-2</c:v>
                </c:pt>
                <c:pt idx="1073">
                  <c:v>-8.520620139141033E-2</c:v>
                </c:pt>
                <c:pt idx="1074">
                  <c:v>-8.6216635470918179E-2</c:v>
                </c:pt>
                <c:pt idx="1075">
                  <c:v>-8.7227069550425806E-2</c:v>
                </c:pt>
                <c:pt idx="1076">
                  <c:v>-8.8237503629933656E-2</c:v>
                </c:pt>
                <c:pt idx="1077">
                  <c:v>-8.9247937709441505E-2</c:v>
                </c:pt>
                <c:pt idx="1078">
                  <c:v>-9.0258371788949354E-2</c:v>
                </c:pt>
                <c:pt idx="1079">
                  <c:v>-9.1268805868456981E-2</c:v>
                </c:pt>
                <c:pt idx="1080">
                  <c:v>-9.2279239947964831E-2</c:v>
                </c:pt>
                <c:pt idx="1081">
                  <c:v>-9.328967402747268E-2</c:v>
                </c:pt>
                <c:pt idx="1082">
                  <c:v>-9.4300108106980529E-2</c:v>
                </c:pt>
                <c:pt idx="1083">
                  <c:v>-9.5310542186488156E-2</c:v>
                </c:pt>
                <c:pt idx="1084">
                  <c:v>-9.6320976265996006E-2</c:v>
                </c:pt>
                <c:pt idx="1085">
                  <c:v>-9.7331410345503855E-2</c:v>
                </c:pt>
                <c:pt idx="1086">
                  <c:v>-9.8341844425011704E-2</c:v>
                </c:pt>
                <c:pt idx="1087">
                  <c:v>-9.9352278504519331E-2</c:v>
                </c:pt>
                <c:pt idx="1088">
                  <c:v>-0.10036271258402718</c:v>
                </c:pt>
                <c:pt idx="1089">
                  <c:v>-0.10137314666353503</c:v>
                </c:pt>
                <c:pt idx="1090">
                  <c:v>-0.10238358074304266</c:v>
                </c:pt>
                <c:pt idx="1091">
                  <c:v>-0.10339401482255051</c:v>
                </c:pt>
                <c:pt idx="1092">
                  <c:v>-0.10440444890205836</c:v>
                </c:pt>
                <c:pt idx="1093">
                  <c:v>-0.1054148829815662</c:v>
                </c:pt>
                <c:pt idx="1094">
                  <c:v>-0.10642531706107383</c:v>
                </c:pt>
                <c:pt idx="1095">
                  <c:v>-0.10743575114058168</c:v>
                </c:pt>
                <c:pt idx="1096">
                  <c:v>-0.10844618522008953</c:v>
                </c:pt>
                <c:pt idx="1097">
                  <c:v>-0.10945661929959738</c:v>
                </c:pt>
                <c:pt idx="1098">
                  <c:v>-0.11046705337910501</c:v>
                </c:pt>
                <c:pt idx="1099">
                  <c:v>-0.11147748745861286</c:v>
                </c:pt>
                <c:pt idx="1100">
                  <c:v>-0.11248792153812071</c:v>
                </c:pt>
                <c:pt idx="1101">
                  <c:v>-0.11349835561762855</c:v>
                </c:pt>
                <c:pt idx="1102">
                  <c:v>-0.11450878969713618</c:v>
                </c:pt>
                <c:pt idx="1103">
                  <c:v>-0.11551922377664403</c:v>
                </c:pt>
                <c:pt idx="1104">
                  <c:v>-0.11652965785615188</c:v>
                </c:pt>
                <c:pt idx="1105">
                  <c:v>-0.11754009193565973</c:v>
                </c:pt>
                <c:pt idx="1106">
                  <c:v>-0.11855052601516736</c:v>
                </c:pt>
                <c:pt idx="1107">
                  <c:v>-0.11956096009467521</c:v>
                </c:pt>
                <c:pt idx="1108">
                  <c:v>-0.12057139417418306</c:v>
                </c:pt>
                <c:pt idx="1109">
                  <c:v>-0.12158182825369068</c:v>
                </c:pt>
                <c:pt idx="1110">
                  <c:v>-0.12259226233319853</c:v>
                </c:pt>
                <c:pt idx="1111">
                  <c:v>-0.12360269641270638</c:v>
                </c:pt>
                <c:pt idx="1112">
                  <c:v>-0.12461313049221423</c:v>
                </c:pt>
                <c:pt idx="1113">
                  <c:v>-0.12562356457172186</c:v>
                </c:pt>
                <c:pt idx="1114">
                  <c:v>-0.12663399865122971</c:v>
                </c:pt>
                <c:pt idx="1115">
                  <c:v>-0.12764443273073756</c:v>
                </c:pt>
                <c:pt idx="1116">
                  <c:v>-0.12865486681024541</c:v>
                </c:pt>
                <c:pt idx="1117">
                  <c:v>-0.12966530088975303</c:v>
                </c:pt>
                <c:pt idx="1118">
                  <c:v>-0.13067573496926088</c:v>
                </c:pt>
                <c:pt idx="1119">
                  <c:v>-0.13168616904876873</c:v>
                </c:pt>
                <c:pt idx="1120">
                  <c:v>-0.13269660312827658</c:v>
                </c:pt>
                <c:pt idx="1121">
                  <c:v>-0.13370703720778421</c:v>
                </c:pt>
                <c:pt idx="1122">
                  <c:v>-0.13471747128729206</c:v>
                </c:pt>
                <c:pt idx="1123">
                  <c:v>-0.13572790536679991</c:v>
                </c:pt>
                <c:pt idx="1124">
                  <c:v>-0.13673833944630753</c:v>
                </c:pt>
                <c:pt idx="1125">
                  <c:v>-0.13774877352581538</c:v>
                </c:pt>
                <c:pt idx="1126">
                  <c:v>-0.13875920760532323</c:v>
                </c:pt>
                <c:pt idx="1127">
                  <c:v>-0.13976964168483108</c:v>
                </c:pt>
                <c:pt idx="1128">
                  <c:v>-0.14078007576433871</c:v>
                </c:pt>
                <c:pt idx="1129">
                  <c:v>-0.14179050984384656</c:v>
                </c:pt>
                <c:pt idx="1130">
                  <c:v>-0.14280094392335441</c:v>
                </c:pt>
                <c:pt idx="1131">
                  <c:v>-0.14381137800286226</c:v>
                </c:pt>
                <c:pt idx="1132">
                  <c:v>-0.14482181208236988</c:v>
                </c:pt>
                <c:pt idx="1133">
                  <c:v>-0.14583224616187773</c:v>
                </c:pt>
                <c:pt idx="1134">
                  <c:v>-0.14684268024138558</c:v>
                </c:pt>
                <c:pt idx="1135">
                  <c:v>-0.14785311432089343</c:v>
                </c:pt>
                <c:pt idx="1136">
                  <c:v>-0.14886354840040106</c:v>
                </c:pt>
                <c:pt idx="1137">
                  <c:v>-0.14987398247990891</c:v>
                </c:pt>
                <c:pt idx="1138">
                  <c:v>-0.15088441655941676</c:v>
                </c:pt>
                <c:pt idx="1139">
                  <c:v>-0.15189485063892461</c:v>
                </c:pt>
                <c:pt idx="1140">
                  <c:v>-0.15290528471843223</c:v>
                </c:pt>
                <c:pt idx="1141">
                  <c:v>-0.15391571879794008</c:v>
                </c:pt>
                <c:pt idx="1142">
                  <c:v>-0.15492615287744793</c:v>
                </c:pt>
                <c:pt idx="1143">
                  <c:v>-0.15593658695695556</c:v>
                </c:pt>
                <c:pt idx="1144">
                  <c:v>-0.15694702103646341</c:v>
                </c:pt>
                <c:pt idx="1145">
                  <c:v>-0.15795745511597126</c:v>
                </c:pt>
                <c:pt idx="1146">
                  <c:v>-0.15896788919547911</c:v>
                </c:pt>
                <c:pt idx="1147">
                  <c:v>-0.15997832327498673</c:v>
                </c:pt>
                <c:pt idx="1148">
                  <c:v>-0.16098875735449458</c:v>
                </c:pt>
                <c:pt idx="1149">
                  <c:v>-0.16199919143400243</c:v>
                </c:pt>
                <c:pt idx="1150">
                  <c:v>-0.16300962551351028</c:v>
                </c:pt>
                <c:pt idx="1151">
                  <c:v>-0.16402005959301791</c:v>
                </c:pt>
                <c:pt idx="1152">
                  <c:v>-0.16503049367252576</c:v>
                </c:pt>
                <c:pt idx="1153">
                  <c:v>-0.16604092775203361</c:v>
                </c:pt>
                <c:pt idx="1154">
                  <c:v>-0.16705136183154146</c:v>
                </c:pt>
                <c:pt idx="1155">
                  <c:v>-0.16806179591104908</c:v>
                </c:pt>
                <c:pt idx="1156">
                  <c:v>-0.16907222999055693</c:v>
                </c:pt>
                <c:pt idx="1157">
                  <c:v>-0.17008266407006478</c:v>
                </c:pt>
                <c:pt idx="1158">
                  <c:v>-0.17109309814957263</c:v>
                </c:pt>
                <c:pt idx="1159">
                  <c:v>-0.17210353222908026</c:v>
                </c:pt>
                <c:pt idx="1160">
                  <c:v>-0.17311396630858811</c:v>
                </c:pt>
                <c:pt idx="1161">
                  <c:v>-0.17412440038809596</c:v>
                </c:pt>
                <c:pt idx="1162">
                  <c:v>-0.17513483446760358</c:v>
                </c:pt>
                <c:pt idx="1163">
                  <c:v>-0.17614526854711143</c:v>
                </c:pt>
                <c:pt idx="1164">
                  <c:v>-0.17715570262661928</c:v>
                </c:pt>
                <c:pt idx="1165">
                  <c:v>-0.17816613670612713</c:v>
                </c:pt>
                <c:pt idx="1166">
                  <c:v>-0.17917657078563476</c:v>
                </c:pt>
                <c:pt idx="1167">
                  <c:v>-0.18018700486514261</c:v>
                </c:pt>
                <c:pt idx="1168">
                  <c:v>-0.18119743894465046</c:v>
                </c:pt>
                <c:pt idx="1169">
                  <c:v>-0.18220787302415831</c:v>
                </c:pt>
                <c:pt idx="1170">
                  <c:v>-0.18321830710366593</c:v>
                </c:pt>
                <c:pt idx="1171">
                  <c:v>-0.18422874118317378</c:v>
                </c:pt>
                <c:pt idx="1172">
                  <c:v>-0.18523917526268163</c:v>
                </c:pt>
                <c:pt idx="1173">
                  <c:v>-0.18624960934218948</c:v>
                </c:pt>
                <c:pt idx="1174">
                  <c:v>-0.18726004342169711</c:v>
                </c:pt>
                <c:pt idx="1175">
                  <c:v>-0.18827047750120496</c:v>
                </c:pt>
                <c:pt idx="1176">
                  <c:v>-0.18928091158071281</c:v>
                </c:pt>
                <c:pt idx="1177">
                  <c:v>-0.19029134566022043</c:v>
                </c:pt>
                <c:pt idx="1178">
                  <c:v>-0.19130177973972828</c:v>
                </c:pt>
                <c:pt idx="1179">
                  <c:v>-0.19231221381923613</c:v>
                </c:pt>
                <c:pt idx="1180">
                  <c:v>-0.19332264789874398</c:v>
                </c:pt>
                <c:pt idx="1181">
                  <c:v>-0.19433308197825161</c:v>
                </c:pt>
                <c:pt idx="1182">
                  <c:v>-0.19534351605775946</c:v>
                </c:pt>
                <c:pt idx="1183">
                  <c:v>-0.19635395013726731</c:v>
                </c:pt>
                <c:pt idx="1184">
                  <c:v>-0.19736438421677516</c:v>
                </c:pt>
                <c:pt idx="1185">
                  <c:v>-0.19837481829628278</c:v>
                </c:pt>
                <c:pt idx="1186">
                  <c:v>-0.19938525237579063</c:v>
                </c:pt>
                <c:pt idx="1187">
                  <c:v>-0.20039568645529848</c:v>
                </c:pt>
                <c:pt idx="1188">
                  <c:v>-0.20140612053480633</c:v>
                </c:pt>
                <c:pt idx="1189">
                  <c:v>-0.20241655461431396</c:v>
                </c:pt>
                <c:pt idx="1190">
                  <c:v>-0.20342698869382181</c:v>
                </c:pt>
                <c:pt idx="1191">
                  <c:v>-0.20443742277332966</c:v>
                </c:pt>
                <c:pt idx="1192">
                  <c:v>-0.20544785685283751</c:v>
                </c:pt>
                <c:pt idx="1193">
                  <c:v>-0.20645829093234513</c:v>
                </c:pt>
                <c:pt idx="1194">
                  <c:v>-0.20746872501185298</c:v>
                </c:pt>
                <c:pt idx="1195">
                  <c:v>-0.20847915909136083</c:v>
                </c:pt>
                <c:pt idx="1196">
                  <c:v>-0.20948959317086846</c:v>
                </c:pt>
                <c:pt idx="1197">
                  <c:v>-0.21050002725037631</c:v>
                </c:pt>
                <c:pt idx="1198">
                  <c:v>-0.21151046132988416</c:v>
                </c:pt>
                <c:pt idx="1199">
                  <c:v>-0.21252089540939201</c:v>
                </c:pt>
                <c:pt idx="1200">
                  <c:v>-0.21353132948889963</c:v>
                </c:pt>
                <c:pt idx="1201">
                  <c:v>-0.21454176356840748</c:v>
                </c:pt>
                <c:pt idx="1202">
                  <c:v>-0.21555219764791533</c:v>
                </c:pt>
                <c:pt idx="1203">
                  <c:v>-0.21656263172742318</c:v>
                </c:pt>
                <c:pt idx="1204">
                  <c:v>-0.21757306580693081</c:v>
                </c:pt>
                <c:pt idx="1205">
                  <c:v>-0.21858349988643866</c:v>
                </c:pt>
                <c:pt idx="1206">
                  <c:v>-0.21959393396594651</c:v>
                </c:pt>
                <c:pt idx="1207">
                  <c:v>-0.22060436804545436</c:v>
                </c:pt>
                <c:pt idx="1208">
                  <c:v>-0.22161480212496198</c:v>
                </c:pt>
                <c:pt idx="1209">
                  <c:v>-0.22262523620446983</c:v>
                </c:pt>
                <c:pt idx="1210">
                  <c:v>-0.22363567028397768</c:v>
                </c:pt>
                <c:pt idx="1211">
                  <c:v>-0.22464610436348553</c:v>
                </c:pt>
                <c:pt idx="1212">
                  <c:v>-0.22565653844299316</c:v>
                </c:pt>
                <c:pt idx="1213">
                  <c:v>-0.22666697252250101</c:v>
                </c:pt>
                <c:pt idx="1214">
                  <c:v>-0.22767740660200886</c:v>
                </c:pt>
                <c:pt idx="1215">
                  <c:v>-0.22868784068151649</c:v>
                </c:pt>
                <c:pt idx="1216">
                  <c:v>-0.22969827476102433</c:v>
                </c:pt>
                <c:pt idx="1217">
                  <c:v>-0.23070870884053218</c:v>
                </c:pt>
                <c:pt idx="1218">
                  <c:v>-0.23171914292004003</c:v>
                </c:pt>
                <c:pt idx="1219">
                  <c:v>-0.23272957699954766</c:v>
                </c:pt>
                <c:pt idx="1220">
                  <c:v>-0.23374001107905551</c:v>
                </c:pt>
                <c:pt idx="1221">
                  <c:v>-0.23475044515856336</c:v>
                </c:pt>
                <c:pt idx="1222">
                  <c:v>-0.23576087923807121</c:v>
                </c:pt>
                <c:pt idx="1223">
                  <c:v>-0.23677131331757884</c:v>
                </c:pt>
                <c:pt idx="1224">
                  <c:v>-0.23778174739708668</c:v>
                </c:pt>
                <c:pt idx="1225">
                  <c:v>-0.23879218147659453</c:v>
                </c:pt>
                <c:pt idx="1226">
                  <c:v>-0.23980261555610238</c:v>
                </c:pt>
                <c:pt idx="1227">
                  <c:v>-0.24081304963561001</c:v>
                </c:pt>
                <c:pt idx="1228">
                  <c:v>-0.24182348371511786</c:v>
                </c:pt>
                <c:pt idx="1229">
                  <c:v>-0.24283391779462571</c:v>
                </c:pt>
                <c:pt idx="1230">
                  <c:v>-0.24384435187413334</c:v>
                </c:pt>
                <c:pt idx="1231">
                  <c:v>-0.24485478595364119</c:v>
                </c:pt>
                <c:pt idx="1232">
                  <c:v>-0.24586522003314903</c:v>
                </c:pt>
                <c:pt idx="1233">
                  <c:v>-0.24687565411265688</c:v>
                </c:pt>
                <c:pt idx="1234">
                  <c:v>-0.24788608819216451</c:v>
                </c:pt>
                <c:pt idx="1235">
                  <c:v>-0.24889652227167236</c:v>
                </c:pt>
                <c:pt idx="1236">
                  <c:v>-0.24990695635118021</c:v>
                </c:pt>
                <c:pt idx="1237">
                  <c:v>-0.25091739043068806</c:v>
                </c:pt>
                <c:pt idx="1238">
                  <c:v>-0.25192782451019569</c:v>
                </c:pt>
                <c:pt idx="1239">
                  <c:v>-0.25293825858970354</c:v>
                </c:pt>
                <c:pt idx="1240">
                  <c:v>-0.25394869266921138</c:v>
                </c:pt>
                <c:pt idx="1241">
                  <c:v>-0.25495912674871923</c:v>
                </c:pt>
                <c:pt idx="1242">
                  <c:v>-0.25596956082822686</c:v>
                </c:pt>
                <c:pt idx="1243">
                  <c:v>-0.25697999490773471</c:v>
                </c:pt>
                <c:pt idx="1244">
                  <c:v>-0.25799042898724256</c:v>
                </c:pt>
                <c:pt idx="1245">
                  <c:v>-0.25900086306675041</c:v>
                </c:pt>
                <c:pt idx="1246">
                  <c:v>-0.26001129714625804</c:v>
                </c:pt>
                <c:pt idx="1247">
                  <c:v>-0.26102173122576589</c:v>
                </c:pt>
                <c:pt idx="1248">
                  <c:v>-0.26203216530527373</c:v>
                </c:pt>
                <c:pt idx="1249">
                  <c:v>-0.26304259938478136</c:v>
                </c:pt>
                <c:pt idx="1250">
                  <c:v>-0.26405303346428921</c:v>
                </c:pt>
                <c:pt idx="1251">
                  <c:v>-0.26506346754379706</c:v>
                </c:pt>
                <c:pt idx="1252">
                  <c:v>-0.26607390162330491</c:v>
                </c:pt>
                <c:pt idx="1253">
                  <c:v>-0.26708433570281254</c:v>
                </c:pt>
                <c:pt idx="1254">
                  <c:v>-0.26809476978232039</c:v>
                </c:pt>
                <c:pt idx="1255">
                  <c:v>-0.26910520386182823</c:v>
                </c:pt>
                <c:pt idx="1256">
                  <c:v>-0.27011563794133608</c:v>
                </c:pt>
                <c:pt idx="1257">
                  <c:v>-0.27112607202084371</c:v>
                </c:pt>
                <c:pt idx="1258">
                  <c:v>-0.27213650610035156</c:v>
                </c:pt>
                <c:pt idx="1259">
                  <c:v>-0.27314694017985941</c:v>
                </c:pt>
                <c:pt idx="1260">
                  <c:v>-0.27415737425936726</c:v>
                </c:pt>
                <c:pt idx="1261">
                  <c:v>-0.27516780833887489</c:v>
                </c:pt>
                <c:pt idx="1262">
                  <c:v>-0.27617824241838274</c:v>
                </c:pt>
                <c:pt idx="1263">
                  <c:v>-0.27718867649789058</c:v>
                </c:pt>
                <c:pt idx="1264">
                  <c:v>-0.27819911057739843</c:v>
                </c:pt>
                <c:pt idx="1265">
                  <c:v>-0.27920954465690606</c:v>
                </c:pt>
                <c:pt idx="1266">
                  <c:v>-0.28021997873641391</c:v>
                </c:pt>
                <c:pt idx="1267">
                  <c:v>-0.28123041281592176</c:v>
                </c:pt>
                <c:pt idx="1268">
                  <c:v>-0.28224084689542939</c:v>
                </c:pt>
                <c:pt idx="1269">
                  <c:v>-0.28325128097493724</c:v>
                </c:pt>
                <c:pt idx="1270">
                  <c:v>-0.28426171505444509</c:v>
                </c:pt>
                <c:pt idx="1271">
                  <c:v>-0.28527214913395293</c:v>
                </c:pt>
                <c:pt idx="1272">
                  <c:v>-0.28628258321346056</c:v>
                </c:pt>
                <c:pt idx="1273">
                  <c:v>-0.28729301729296841</c:v>
                </c:pt>
                <c:pt idx="1274">
                  <c:v>-0.28830345137247626</c:v>
                </c:pt>
                <c:pt idx="1275">
                  <c:v>-0.28931388545198411</c:v>
                </c:pt>
                <c:pt idx="1276">
                  <c:v>-0.29032431953149174</c:v>
                </c:pt>
                <c:pt idx="1277">
                  <c:v>-0.29133475361099959</c:v>
                </c:pt>
                <c:pt idx="1278">
                  <c:v>-0.29234518769050744</c:v>
                </c:pt>
                <c:pt idx="1279">
                  <c:v>-0.29335562177001528</c:v>
                </c:pt>
                <c:pt idx="1280">
                  <c:v>-0.29436605584952313</c:v>
                </c:pt>
                <c:pt idx="1281">
                  <c:v>-0.29537648992903098</c:v>
                </c:pt>
                <c:pt idx="1282">
                  <c:v>-0.29638692400853861</c:v>
                </c:pt>
                <c:pt idx="1283">
                  <c:v>-0.29739735808804646</c:v>
                </c:pt>
                <c:pt idx="1284">
                  <c:v>-0.29840779216755431</c:v>
                </c:pt>
                <c:pt idx="1285">
                  <c:v>-0.29941822624706216</c:v>
                </c:pt>
                <c:pt idx="1286">
                  <c:v>-0.30042866032656979</c:v>
                </c:pt>
                <c:pt idx="1287">
                  <c:v>-0.30143909440607763</c:v>
                </c:pt>
                <c:pt idx="1288">
                  <c:v>-0.30244952848558548</c:v>
                </c:pt>
                <c:pt idx="1289">
                  <c:v>-0.30345996256509333</c:v>
                </c:pt>
                <c:pt idx="1290">
                  <c:v>-0.30447039664460096</c:v>
                </c:pt>
                <c:pt idx="1291">
                  <c:v>-0.30548083072410881</c:v>
                </c:pt>
                <c:pt idx="1292">
                  <c:v>-0.30649126480361666</c:v>
                </c:pt>
                <c:pt idx="1293">
                  <c:v>-0.30750169888312429</c:v>
                </c:pt>
                <c:pt idx="1294">
                  <c:v>-0.30851213296263214</c:v>
                </c:pt>
                <c:pt idx="1295">
                  <c:v>-0.30952256704213998</c:v>
                </c:pt>
                <c:pt idx="1296">
                  <c:v>-0.31053300112164783</c:v>
                </c:pt>
                <c:pt idx="1297">
                  <c:v>-0.31154343520115546</c:v>
                </c:pt>
                <c:pt idx="1298">
                  <c:v>-0.31255386928066331</c:v>
                </c:pt>
                <c:pt idx="1299">
                  <c:v>-0.31356430336017116</c:v>
                </c:pt>
                <c:pt idx="1300">
                  <c:v>-0.31457473743967901</c:v>
                </c:pt>
                <c:pt idx="1301">
                  <c:v>-0.31558517151918664</c:v>
                </c:pt>
                <c:pt idx="1302">
                  <c:v>-0.31659560559869449</c:v>
                </c:pt>
                <c:pt idx="1303">
                  <c:v>-0.31760603967820233</c:v>
                </c:pt>
                <c:pt idx="1304">
                  <c:v>-0.31861647375771018</c:v>
                </c:pt>
                <c:pt idx="1305">
                  <c:v>-0.31962690783721781</c:v>
                </c:pt>
                <c:pt idx="1306">
                  <c:v>-0.32063734191672566</c:v>
                </c:pt>
                <c:pt idx="1307">
                  <c:v>-0.32164777599623351</c:v>
                </c:pt>
                <c:pt idx="1308">
                  <c:v>-0.32265821007574136</c:v>
                </c:pt>
                <c:pt idx="1309">
                  <c:v>-0.32366864415524899</c:v>
                </c:pt>
                <c:pt idx="1310">
                  <c:v>-0.32467907823475683</c:v>
                </c:pt>
                <c:pt idx="1311">
                  <c:v>-0.32568951231426468</c:v>
                </c:pt>
                <c:pt idx="1312">
                  <c:v>-0.32669994639377231</c:v>
                </c:pt>
                <c:pt idx="1313">
                  <c:v>-0.32771038047328016</c:v>
                </c:pt>
                <c:pt idx="1314">
                  <c:v>-0.32872081455278801</c:v>
                </c:pt>
                <c:pt idx="1315">
                  <c:v>-0.32973124863229586</c:v>
                </c:pt>
                <c:pt idx="1316">
                  <c:v>-0.33074168271180349</c:v>
                </c:pt>
                <c:pt idx="1317">
                  <c:v>-0.33175211679131134</c:v>
                </c:pt>
                <c:pt idx="1318">
                  <c:v>-0.33276255087081918</c:v>
                </c:pt>
                <c:pt idx="1319">
                  <c:v>-0.33377298495032703</c:v>
                </c:pt>
                <c:pt idx="1320">
                  <c:v>-0.33478341902983466</c:v>
                </c:pt>
                <c:pt idx="1321">
                  <c:v>-0.33579385310934251</c:v>
                </c:pt>
                <c:pt idx="1322">
                  <c:v>-0.33680428718885036</c:v>
                </c:pt>
                <c:pt idx="1323">
                  <c:v>-0.33781472126835821</c:v>
                </c:pt>
                <c:pt idx="1324">
                  <c:v>-0.33882515534786584</c:v>
                </c:pt>
                <c:pt idx="1325">
                  <c:v>-0.33983558942737369</c:v>
                </c:pt>
                <c:pt idx="1326">
                  <c:v>-0.34084602350688153</c:v>
                </c:pt>
                <c:pt idx="1327">
                  <c:v>-0.34185645758638938</c:v>
                </c:pt>
                <c:pt idx="1328">
                  <c:v>-0.34286689166589701</c:v>
                </c:pt>
                <c:pt idx="1329">
                  <c:v>-0.34387732574540486</c:v>
                </c:pt>
                <c:pt idx="1330">
                  <c:v>-0.34488775982491271</c:v>
                </c:pt>
                <c:pt idx="1331">
                  <c:v>-0.34589819390442034</c:v>
                </c:pt>
                <c:pt idx="1332">
                  <c:v>-0.34690862798392819</c:v>
                </c:pt>
                <c:pt idx="1333">
                  <c:v>-0.34791906206343604</c:v>
                </c:pt>
                <c:pt idx="1334">
                  <c:v>-0.34892949614294388</c:v>
                </c:pt>
                <c:pt idx="1335">
                  <c:v>-0.34993993022245151</c:v>
                </c:pt>
                <c:pt idx="1336">
                  <c:v>-0.35095036430195936</c:v>
                </c:pt>
                <c:pt idx="1337">
                  <c:v>-0.35196079838146721</c:v>
                </c:pt>
                <c:pt idx="1338">
                  <c:v>-0.35297123246097506</c:v>
                </c:pt>
                <c:pt idx="1339">
                  <c:v>-0.35398166654048269</c:v>
                </c:pt>
                <c:pt idx="1340">
                  <c:v>-0.35499210061999054</c:v>
                </c:pt>
                <c:pt idx="1341">
                  <c:v>-0.35600253469949839</c:v>
                </c:pt>
                <c:pt idx="1342">
                  <c:v>-0.35701296877900623</c:v>
                </c:pt>
                <c:pt idx="1343">
                  <c:v>-0.35802340285851386</c:v>
                </c:pt>
                <c:pt idx="1344">
                  <c:v>-0.35903383693802171</c:v>
                </c:pt>
                <c:pt idx="1345">
                  <c:v>-0.36004427101752956</c:v>
                </c:pt>
                <c:pt idx="1346">
                  <c:v>-0.36105470509703741</c:v>
                </c:pt>
                <c:pt idx="1347">
                  <c:v>-0.36206513917654504</c:v>
                </c:pt>
                <c:pt idx="1348">
                  <c:v>-0.36307557325605289</c:v>
                </c:pt>
                <c:pt idx="1349">
                  <c:v>-0.36408600733556074</c:v>
                </c:pt>
                <c:pt idx="1350">
                  <c:v>-0.36509644141506836</c:v>
                </c:pt>
                <c:pt idx="1351">
                  <c:v>-0.36610687549457621</c:v>
                </c:pt>
                <c:pt idx="1352">
                  <c:v>-0.36711730957408406</c:v>
                </c:pt>
                <c:pt idx="1353">
                  <c:v>-0.36812774365359191</c:v>
                </c:pt>
                <c:pt idx="1354">
                  <c:v>-0.36913817773309954</c:v>
                </c:pt>
                <c:pt idx="1355">
                  <c:v>-0.37014861181260739</c:v>
                </c:pt>
                <c:pt idx="1356">
                  <c:v>-0.37115904589211524</c:v>
                </c:pt>
                <c:pt idx="1357">
                  <c:v>-0.37216947997162309</c:v>
                </c:pt>
                <c:pt idx="1358">
                  <c:v>-0.37317991405113071</c:v>
                </c:pt>
                <c:pt idx="1359">
                  <c:v>-0.37419034813063856</c:v>
                </c:pt>
                <c:pt idx="1360">
                  <c:v>-0.37520078221014641</c:v>
                </c:pt>
                <c:pt idx="1361">
                  <c:v>-0.37621121628965426</c:v>
                </c:pt>
                <c:pt idx="1362">
                  <c:v>-0.37722165036916189</c:v>
                </c:pt>
                <c:pt idx="1363">
                  <c:v>-0.37823208444866974</c:v>
                </c:pt>
                <c:pt idx="1364">
                  <c:v>-0.37924251852817759</c:v>
                </c:pt>
                <c:pt idx="1365">
                  <c:v>-0.38025295260768521</c:v>
                </c:pt>
                <c:pt idx="1366">
                  <c:v>-0.38126338668719306</c:v>
                </c:pt>
                <c:pt idx="1367">
                  <c:v>-0.38227382076670091</c:v>
                </c:pt>
                <c:pt idx="1368">
                  <c:v>-0.38328425484620876</c:v>
                </c:pt>
                <c:pt idx="1369">
                  <c:v>-0.38429468892571639</c:v>
                </c:pt>
                <c:pt idx="1370">
                  <c:v>-0.38530512300522424</c:v>
                </c:pt>
                <c:pt idx="1371">
                  <c:v>-0.38631555708473209</c:v>
                </c:pt>
                <c:pt idx="1372">
                  <c:v>-0.38732599116423994</c:v>
                </c:pt>
                <c:pt idx="1373">
                  <c:v>-0.38833642524374756</c:v>
                </c:pt>
                <c:pt idx="1374">
                  <c:v>-0.38934685932325541</c:v>
                </c:pt>
                <c:pt idx="1375">
                  <c:v>-0.39035729340276326</c:v>
                </c:pt>
                <c:pt idx="1376">
                  <c:v>-0.39136772748227111</c:v>
                </c:pt>
                <c:pt idx="1377">
                  <c:v>-0.39237816156177874</c:v>
                </c:pt>
                <c:pt idx="1378">
                  <c:v>-0.39338859564128659</c:v>
                </c:pt>
                <c:pt idx="1379">
                  <c:v>-0.39439902972079444</c:v>
                </c:pt>
                <c:pt idx="1380">
                  <c:v>-0.39540946380030229</c:v>
                </c:pt>
                <c:pt idx="1381">
                  <c:v>-0.39641989787980991</c:v>
                </c:pt>
                <c:pt idx="1382">
                  <c:v>-0.39743033195931776</c:v>
                </c:pt>
                <c:pt idx="1383">
                  <c:v>-0.39844076603882561</c:v>
                </c:pt>
                <c:pt idx="1384">
                  <c:v>-0.39945120011833324</c:v>
                </c:pt>
                <c:pt idx="1385">
                  <c:v>-0.40046163419784109</c:v>
                </c:pt>
                <c:pt idx="1386">
                  <c:v>-0.40147206827734894</c:v>
                </c:pt>
                <c:pt idx="1387">
                  <c:v>-0.40248250235685679</c:v>
                </c:pt>
                <c:pt idx="1388">
                  <c:v>-0.40349293643636441</c:v>
                </c:pt>
                <c:pt idx="1389">
                  <c:v>-0.40450337051587226</c:v>
                </c:pt>
                <c:pt idx="1390">
                  <c:v>-0.40551380459538011</c:v>
                </c:pt>
                <c:pt idx="1391">
                  <c:v>-0.40652423867488796</c:v>
                </c:pt>
                <c:pt idx="1392">
                  <c:v>-0.40753467275439559</c:v>
                </c:pt>
                <c:pt idx="1393">
                  <c:v>-0.40854510683390344</c:v>
                </c:pt>
                <c:pt idx="1394">
                  <c:v>-0.40955554091341129</c:v>
                </c:pt>
                <c:pt idx="1395">
                  <c:v>-0.41056597499291914</c:v>
                </c:pt>
                <c:pt idx="1396">
                  <c:v>-0.41157640907242676</c:v>
                </c:pt>
                <c:pt idx="1397">
                  <c:v>-0.41258684315193461</c:v>
                </c:pt>
                <c:pt idx="1398">
                  <c:v>-0.41359727723144246</c:v>
                </c:pt>
                <c:pt idx="1399">
                  <c:v>-0.41460771131095031</c:v>
                </c:pt>
                <c:pt idx="1400">
                  <c:v>-0.41561814539045794</c:v>
                </c:pt>
                <c:pt idx="1401">
                  <c:v>-0.41662857946996579</c:v>
                </c:pt>
                <c:pt idx="1402">
                  <c:v>-0.41763901354947364</c:v>
                </c:pt>
                <c:pt idx="1403">
                  <c:v>-0.41864944762898126</c:v>
                </c:pt>
                <c:pt idx="1404">
                  <c:v>-0.41965988170848911</c:v>
                </c:pt>
                <c:pt idx="1405">
                  <c:v>-0.42067031578799696</c:v>
                </c:pt>
                <c:pt idx="1406">
                  <c:v>-0.42168074986750481</c:v>
                </c:pt>
                <c:pt idx="1407">
                  <c:v>-0.42269118394701244</c:v>
                </c:pt>
                <c:pt idx="1408">
                  <c:v>-0.42370161802652029</c:v>
                </c:pt>
                <c:pt idx="1409">
                  <c:v>-0.42471205210602814</c:v>
                </c:pt>
                <c:pt idx="1410">
                  <c:v>-0.42572248618553599</c:v>
                </c:pt>
                <c:pt idx="1411">
                  <c:v>-0.42673292026504361</c:v>
                </c:pt>
                <c:pt idx="1412">
                  <c:v>-0.42774335434455146</c:v>
                </c:pt>
                <c:pt idx="1413">
                  <c:v>-0.42875378842405931</c:v>
                </c:pt>
                <c:pt idx="1414">
                  <c:v>-0.42976422250356716</c:v>
                </c:pt>
                <c:pt idx="1415">
                  <c:v>-0.43077465658307479</c:v>
                </c:pt>
                <c:pt idx="1416">
                  <c:v>-0.43178509066258264</c:v>
                </c:pt>
                <c:pt idx="1417">
                  <c:v>-0.43279552474209049</c:v>
                </c:pt>
                <c:pt idx="1418">
                  <c:v>-0.43380595882159811</c:v>
                </c:pt>
                <c:pt idx="1419">
                  <c:v>-0.43481639290110596</c:v>
                </c:pt>
                <c:pt idx="1420">
                  <c:v>-0.43582682698061381</c:v>
                </c:pt>
                <c:pt idx="1421">
                  <c:v>-0.43683726106012166</c:v>
                </c:pt>
                <c:pt idx="1422">
                  <c:v>-0.43784769513962929</c:v>
                </c:pt>
                <c:pt idx="1423">
                  <c:v>-0.43885812921913714</c:v>
                </c:pt>
                <c:pt idx="1424">
                  <c:v>-0.43986856329864499</c:v>
                </c:pt>
                <c:pt idx="1425">
                  <c:v>-0.44087899737815284</c:v>
                </c:pt>
                <c:pt idx="1426">
                  <c:v>-0.44188943145766046</c:v>
                </c:pt>
                <c:pt idx="1427">
                  <c:v>-0.44289986553716831</c:v>
                </c:pt>
                <c:pt idx="1428">
                  <c:v>-0.44391029961667616</c:v>
                </c:pt>
                <c:pt idx="1429">
                  <c:v>-0.44492073369618401</c:v>
                </c:pt>
                <c:pt idx="1430">
                  <c:v>-0.44593116777569164</c:v>
                </c:pt>
                <c:pt idx="1431">
                  <c:v>-0.44694160185519949</c:v>
                </c:pt>
                <c:pt idx="1432">
                  <c:v>-0.44795203593470734</c:v>
                </c:pt>
                <c:pt idx="1433">
                  <c:v>-0.44896247001421519</c:v>
                </c:pt>
                <c:pt idx="1434">
                  <c:v>-0.44997290409372281</c:v>
                </c:pt>
                <c:pt idx="1435">
                  <c:v>-0.45098333817323066</c:v>
                </c:pt>
                <c:pt idx="1436">
                  <c:v>-0.45199377225273851</c:v>
                </c:pt>
                <c:pt idx="1437">
                  <c:v>-0.45300420633224614</c:v>
                </c:pt>
                <c:pt idx="1438">
                  <c:v>-0.45401464041175399</c:v>
                </c:pt>
                <c:pt idx="1439">
                  <c:v>-0.45502507449126184</c:v>
                </c:pt>
                <c:pt idx="1440">
                  <c:v>-0.45603550857076969</c:v>
                </c:pt>
                <c:pt idx="1441">
                  <c:v>-0.45704594265027731</c:v>
                </c:pt>
                <c:pt idx="1442">
                  <c:v>-0.45805637672978516</c:v>
                </c:pt>
                <c:pt idx="1443">
                  <c:v>-0.45906681080929301</c:v>
                </c:pt>
                <c:pt idx="1444">
                  <c:v>-0.46007724488880086</c:v>
                </c:pt>
                <c:pt idx="1445">
                  <c:v>-0.46108767896830849</c:v>
                </c:pt>
                <c:pt idx="1446">
                  <c:v>-0.46209811304781634</c:v>
                </c:pt>
                <c:pt idx="1447">
                  <c:v>-0.46310854712732419</c:v>
                </c:pt>
                <c:pt idx="1448">
                  <c:v>-0.46411898120683204</c:v>
                </c:pt>
                <c:pt idx="1449">
                  <c:v>-0.46512941528633966</c:v>
                </c:pt>
                <c:pt idx="1450">
                  <c:v>-0.46613984936584751</c:v>
                </c:pt>
                <c:pt idx="1451">
                  <c:v>-0.46715028344535536</c:v>
                </c:pt>
                <c:pt idx="1452">
                  <c:v>-0.46816071752486321</c:v>
                </c:pt>
                <c:pt idx="1453">
                  <c:v>-0.46917115160437084</c:v>
                </c:pt>
                <c:pt idx="1454">
                  <c:v>-0.47018158568387869</c:v>
                </c:pt>
                <c:pt idx="1455">
                  <c:v>-0.47119201976338654</c:v>
                </c:pt>
                <c:pt idx="1456">
                  <c:v>-0.47220245384289417</c:v>
                </c:pt>
                <c:pt idx="1457">
                  <c:v>-0.47321288792240201</c:v>
                </c:pt>
                <c:pt idx="1458">
                  <c:v>-0.47422332200190986</c:v>
                </c:pt>
                <c:pt idx="1459">
                  <c:v>-0.47523375608141771</c:v>
                </c:pt>
                <c:pt idx="1460">
                  <c:v>-0.47624419016092534</c:v>
                </c:pt>
                <c:pt idx="1461">
                  <c:v>-0.47725462424043319</c:v>
                </c:pt>
                <c:pt idx="1462">
                  <c:v>-0.47826505831994104</c:v>
                </c:pt>
                <c:pt idx="1463">
                  <c:v>-0.47927549239944889</c:v>
                </c:pt>
                <c:pt idx="1464">
                  <c:v>-0.48028592647895652</c:v>
                </c:pt>
                <c:pt idx="1465">
                  <c:v>-0.48129636055846436</c:v>
                </c:pt>
                <c:pt idx="1466">
                  <c:v>-0.48230679463797221</c:v>
                </c:pt>
                <c:pt idx="1467">
                  <c:v>-0.48331722871748006</c:v>
                </c:pt>
                <c:pt idx="1468">
                  <c:v>-0.48432766279698769</c:v>
                </c:pt>
                <c:pt idx="1469">
                  <c:v>-0.48533809687649554</c:v>
                </c:pt>
                <c:pt idx="1470">
                  <c:v>-0.48634853095600339</c:v>
                </c:pt>
                <c:pt idx="1471">
                  <c:v>-0.48735896503551102</c:v>
                </c:pt>
                <c:pt idx="1472">
                  <c:v>-0.48836939911501887</c:v>
                </c:pt>
                <c:pt idx="1473">
                  <c:v>-0.48937983319452671</c:v>
                </c:pt>
                <c:pt idx="1474">
                  <c:v>-0.49039026727403456</c:v>
                </c:pt>
                <c:pt idx="1475">
                  <c:v>-0.49140070135354219</c:v>
                </c:pt>
                <c:pt idx="1476">
                  <c:v>-0.49241113543305004</c:v>
                </c:pt>
                <c:pt idx="1477">
                  <c:v>-0.49342156951255789</c:v>
                </c:pt>
                <c:pt idx="1478">
                  <c:v>-0.49443200359206574</c:v>
                </c:pt>
                <c:pt idx="1479">
                  <c:v>-0.49544243767157337</c:v>
                </c:pt>
                <c:pt idx="1480">
                  <c:v>-0.49645287175108122</c:v>
                </c:pt>
                <c:pt idx="1481">
                  <c:v>-0.49746330583058906</c:v>
                </c:pt>
                <c:pt idx="1482">
                  <c:v>-0.49847373991009691</c:v>
                </c:pt>
                <c:pt idx="1483">
                  <c:v>-0.49948417398960454</c:v>
                </c:pt>
                <c:pt idx="1484">
                  <c:v>-0.50049460806911239</c:v>
                </c:pt>
                <c:pt idx="1485">
                  <c:v>-0.50150504214862024</c:v>
                </c:pt>
                <c:pt idx="1486">
                  <c:v>-0.50251547622812809</c:v>
                </c:pt>
                <c:pt idx="1487">
                  <c:v>-0.50352591030763572</c:v>
                </c:pt>
                <c:pt idx="1488">
                  <c:v>-0.50453634438714356</c:v>
                </c:pt>
                <c:pt idx="1489">
                  <c:v>-0.50554677846665141</c:v>
                </c:pt>
                <c:pt idx="1490">
                  <c:v>-0.50655721254615904</c:v>
                </c:pt>
                <c:pt idx="1491">
                  <c:v>-0.50756764662566689</c:v>
                </c:pt>
                <c:pt idx="1492">
                  <c:v>-0.50857808070517474</c:v>
                </c:pt>
                <c:pt idx="1493">
                  <c:v>-0.50958851478468259</c:v>
                </c:pt>
                <c:pt idx="1494">
                  <c:v>-0.51059894886419022</c:v>
                </c:pt>
                <c:pt idx="1495">
                  <c:v>-0.51160938294369807</c:v>
                </c:pt>
                <c:pt idx="1496">
                  <c:v>-0.51261981702320591</c:v>
                </c:pt>
                <c:pt idx="1497">
                  <c:v>-0.51363025110271376</c:v>
                </c:pt>
                <c:pt idx="1498">
                  <c:v>-0.51464068518222139</c:v>
                </c:pt>
                <c:pt idx="1499">
                  <c:v>-0.51565111926172924</c:v>
                </c:pt>
                <c:pt idx="1500">
                  <c:v>-0.51666155334123709</c:v>
                </c:pt>
                <c:pt idx="1501">
                  <c:v>-0.51767198742074494</c:v>
                </c:pt>
                <c:pt idx="1502">
                  <c:v>-0.51868242150025257</c:v>
                </c:pt>
                <c:pt idx="1503">
                  <c:v>-0.51969285557976042</c:v>
                </c:pt>
                <c:pt idx="1504">
                  <c:v>-0.52070328965926826</c:v>
                </c:pt>
                <c:pt idx="1505">
                  <c:v>-0.52171372373877611</c:v>
                </c:pt>
                <c:pt idx="1506">
                  <c:v>-0.52272415781828374</c:v>
                </c:pt>
                <c:pt idx="1507">
                  <c:v>-0.52373459189779159</c:v>
                </c:pt>
                <c:pt idx="1508">
                  <c:v>-0.52474502597729944</c:v>
                </c:pt>
                <c:pt idx="1509">
                  <c:v>-0.52575546005680707</c:v>
                </c:pt>
                <c:pt idx="1510">
                  <c:v>-0.52676589413631492</c:v>
                </c:pt>
                <c:pt idx="1511">
                  <c:v>-0.52777632821582277</c:v>
                </c:pt>
                <c:pt idx="1512">
                  <c:v>-0.52878676229533061</c:v>
                </c:pt>
                <c:pt idx="1513">
                  <c:v>-0.52979719637483824</c:v>
                </c:pt>
                <c:pt idx="1514">
                  <c:v>-0.53080763045434609</c:v>
                </c:pt>
                <c:pt idx="1515">
                  <c:v>-0.53181806453385394</c:v>
                </c:pt>
                <c:pt idx="1516">
                  <c:v>-0.53282849861336179</c:v>
                </c:pt>
                <c:pt idx="1517">
                  <c:v>-0.53383893269286942</c:v>
                </c:pt>
                <c:pt idx="1518">
                  <c:v>-0.53484936677237727</c:v>
                </c:pt>
                <c:pt idx="1519">
                  <c:v>-0.53585980085188512</c:v>
                </c:pt>
                <c:pt idx="1520">
                  <c:v>-0.53687023493139296</c:v>
                </c:pt>
                <c:pt idx="1521">
                  <c:v>-0.53788066901090059</c:v>
                </c:pt>
                <c:pt idx="1522">
                  <c:v>-0.53889110309040844</c:v>
                </c:pt>
                <c:pt idx="1523">
                  <c:v>-0.53990153716991629</c:v>
                </c:pt>
                <c:pt idx="1524">
                  <c:v>-0.54091197124942392</c:v>
                </c:pt>
                <c:pt idx="1525">
                  <c:v>-0.54192240532893177</c:v>
                </c:pt>
                <c:pt idx="1526">
                  <c:v>-0.54293283940843962</c:v>
                </c:pt>
                <c:pt idx="1527">
                  <c:v>-0.54394327348794747</c:v>
                </c:pt>
                <c:pt idx="1528">
                  <c:v>-0.54495370756745509</c:v>
                </c:pt>
                <c:pt idx="1529">
                  <c:v>-0.54596414164696294</c:v>
                </c:pt>
                <c:pt idx="1530">
                  <c:v>-0.54697457572647079</c:v>
                </c:pt>
                <c:pt idx="1531">
                  <c:v>-0.54798500980597864</c:v>
                </c:pt>
                <c:pt idx="1532">
                  <c:v>-0.54899544388548627</c:v>
                </c:pt>
                <c:pt idx="1533">
                  <c:v>-0.55000587796499412</c:v>
                </c:pt>
                <c:pt idx="1534">
                  <c:v>-0.55101631204450197</c:v>
                </c:pt>
                <c:pt idx="1535">
                  <c:v>-0.55202674612400982</c:v>
                </c:pt>
                <c:pt idx="1536">
                  <c:v>-0.55303718020351744</c:v>
                </c:pt>
                <c:pt idx="1537">
                  <c:v>-0.55404761428302529</c:v>
                </c:pt>
                <c:pt idx="1538">
                  <c:v>-0.55505804836253314</c:v>
                </c:pt>
                <c:pt idx="1539">
                  <c:v>-0.55606848244204099</c:v>
                </c:pt>
                <c:pt idx="1540">
                  <c:v>-0.55707891652154862</c:v>
                </c:pt>
                <c:pt idx="1541">
                  <c:v>-0.55808935060105647</c:v>
                </c:pt>
                <c:pt idx="1542">
                  <c:v>-0.55909978468056432</c:v>
                </c:pt>
                <c:pt idx="1543">
                  <c:v>-0.56011021876007194</c:v>
                </c:pt>
                <c:pt idx="1544">
                  <c:v>-0.56112065283957979</c:v>
                </c:pt>
                <c:pt idx="1545">
                  <c:v>-0.56213108691908764</c:v>
                </c:pt>
                <c:pt idx="1546">
                  <c:v>-0.56314152099859549</c:v>
                </c:pt>
                <c:pt idx="1547">
                  <c:v>-0.56415195507810312</c:v>
                </c:pt>
                <c:pt idx="1548">
                  <c:v>-0.56516238915761097</c:v>
                </c:pt>
                <c:pt idx="1549">
                  <c:v>-0.56617282323711882</c:v>
                </c:pt>
                <c:pt idx="1550">
                  <c:v>-0.56718325731662667</c:v>
                </c:pt>
                <c:pt idx="1551">
                  <c:v>-0.56819369139613429</c:v>
                </c:pt>
                <c:pt idx="1552">
                  <c:v>-0.56920412547564214</c:v>
                </c:pt>
                <c:pt idx="1553">
                  <c:v>-0.57021455955514999</c:v>
                </c:pt>
                <c:pt idx="1554">
                  <c:v>-0.57122499363465784</c:v>
                </c:pt>
                <c:pt idx="1555">
                  <c:v>-0.57223542771416547</c:v>
                </c:pt>
                <c:pt idx="1556">
                  <c:v>-0.57324586179367332</c:v>
                </c:pt>
                <c:pt idx="1557">
                  <c:v>-0.57425629587318117</c:v>
                </c:pt>
                <c:pt idx="1558">
                  <c:v>-0.57526672995268902</c:v>
                </c:pt>
                <c:pt idx="1559">
                  <c:v>-0.57627716403219664</c:v>
                </c:pt>
                <c:pt idx="1560">
                  <c:v>-0.57728759811170449</c:v>
                </c:pt>
                <c:pt idx="1561">
                  <c:v>-0.57829803219121234</c:v>
                </c:pt>
                <c:pt idx="1562">
                  <c:v>-0.57930846627071997</c:v>
                </c:pt>
                <c:pt idx="1563">
                  <c:v>-0.58031890035022782</c:v>
                </c:pt>
                <c:pt idx="1564">
                  <c:v>-0.58132933442973567</c:v>
                </c:pt>
                <c:pt idx="1565">
                  <c:v>-0.58233976850924352</c:v>
                </c:pt>
                <c:pt idx="1566">
                  <c:v>-0.58335020258875114</c:v>
                </c:pt>
                <c:pt idx="1567">
                  <c:v>-0.58436063666825899</c:v>
                </c:pt>
                <c:pt idx="1568">
                  <c:v>-0.58537107074776684</c:v>
                </c:pt>
                <c:pt idx="1569">
                  <c:v>-0.58638150482727469</c:v>
                </c:pt>
                <c:pt idx="1570">
                  <c:v>-0.58739193890678232</c:v>
                </c:pt>
                <c:pt idx="1571">
                  <c:v>-0.58840237298629017</c:v>
                </c:pt>
                <c:pt idx="1572">
                  <c:v>-0.58941280706579802</c:v>
                </c:pt>
                <c:pt idx="1573">
                  <c:v>-0.59042324114530587</c:v>
                </c:pt>
                <c:pt idx="1574">
                  <c:v>-0.59143367522481349</c:v>
                </c:pt>
                <c:pt idx="1575">
                  <c:v>-0.59244410930432134</c:v>
                </c:pt>
                <c:pt idx="1576">
                  <c:v>-0.59345454338382919</c:v>
                </c:pt>
                <c:pt idx="1577">
                  <c:v>-0.59446497746333682</c:v>
                </c:pt>
                <c:pt idx="1578">
                  <c:v>-0.59547541154284467</c:v>
                </c:pt>
                <c:pt idx="1579">
                  <c:v>-0.59648584562235252</c:v>
                </c:pt>
                <c:pt idx="1580">
                  <c:v>-0.59749627970186037</c:v>
                </c:pt>
                <c:pt idx="1581">
                  <c:v>-0.59850671378136799</c:v>
                </c:pt>
                <c:pt idx="1582">
                  <c:v>-0.59951714786087584</c:v>
                </c:pt>
                <c:pt idx="1583">
                  <c:v>-0.60052758194038369</c:v>
                </c:pt>
                <c:pt idx="1584">
                  <c:v>-0.60153801601989154</c:v>
                </c:pt>
                <c:pt idx="1585">
                  <c:v>-0.60254845009939917</c:v>
                </c:pt>
                <c:pt idx="1586">
                  <c:v>-0.60355888417890702</c:v>
                </c:pt>
                <c:pt idx="1587">
                  <c:v>-0.60456931825841487</c:v>
                </c:pt>
                <c:pt idx="1588">
                  <c:v>-0.60557975233792272</c:v>
                </c:pt>
                <c:pt idx="1589">
                  <c:v>-0.60659018641743034</c:v>
                </c:pt>
                <c:pt idx="1590">
                  <c:v>-0.60760062049693819</c:v>
                </c:pt>
                <c:pt idx="1591">
                  <c:v>-0.60861105457644604</c:v>
                </c:pt>
                <c:pt idx="1592">
                  <c:v>-0.60962148865595389</c:v>
                </c:pt>
                <c:pt idx="1593">
                  <c:v>-0.61063192273546152</c:v>
                </c:pt>
                <c:pt idx="1594">
                  <c:v>-0.61164235681496937</c:v>
                </c:pt>
                <c:pt idx="1595">
                  <c:v>-0.61265279089447722</c:v>
                </c:pt>
                <c:pt idx="1596">
                  <c:v>-0.61366322497398484</c:v>
                </c:pt>
                <c:pt idx="1597">
                  <c:v>-0.61467365905349269</c:v>
                </c:pt>
                <c:pt idx="1598">
                  <c:v>-0.61568409313300054</c:v>
                </c:pt>
                <c:pt idx="1599">
                  <c:v>-0.61669452721250839</c:v>
                </c:pt>
                <c:pt idx="1600">
                  <c:v>-0.61770496129201602</c:v>
                </c:pt>
                <c:pt idx="1601">
                  <c:v>-0.61871539537152387</c:v>
                </c:pt>
                <c:pt idx="1602">
                  <c:v>-0.61972582945103172</c:v>
                </c:pt>
                <c:pt idx="1603">
                  <c:v>-0.62073626353053957</c:v>
                </c:pt>
                <c:pt idx="1604">
                  <c:v>-0.62174669761004719</c:v>
                </c:pt>
                <c:pt idx="1605">
                  <c:v>-0.62275713168955504</c:v>
                </c:pt>
                <c:pt idx="1606">
                  <c:v>-0.62376756576906289</c:v>
                </c:pt>
                <c:pt idx="1607">
                  <c:v>-0.62477799984857074</c:v>
                </c:pt>
                <c:pt idx="1608">
                  <c:v>-0.62578843392807837</c:v>
                </c:pt>
                <c:pt idx="1609">
                  <c:v>-0.62679886800758622</c:v>
                </c:pt>
                <c:pt idx="1610">
                  <c:v>-0.62780930208709407</c:v>
                </c:pt>
                <c:pt idx="1611">
                  <c:v>-0.62881973616660192</c:v>
                </c:pt>
                <c:pt idx="1612">
                  <c:v>-0.62983017024610954</c:v>
                </c:pt>
                <c:pt idx="1613">
                  <c:v>-0.63084060432561739</c:v>
                </c:pt>
                <c:pt idx="1614">
                  <c:v>-0.63185103840512524</c:v>
                </c:pt>
                <c:pt idx="1615">
                  <c:v>-0.63286147248463287</c:v>
                </c:pt>
                <c:pt idx="1616">
                  <c:v>-0.63387190656414072</c:v>
                </c:pt>
                <c:pt idx="1617">
                  <c:v>-0.63488234064364857</c:v>
                </c:pt>
                <c:pt idx="1618">
                  <c:v>-0.63589277472315642</c:v>
                </c:pt>
                <c:pt idx="1619">
                  <c:v>-0.63690320880266404</c:v>
                </c:pt>
                <c:pt idx="1620">
                  <c:v>-0.63791364288217189</c:v>
                </c:pt>
                <c:pt idx="1621">
                  <c:v>-0.63892407696167974</c:v>
                </c:pt>
                <c:pt idx="1622">
                  <c:v>-0.63993451104118759</c:v>
                </c:pt>
                <c:pt idx="1623">
                  <c:v>-0.64094494512069522</c:v>
                </c:pt>
                <c:pt idx="1624">
                  <c:v>-0.64195537920020307</c:v>
                </c:pt>
                <c:pt idx="1625">
                  <c:v>-0.64296581327971092</c:v>
                </c:pt>
                <c:pt idx="1626">
                  <c:v>-0.64397624735921877</c:v>
                </c:pt>
                <c:pt idx="1627">
                  <c:v>-0.64498668143872639</c:v>
                </c:pt>
                <c:pt idx="1628">
                  <c:v>-0.64599711551823424</c:v>
                </c:pt>
                <c:pt idx="1629">
                  <c:v>-0.64700754959774209</c:v>
                </c:pt>
                <c:pt idx="1630">
                  <c:v>-0.64801798367724972</c:v>
                </c:pt>
                <c:pt idx="1631">
                  <c:v>-0.64902841775675757</c:v>
                </c:pt>
                <c:pt idx="1632">
                  <c:v>-0.65003885183626542</c:v>
                </c:pt>
                <c:pt idx="1633">
                  <c:v>-0.65104928591577327</c:v>
                </c:pt>
                <c:pt idx="1634">
                  <c:v>-0.6520597199952809</c:v>
                </c:pt>
                <c:pt idx="1635">
                  <c:v>-0.65307015407478874</c:v>
                </c:pt>
                <c:pt idx="1636">
                  <c:v>-0.65408058815429659</c:v>
                </c:pt>
                <c:pt idx="1637">
                  <c:v>-0.65509102223380444</c:v>
                </c:pt>
                <c:pt idx="1638">
                  <c:v>-0.65610145631331207</c:v>
                </c:pt>
                <c:pt idx="1639">
                  <c:v>-0.65711189039281992</c:v>
                </c:pt>
                <c:pt idx="1640">
                  <c:v>-0.65812232447232777</c:v>
                </c:pt>
                <c:pt idx="1641">
                  <c:v>-0.65913275855183562</c:v>
                </c:pt>
                <c:pt idx="1642">
                  <c:v>-0.66014319263134325</c:v>
                </c:pt>
                <c:pt idx="1643">
                  <c:v>-0.66115362671085109</c:v>
                </c:pt>
                <c:pt idx="1644">
                  <c:v>-0.66216406079035894</c:v>
                </c:pt>
                <c:pt idx="1645">
                  <c:v>-0.66317449486986679</c:v>
                </c:pt>
                <c:pt idx="1646">
                  <c:v>-0.66418492894937442</c:v>
                </c:pt>
                <c:pt idx="1647">
                  <c:v>-0.66519536302888227</c:v>
                </c:pt>
                <c:pt idx="1648">
                  <c:v>-0.66620579710839012</c:v>
                </c:pt>
                <c:pt idx="1649">
                  <c:v>-0.66721623118789775</c:v>
                </c:pt>
                <c:pt idx="1650">
                  <c:v>-0.6682266652674056</c:v>
                </c:pt>
                <c:pt idx="1651">
                  <c:v>-0.66923709934691344</c:v>
                </c:pt>
                <c:pt idx="1652">
                  <c:v>-0.67024753342642129</c:v>
                </c:pt>
                <c:pt idx="1653">
                  <c:v>-0.67125796750592892</c:v>
                </c:pt>
                <c:pt idx="1654">
                  <c:v>-0.67226840158543677</c:v>
                </c:pt>
                <c:pt idx="1655">
                  <c:v>-0.67327883566494462</c:v>
                </c:pt>
                <c:pt idx="1656">
                  <c:v>-0.67428926974445247</c:v>
                </c:pt>
                <c:pt idx="1657">
                  <c:v>-0.6752997038239601</c:v>
                </c:pt>
                <c:pt idx="1658">
                  <c:v>-0.67631013790346795</c:v>
                </c:pt>
                <c:pt idx="1659">
                  <c:v>-0.67732057198297579</c:v>
                </c:pt>
                <c:pt idx="1660">
                  <c:v>-0.67833100606248364</c:v>
                </c:pt>
                <c:pt idx="1661">
                  <c:v>-0.67934144014199127</c:v>
                </c:pt>
                <c:pt idx="1662">
                  <c:v>-0.68035187422149912</c:v>
                </c:pt>
                <c:pt idx="1663">
                  <c:v>-0.68136230830100697</c:v>
                </c:pt>
                <c:pt idx="1664">
                  <c:v>-0.68237274238051482</c:v>
                </c:pt>
                <c:pt idx="1665">
                  <c:v>-0.68338317646002245</c:v>
                </c:pt>
                <c:pt idx="1666">
                  <c:v>-0.68439361053953029</c:v>
                </c:pt>
                <c:pt idx="1667">
                  <c:v>-0.68540404461903814</c:v>
                </c:pt>
                <c:pt idx="1668">
                  <c:v>-0.68641447869854577</c:v>
                </c:pt>
                <c:pt idx="1669">
                  <c:v>-0.68742491277805362</c:v>
                </c:pt>
                <c:pt idx="1670">
                  <c:v>-0.68843534685756147</c:v>
                </c:pt>
                <c:pt idx="1671">
                  <c:v>-0.68944578093706932</c:v>
                </c:pt>
                <c:pt idx="1672">
                  <c:v>-0.69045621501657695</c:v>
                </c:pt>
                <c:pt idx="1673">
                  <c:v>-0.6914666490960848</c:v>
                </c:pt>
                <c:pt idx="1674">
                  <c:v>-0.69247708317559264</c:v>
                </c:pt>
                <c:pt idx="1675">
                  <c:v>-0.69348751725510049</c:v>
                </c:pt>
                <c:pt idx="1676">
                  <c:v>-0.69449795133460812</c:v>
                </c:pt>
                <c:pt idx="1677">
                  <c:v>-0.69550838541411597</c:v>
                </c:pt>
                <c:pt idx="1678">
                  <c:v>-0.69651881949362382</c:v>
                </c:pt>
                <c:pt idx="1679">
                  <c:v>-0.69752925357313167</c:v>
                </c:pt>
                <c:pt idx="1680">
                  <c:v>-0.6985396876526393</c:v>
                </c:pt>
                <c:pt idx="1681">
                  <c:v>-0.69955012173214715</c:v>
                </c:pt>
                <c:pt idx="1682">
                  <c:v>-0.70056055581165499</c:v>
                </c:pt>
                <c:pt idx="1683">
                  <c:v>-0.70157098989116262</c:v>
                </c:pt>
                <c:pt idx="1684">
                  <c:v>-0.70258142397067047</c:v>
                </c:pt>
                <c:pt idx="1685">
                  <c:v>-0.70359185805017832</c:v>
                </c:pt>
                <c:pt idx="1686">
                  <c:v>-0.70460229212968617</c:v>
                </c:pt>
                <c:pt idx="1687">
                  <c:v>-0.7056127262091938</c:v>
                </c:pt>
                <c:pt idx="1688">
                  <c:v>-0.70662316028870165</c:v>
                </c:pt>
                <c:pt idx="1689">
                  <c:v>-0.7076335943682095</c:v>
                </c:pt>
                <c:pt idx="1690">
                  <c:v>-0.70864402844771734</c:v>
                </c:pt>
                <c:pt idx="1691">
                  <c:v>-0.70965446252722497</c:v>
                </c:pt>
                <c:pt idx="1692">
                  <c:v>-0.71066489660673282</c:v>
                </c:pt>
                <c:pt idx="1693">
                  <c:v>-0.71167533068624067</c:v>
                </c:pt>
                <c:pt idx="1694">
                  <c:v>-0.71268576476574852</c:v>
                </c:pt>
                <c:pt idx="1695">
                  <c:v>-0.71369619884525615</c:v>
                </c:pt>
                <c:pt idx="1696">
                  <c:v>-0.714706632924764</c:v>
                </c:pt>
                <c:pt idx="1697">
                  <c:v>-0.71571706700427185</c:v>
                </c:pt>
                <c:pt idx="1698">
                  <c:v>-0.71672750108377969</c:v>
                </c:pt>
                <c:pt idx="1699">
                  <c:v>-0.71773793516328732</c:v>
                </c:pt>
                <c:pt idx="1700">
                  <c:v>-0.71874836924279517</c:v>
                </c:pt>
                <c:pt idx="1701">
                  <c:v>-0.71975880332230302</c:v>
                </c:pt>
                <c:pt idx="1702">
                  <c:v>-0.72076923740181065</c:v>
                </c:pt>
                <c:pt idx="1703">
                  <c:v>-0.7217796714813185</c:v>
                </c:pt>
                <c:pt idx="1704">
                  <c:v>-0.72279010556082635</c:v>
                </c:pt>
                <c:pt idx="1705">
                  <c:v>-0.7238005396403342</c:v>
                </c:pt>
                <c:pt idx="1706">
                  <c:v>-0.72481097371984182</c:v>
                </c:pt>
                <c:pt idx="1707">
                  <c:v>-0.72582140779934967</c:v>
                </c:pt>
                <c:pt idx="1708">
                  <c:v>-0.72683184187885752</c:v>
                </c:pt>
                <c:pt idx="1709">
                  <c:v>-0.72784227595836537</c:v>
                </c:pt>
                <c:pt idx="1710">
                  <c:v>-0.728852710037873</c:v>
                </c:pt>
                <c:pt idx="1711">
                  <c:v>-0.72986314411738085</c:v>
                </c:pt>
                <c:pt idx="1712">
                  <c:v>-0.7308735781968887</c:v>
                </c:pt>
                <c:pt idx="1713">
                  <c:v>-0.73188401227639655</c:v>
                </c:pt>
                <c:pt idx="1714">
                  <c:v>-0.73289444635590417</c:v>
                </c:pt>
                <c:pt idx="1715">
                  <c:v>-0.73390488043541202</c:v>
                </c:pt>
                <c:pt idx="1716">
                  <c:v>-0.73491531451491987</c:v>
                </c:pt>
                <c:pt idx="1717">
                  <c:v>-0.73592574859442772</c:v>
                </c:pt>
                <c:pt idx="1718">
                  <c:v>-0.73693618267393535</c:v>
                </c:pt>
                <c:pt idx="1719">
                  <c:v>-0.7379466167534432</c:v>
                </c:pt>
                <c:pt idx="1720">
                  <c:v>-0.73895705083295105</c:v>
                </c:pt>
                <c:pt idx="1721">
                  <c:v>-0.73996748491245867</c:v>
                </c:pt>
                <c:pt idx="1722">
                  <c:v>-0.74097791899196652</c:v>
                </c:pt>
                <c:pt idx="1723">
                  <c:v>-0.74198835307147437</c:v>
                </c:pt>
                <c:pt idx="1724">
                  <c:v>-0.74299878715098222</c:v>
                </c:pt>
                <c:pt idx="1725">
                  <c:v>-0.74400922123048985</c:v>
                </c:pt>
                <c:pt idx="1726">
                  <c:v>-0.7450196553099977</c:v>
                </c:pt>
                <c:pt idx="1727">
                  <c:v>-0.74603008938950555</c:v>
                </c:pt>
                <c:pt idx="1728">
                  <c:v>-0.7470405234690134</c:v>
                </c:pt>
                <c:pt idx="1729">
                  <c:v>-0.74805095754852102</c:v>
                </c:pt>
                <c:pt idx="1730">
                  <c:v>-0.74906139162802887</c:v>
                </c:pt>
                <c:pt idx="1731">
                  <c:v>-0.75007182570753672</c:v>
                </c:pt>
                <c:pt idx="1732">
                  <c:v>-0.75108225978704457</c:v>
                </c:pt>
                <c:pt idx="1733">
                  <c:v>-0.7520926938665522</c:v>
                </c:pt>
                <c:pt idx="1734">
                  <c:v>-0.75310312794606005</c:v>
                </c:pt>
                <c:pt idx="1735">
                  <c:v>-0.7541135620255679</c:v>
                </c:pt>
                <c:pt idx="1736">
                  <c:v>-0.75512399610507552</c:v>
                </c:pt>
                <c:pt idx="1737">
                  <c:v>-0.75613443018458337</c:v>
                </c:pt>
                <c:pt idx="1738">
                  <c:v>-0.75714486426409122</c:v>
                </c:pt>
                <c:pt idx="1739">
                  <c:v>-0.75815529834359907</c:v>
                </c:pt>
                <c:pt idx="1740">
                  <c:v>-0.7591657324231067</c:v>
                </c:pt>
                <c:pt idx="1741">
                  <c:v>-0.76017616650261455</c:v>
                </c:pt>
                <c:pt idx="1742">
                  <c:v>-0.7611866005821224</c:v>
                </c:pt>
                <c:pt idx="1743">
                  <c:v>-0.76219703466163025</c:v>
                </c:pt>
                <c:pt idx="1744">
                  <c:v>-0.76320746874113787</c:v>
                </c:pt>
                <c:pt idx="1745">
                  <c:v>-0.76421790282064572</c:v>
                </c:pt>
                <c:pt idx="1746">
                  <c:v>-0.76522833690015357</c:v>
                </c:pt>
                <c:pt idx="1747">
                  <c:v>-0.76623877097966142</c:v>
                </c:pt>
                <c:pt idx="1748">
                  <c:v>-0.76724920505916905</c:v>
                </c:pt>
                <c:pt idx="1749">
                  <c:v>-0.7682596391386769</c:v>
                </c:pt>
                <c:pt idx="1750">
                  <c:v>-0.76927007321818475</c:v>
                </c:pt>
                <c:pt idx="1751">
                  <c:v>-0.7702805072976926</c:v>
                </c:pt>
                <c:pt idx="1752">
                  <c:v>-0.77129094137720022</c:v>
                </c:pt>
                <c:pt idx="1753">
                  <c:v>-0.77230137545670807</c:v>
                </c:pt>
                <c:pt idx="1754">
                  <c:v>-0.77331180953621592</c:v>
                </c:pt>
                <c:pt idx="1755">
                  <c:v>-0.77432224361572355</c:v>
                </c:pt>
                <c:pt idx="1756">
                  <c:v>-0.7753326776952314</c:v>
                </c:pt>
                <c:pt idx="1757">
                  <c:v>-0.77634311177473925</c:v>
                </c:pt>
                <c:pt idx="1758">
                  <c:v>-0.7773535458542471</c:v>
                </c:pt>
                <c:pt idx="1759">
                  <c:v>-0.77836397993375472</c:v>
                </c:pt>
                <c:pt idx="1760">
                  <c:v>-0.77937441401326257</c:v>
                </c:pt>
                <c:pt idx="1761">
                  <c:v>-0.78038484809277042</c:v>
                </c:pt>
                <c:pt idx="1762">
                  <c:v>-0.78139528217227827</c:v>
                </c:pt>
                <c:pt idx="1763">
                  <c:v>-0.7824057162517859</c:v>
                </c:pt>
                <c:pt idx="1764">
                  <c:v>-0.78341615033129375</c:v>
                </c:pt>
                <c:pt idx="1765">
                  <c:v>-0.7844265844108016</c:v>
                </c:pt>
                <c:pt idx="1766">
                  <c:v>-0.78543701849030945</c:v>
                </c:pt>
                <c:pt idx="1767">
                  <c:v>-0.78644745256981707</c:v>
                </c:pt>
                <c:pt idx="1768">
                  <c:v>-0.78745788664932492</c:v>
                </c:pt>
                <c:pt idx="1769">
                  <c:v>-0.78846832072883277</c:v>
                </c:pt>
                <c:pt idx="1770">
                  <c:v>-0.78947875480834062</c:v>
                </c:pt>
                <c:pt idx="1771">
                  <c:v>-0.79048918888784825</c:v>
                </c:pt>
                <c:pt idx="1772">
                  <c:v>-0.7914996229673561</c:v>
                </c:pt>
                <c:pt idx="1773">
                  <c:v>-0.79251005704686395</c:v>
                </c:pt>
                <c:pt idx="1774">
                  <c:v>-0.79352049112637157</c:v>
                </c:pt>
                <c:pt idx="1775">
                  <c:v>-0.79453092520587942</c:v>
                </c:pt>
                <c:pt idx="1776">
                  <c:v>-0.79554135928538727</c:v>
                </c:pt>
                <c:pt idx="1777">
                  <c:v>-0.79655179336489512</c:v>
                </c:pt>
                <c:pt idx="1778">
                  <c:v>-0.79756222744440275</c:v>
                </c:pt>
                <c:pt idx="1779">
                  <c:v>-0.7985726615239106</c:v>
                </c:pt>
                <c:pt idx="1780">
                  <c:v>-0.79958309560341845</c:v>
                </c:pt>
                <c:pt idx="1781">
                  <c:v>-0.8005935296829263</c:v>
                </c:pt>
                <c:pt idx="1782">
                  <c:v>-0.80160396376243392</c:v>
                </c:pt>
                <c:pt idx="1783">
                  <c:v>-0.80261439784194177</c:v>
                </c:pt>
                <c:pt idx="1784">
                  <c:v>-0.80362483192144962</c:v>
                </c:pt>
                <c:pt idx="1785">
                  <c:v>-0.80463526600095747</c:v>
                </c:pt>
                <c:pt idx="1786">
                  <c:v>-0.8056457000804651</c:v>
                </c:pt>
                <c:pt idx="1787">
                  <c:v>-0.80665613415997295</c:v>
                </c:pt>
                <c:pt idx="1788">
                  <c:v>-0.8076665682394808</c:v>
                </c:pt>
                <c:pt idx="1789">
                  <c:v>-0.80867700231898842</c:v>
                </c:pt>
                <c:pt idx="1790">
                  <c:v>-0.80968743639849627</c:v>
                </c:pt>
                <c:pt idx="1791">
                  <c:v>-0.81069787047800412</c:v>
                </c:pt>
                <c:pt idx="1792">
                  <c:v>-0.81170830455751197</c:v>
                </c:pt>
                <c:pt idx="1793">
                  <c:v>-0.8127187386370196</c:v>
                </c:pt>
                <c:pt idx="1794">
                  <c:v>-0.81372917271652745</c:v>
                </c:pt>
                <c:pt idx="1795">
                  <c:v>-0.8147396067960353</c:v>
                </c:pt>
                <c:pt idx="1796">
                  <c:v>-0.81575004087554315</c:v>
                </c:pt>
                <c:pt idx="1797">
                  <c:v>-0.81676047495505077</c:v>
                </c:pt>
                <c:pt idx="1798">
                  <c:v>-0.81777090903455862</c:v>
                </c:pt>
                <c:pt idx="1799">
                  <c:v>-0.81878134311406647</c:v>
                </c:pt>
                <c:pt idx="1800">
                  <c:v>-0.81979177719357432</c:v>
                </c:pt>
                <c:pt idx="1801">
                  <c:v>-0.82080221127308195</c:v>
                </c:pt>
                <c:pt idx="1802">
                  <c:v>-0.8218126453525898</c:v>
                </c:pt>
                <c:pt idx="1803">
                  <c:v>-0.82282307943209765</c:v>
                </c:pt>
                <c:pt idx="1804">
                  <c:v>-0.8238335135116055</c:v>
                </c:pt>
                <c:pt idx="1805">
                  <c:v>-0.82484394759111312</c:v>
                </c:pt>
                <c:pt idx="1806">
                  <c:v>-0.82585438167062097</c:v>
                </c:pt>
                <c:pt idx="1807">
                  <c:v>-0.82686481575012882</c:v>
                </c:pt>
                <c:pt idx="1808">
                  <c:v>-0.82787524982963645</c:v>
                </c:pt>
                <c:pt idx="1809">
                  <c:v>-0.8288856839091443</c:v>
                </c:pt>
                <c:pt idx="1810">
                  <c:v>-0.82989611798865215</c:v>
                </c:pt>
                <c:pt idx="1811">
                  <c:v>-0.83090655206816</c:v>
                </c:pt>
                <c:pt idx="1812">
                  <c:v>-0.83191698614766763</c:v>
                </c:pt>
                <c:pt idx="1813">
                  <c:v>-0.83292742022717547</c:v>
                </c:pt>
                <c:pt idx="1814">
                  <c:v>-0.83393785430668332</c:v>
                </c:pt>
                <c:pt idx="1815">
                  <c:v>-0.83494828838619117</c:v>
                </c:pt>
                <c:pt idx="1816">
                  <c:v>-0.8359587224656988</c:v>
                </c:pt>
                <c:pt idx="1817">
                  <c:v>-0.83696915654520665</c:v>
                </c:pt>
                <c:pt idx="1818">
                  <c:v>-0.8379795906247145</c:v>
                </c:pt>
                <c:pt idx="1819">
                  <c:v>-0.83899002470422235</c:v>
                </c:pt>
                <c:pt idx="1820">
                  <c:v>-0.84000045878372998</c:v>
                </c:pt>
                <c:pt idx="1821">
                  <c:v>-0.84101089286323782</c:v>
                </c:pt>
                <c:pt idx="1822">
                  <c:v>-0.84202132694274567</c:v>
                </c:pt>
                <c:pt idx="1823">
                  <c:v>-0.84303176102225352</c:v>
                </c:pt>
                <c:pt idx="1824">
                  <c:v>-0.84404219510176115</c:v>
                </c:pt>
                <c:pt idx="1825">
                  <c:v>-0.845052629181269</c:v>
                </c:pt>
                <c:pt idx="1826">
                  <c:v>-0.84606306326077685</c:v>
                </c:pt>
                <c:pt idx="1827">
                  <c:v>-0.84707349734028448</c:v>
                </c:pt>
                <c:pt idx="1828">
                  <c:v>-0.84808393141979233</c:v>
                </c:pt>
                <c:pt idx="1829">
                  <c:v>-0.84909436549930017</c:v>
                </c:pt>
                <c:pt idx="1830">
                  <c:v>-0.85010479957880802</c:v>
                </c:pt>
                <c:pt idx="1831">
                  <c:v>-0.85111523365831565</c:v>
                </c:pt>
                <c:pt idx="1832">
                  <c:v>-0.8521256677378235</c:v>
                </c:pt>
                <c:pt idx="1833">
                  <c:v>-0.85313610181733135</c:v>
                </c:pt>
                <c:pt idx="1834">
                  <c:v>-0.8541465358968392</c:v>
                </c:pt>
                <c:pt idx="1835">
                  <c:v>-0.85515696997634683</c:v>
                </c:pt>
                <c:pt idx="1836">
                  <c:v>-0.85616740405585467</c:v>
                </c:pt>
                <c:pt idx="1837">
                  <c:v>-0.85717783813536252</c:v>
                </c:pt>
                <c:pt idx="1838">
                  <c:v>-0.85818827221487037</c:v>
                </c:pt>
                <c:pt idx="1839">
                  <c:v>-0.859198706294378</c:v>
                </c:pt>
                <c:pt idx="1840">
                  <c:v>-0.86020914037388585</c:v>
                </c:pt>
                <c:pt idx="1841">
                  <c:v>-0.8612195744533937</c:v>
                </c:pt>
                <c:pt idx="1842">
                  <c:v>-0.86223000853290133</c:v>
                </c:pt>
                <c:pt idx="1843">
                  <c:v>-0.86324044261240918</c:v>
                </c:pt>
                <c:pt idx="1844">
                  <c:v>-0.86425087669191702</c:v>
                </c:pt>
                <c:pt idx="1845">
                  <c:v>-0.86526131077142487</c:v>
                </c:pt>
                <c:pt idx="1846">
                  <c:v>-0.8662717448509325</c:v>
                </c:pt>
                <c:pt idx="1847">
                  <c:v>-0.86728217893044035</c:v>
                </c:pt>
                <c:pt idx="1848">
                  <c:v>-0.8682926130099482</c:v>
                </c:pt>
                <c:pt idx="1849">
                  <c:v>-0.86930304708945605</c:v>
                </c:pt>
                <c:pt idx="1850">
                  <c:v>-0.87031348116896368</c:v>
                </c:pt>
                <c:pt idx="1851">
                  <c:v>-0.87132391524847153</c:v>
                </c:pt>
                <c:pt idx="1852">
                  <c:v>-0.87233434932797937</c:v>
                </c:pt>
                <c:pt idx="1853">
                  <c:v>-0.87334478340748722</c:v>
                </c:pt>
                <c:pt idx="1854">
                  <c:v>-0.87435521748699485</c:v>
                </c:pt>
                <c:pt idx="1855">
                  <c:v>-0.8753656515665027</c:v>
                </c:pt>
                <c:pt idx="1856">
                  <c:v>-0.87637608564601055</c:v>
                </c:pt>
                <c:pt idx="1857">
                  <c:v>-0.8773865197255184</c:v>
                </c:pt>
                <c:pt idx="1858">
                  <c:v>-0.87839695380502603</c:v>
                </c:pt>
                <c:pt idx="1859">
                  <c:v>-0.87940738788453388</c:v>
                </c:pt>
                <c:pt idx="1860">
                  <c:v>-0.88041782196404172</c:v>
                </c:pt>
                <c:pt idx="1861">
                  <c:v>-0.88142825604354935</c:v>
                </c:pt>
                <c:pt idx="1862">
                  <c:v>-0.8824386901230572</c:v>
                </c:pt>
                <c:pt idx="1863">
                  <c:v>-0.88344912420256505</c:v>
                </c:pt>
                <c:pt idx="1864">
                  <c:v>-0.8844595582820729</c:v>
                </c:pt>
                <c:pt idx="1865">
                  <c:v>-0.88546999236158053</c:v>
                </c:pt>
                <c:pt idx="1866">
                  <c:v>-0.88648042644108838</c:v>
                </c:pt>
                <c:pt idx="1867">
                  <c:v>-0.88749086052059623</c:v>
                </c:pt>
                <c:pt idx="1868">
                  <c:v>-0.88850129460010407</c:v>
                </c:pt>
                <c:pt idx="1869">
                  <c:v>-0.8895117286796117</c:v>
                </c:pt>
                <c:pt idx="1870">
                  <c:v>-0.89052216275911955</c:v>
                </c:pt>
                <c:pt idx="1871">
                  <c:v>-0.8915325968386274</c:v>
                </c:pt>
                <c:pt idx="1872">
                  <c:v>-0.89254303091813525</c:v>
                </c:pt>
                <c:pt idx="1873">
                  <c:v>-0.89355346499764288</c:v>
                </c:pt>
                <c:pt idx="1874">
                  <c:v>-0.89456389907715073</c:v>
                </c:pt>
                <c:pt idx="1875">
                  <c:v>-0.89557433315665858</c:v>
                </c:pt>
                <c:pt idx="1876">
                  <c:v>-0.89658476723616642</c:v>
                </c:pt>
                <c:pt idx="1877">
                  <c:v>-0.89759520131567405</c:v>
                </c:pt>
                <c:pt idx="1878">
                  <c:v>-0.8986056353951819</c:v>
                </c:pt>
                <c:pt idx="1879">
                  <c:v>-0.89961606947468975</c:v>
                </c:pt>
                <c:pt idx="1880">
                  <c:v>-0.90062650355419738</c:v>
                </c:pt>
                <c:pt idx="1881">
                  <c:v>-0.90163693763370523</c:v>
                </c:pt>
                <c:pt idx="1882">
                  <c:v>-0.90264737171321308</c:v>
                </c:pt>
                <c:pt idx="1883">
                  <c:v>-0.90365780579272093</c:v>
                </c:pt>
                <c:pt idx="1884">
                  <c:v>-0.90466823987222855</c:v>
                </c:pt>
                <c:pt idx="1885">
                  <c:v>-0.9056786739517364</c:v>
                </c:pt>
                <c:pt idx="1886">
                  <c:v>-0.90668910803124425</c:v>
                </c:pt>
                <c:pt idx="1887">
                  <c:v>-0.9076995421107521</c:v>
                </c:pt>
                <c:pt idx="1888">
                  <c:v>-0.90870997619025973</c:v>
                </c:pt>
                <c:pt idx="1889">
                  <c:v>-0.90972041026976758</c:v>
                </c:pt>
                <c:pt idx="1890">
                  <c:v>-0.91073084434927543</c:v>
                </c:pt>
                <c:pt idx="1891">
                  <c:v>-0.91174127842878327</c:v>
                </c:pt>
                <c:pt idx="1892">
                  <c:v>-0.9127517125082909</c:v>
                </c:pt>
                <c:pt idx="1893">
                  <c:v>-0.91376214658779875</c:v>
                </c:pt>
                <c:pt idx="1894">
                  <c:v>-0.9147725806673066</c:v>
                </c:pt>
                <c:pt idx="1895">
                  <c:v>-0.91578301474681423</c:v>
                </c:pt>
                <c:pt idx="1896">
                  <c:v>-0.91679344882632208</c:v>
                </c:pt>
                <c:pt idx="1897">
                  <c:v>-0.91780388290582993</c:v>
                </c:pt>
                <c:pt idx="1898">
                  <c:v>-0.91881431698533778</c:v>
                </c:pt>
                <c:pt idx="1899">
                  <c:v>-0.9198247510648454</c:v>
                </c:pt>
                <c:pt idx="1900">
                  <c:v>-0.92083518514435325</c:v>
                </c:pt>
                <c:pt idx="1901">
                  <c:v>-0.9218456192238611</c:v>
                </c:pt>
                <c:pt idx="1902">
                  <c:v>-0.92285605330336895</c:v>
                </c:pt>
                <c:pt idx="1903">
                  <c:v>-0.92386648738287658</c:v>
                </c:pt>
                <c:pt idx="1904">
                  <c:v>-0.92487692146238443</c:v>
                </c:pt>
                <c:pt idx="1905">
                  <c:v>-0.92588735554189228</c:v>
                </c:pt>
                <c:pt idx="1906">
                  <c:v>-0.92689778962140013</c:v>
                </c:pt>
                <c:pt idx="1907">
                  <c:v>-0.92790822370090775</c:v>
                </c:pt>
                <c:pt idx="1908">
                  <c:v>-0.9289186577804156</c:v>
                </c:pt>
                <c:pt idx="1909">
                  <c:v>-0.92992909185992345</c:v>
                </c:pt>
                <c:pt idx="1910">
                  <c:v>-0.9309395259394313</c:v>
                </c:pt>
                <c:pt idx="1911">
                  <c:v>-0.93194996001893893</c:v>
                </c:pt>
                <c:pt idx="1912">
                  <c:v>-0.93296039409844678</c:v>
                </c:pt>
                <c:pt idx="1913">
                  <c:v>-0.93397082817795463</c:v>
                </c:pt>
                <c:pt idx="1914">
                  <c:v>-0.93498126225746225</c:v>
                </c:pt>
                <c:pt idx="1915">
                  <c:v>-0.9359916963369701</c:v>
                </c:pt>
                <c:pt idx="1916">
                  <c:v>-0.93700213041647795</c:v>
                </c:pt>
                <c:pt idx="1917">
                  <c:v>-0.9380125644959858</c:v>
                </c:pt>
                <c:pt idx="1918">
                  <c:v>-0.93902299857549343</c:v>
                </c:pt>
                <c:pt idx="1919">
                  <c:v>-0.94003343265500128</c:v>
                </c:pt>
                <c:pt idx="1920">
                  <c:v>-0.94104386673450913</c:v>
                </c:pt>
                <c:pt idx="1921">
                  <c:v>-0.94205430081401698</c:v>
                </c:pt>
                <c:pt idx="1922">
                  <c:v>-0.9430647348935246</c:v>
                </c:pt>
                <c:pt idx="1923">
                  <c:v>-0.94407516897303245</c:v>
                </c:pt>
                <c:pt idx="1924">
                  <c:v>-0.9450856030525403</c:v>
                </c:pt>
                <c:pt idx="1925">
                  <c:v>-0.94609603713204815</c:v>
                </c:pt>
                <c:pt idx="1926">
                  <c:v>-0.94710647121155578</c:v>
                </c:pt>
                <c:pt idx="1927">
                  <c:v>-0.94811690529106363</c:v>
                </c:pt>
                <c:pt idx="1928">
                  <c:v>-0.94912733937057148</c:v>
                </c:pt>
                <c:pt idx="1929">
                  <c:v>-0.95013777345007933</c:v>
                </c:pt>
                <c:pt idx="1930">
                  <c:v>-0.95114820752958695</c:v>
                </c:pt>
                <c:pt idx="1931">
                  <c:v>-0.9521586416090948</c:v>
                </c:pt>
                <c:pt idx="1932">
                  <c:v>-0.95316907568860265</c:v>
                </c:pt>
                <c:pt idx="1933">
                  <c:v>-0.95417950976811028</c:v>
                </c:pt>
                <c:pt idx="1934">
                  <c:v>-0.95518994384761813</c:v>
                </c:pt>
                <c:pt idx="1935">
                  <c:v>-0.95620037792712598</c:v>
                </c:pt>
                <c:pt idx="1936">
                  <c:v>-0.95721081200663383</c:v>
                </c:pt>
                <c:pt idx="1937">
                  <c:v>-0.95822124608614145</c:v>
                </c:pt>
                <c:pt idx="1938">
                  <c:v>-0.9592316801656493</c:v>
                </c:pt>
                <c:pt idx="1939">
                  <c:v>-0.96024211424515715</c:v>
                </c:pt>
                <c:pt idx="1940">
                  <c:v>-0.961252548324665</c:v>
                </c:pt>
                <c:pt idx="1941">
                  <c:v>-0.96226298240417263</c:v>
                </c:pt>
                <c:pt idx="1942">
                  <c:v>-0.96327341648368048</c:v>
                </c:pt>
                <c:pt idx="1943">
                  <c:v>-0.96428385056318833</c:v>
                </c:pt>
                <c:pt idx="1944">
                  <c:v>-0.96529428464269618</c:v>
                </c:pt>
                <c:pt idx="1945">
                  <c:v>-0.9663047187222038</c:v>
                </c:pt>
                <c:pt idx="1946">
                  <c:v>-0.96731515280171165</c:v>
                </c:pt>
                <c:pt idx="1947">
                  <c:v>-0.9683255868812195</c:v>
                </c:pt>
                <c:pt idx="1948">
                  <c:v>-0.96933602096072713</c:v>
                </c:pt>
                <c:pt idx="1949">
                  <c:v>-0.97034645504023498</c:v>
                </c:pt>
                <c:pt idx="1950">
                  <c:v>-0.97135688911974283</c:v>
                </c:pt>
                <c:pt idx="1951">
                  <c:v>-0.97236732319925068</c:v>
                </c:pt>
                <c:pt idx="1952">
                  <c:v>-0.9733777572787583</c:v>
                </c:pt>
                <c:pt idx="1953">
                  <c:v>-0.97438819135826615</c:v>
                </c:pt>
                <c:pt idx="1954">
                  <c:v>-0.975398625437774</c:v>
                </c:pt>
                <c:pt idx="1955">
                  <c:v>-0.97640905951728185</c:v>
                </c:pt>
                <c:pt idx="1956">
                  <c:v>-0.97741949359678948</c:v>
                </c:pt>
                <c:pt idx="1957">
                  <c:v>-0.97842992767629733</c:v>
                </c:pt>
                <c:pt idx="1958">
                  <c:v>-0.97944036175580518</c:v>
                </c:pt>
                <c:pt idx="1959">
                  <c:v>-0.98045079583531303</c:v>
                </c:pt>
                <c:pt idx="1960">
                  <c:v>-0.98146122991482065</c:v>
                </c:pt>
                <c:pt idx="1961">
                  <c:v>-0.9824716639943285</c:v>
                </c:pt>
                <c:pt idx="1962">
                  <c:v>-0.98348209807383635</c:v>
                </c:pt>
                <c:pt idx="1963">
                  <c:v>-0.9844925321533442</c:v>
                </c:pt>
                <c:pt idx="1964">
                  <c:v>-0.98550296623285183</c:v>
                </c:pt>
                <c:pt idx="1965">
                  <c:v>-0.98651340031235968</c:v>
                </c:pt>
                <c:pt idx="1966">
                  <c:v>-0.98752383439186753</c:v>
                </c:pt>
                <c:pt idx="1967">
                  <c:v>-0.98853426847137515</c:v>
                </c:pt>
                <c:pt idx="1968">
                  <c:v>-0.989544702550883</c:v>
                </c:pt>
                <c:pt idx="1969">
                  <c:v>-0.99055513663039085</c:v>
                </c:pt>
                <c:pt idx="1970">
                  <c:v>-0.9915655707098987</c:v>
                </c:pt>
                <c:pt idx="1971">
                  <c:v>-0.99257600478940633</c:v>
                </c:pt>
                <c:pt idx="1972">
                  <c:v>-0.99358643886891418</c:v>
                </c:pt>
                <c:pt idx="1973">
                  <c:v>-0.99459687294842203</c:v>
                </c:pt>
                <c:pt idx="1974">
                  <c:v>-0.99560730702792988</c:v>
                </c:pt>
                <c:pt idx="1975">
                  <c:v>-0.9966177411074375</c:v>
                </c:pt>
                <c:pt idx="1976">
                  <c:v>-0.99762817518694535</c:v>
                </c:pt>
                <c:pt idx="1977">
                  <c:v>-0.9986386092664532</c:v>
                </c:pt>
                <c:pt idx="1978">
                  <c:v>-0.99964904334596105</c:v>
                </c:pt>
                <c:pt idx="1979">
                  <c:v>-1.0006594774254687</c:v>
                </c:pt>
                <c:pt idx="1980">
                  <c:v>-1.0016699115049765</c:v>
                </c:pt>
                <c:pt idx="1981">
                  <c:v>-1.0026803455844844</c:v>
                </c:pt>
                <c:pt idx="1982">
                  <c:v>-1.0036907796639922</c:v>
                </c:pt>
                <c:pt idx="1983">
                  <c:v>-1.0047012137435001</c:v>
                </c:pt>
                <c:pt idx="1984">
                  <c:v>-1.0057116478230075</c:v>
                </c:pt>
                <c:pt idx="1985">
                  <c:v>-1.0067220819025153</c:v>
                </c:pt>
                <c:pt idx="1986">
                  <c:v>-1.0077325159820232</c:v>
                </c:pt>
                <c:pt idx="1987">
                  <c:v>-1.008742950061531</c:v>
                </c:pt>
                <c:pt idx="1988">
                  <c:v>-1.0097533841410389</c:v>
                </c:pt>
                <c:pt idx="1989">
                  <c:v>-1.0107638182205467</c:v>
                </c:pt>
                <c:pt idx="1990">
                  <c:v>-1.0117742523000546</c:v>
                </c:pt>
                <c:pt idx="1991">
                  <c:v>-1.0127846863795624</c:v>
                </c:pt>
                <c:pt idx="1992">
                  <c:v>-1.0137951204590698</c:v>
                </c:pt>
                <c:pt idx="1993">
                  <c:v>-1.0148055545385777</c:v>
                </c:pt>
                <c:pt idx="1994">
                  <c:v>-1.0158159886180855</c:v>
                </c:pt>
                <c:pt idx="1995">
                  <c:v>-1.0168264226975934</c:v>
                </c:pt>
                <c:pt idx="1996">
                  <c:v>-1.0178368567771012</c:v>
                </c:pt>
                <c:pt idx="1997">
                  <c:v>-1.0188472908566091</c:v>
                </c:pt>
                <c:pt idx="1998">
                  <c:v>-1.0198577249361169</c:v>
                </c:pt>
                <c:pt idx="1999">
                  <c:v>-1.0208681590156248</c:v>
                </c:pt>
              </c:numCache>
            </c:numRef>
          </c:yVal>
          <c:smooth val="0"/>
          <c:extLst>
            <c:ext xmlns:c16="http://schemas.microsoft.com/office/drawing/2014/chart" uri="{C3380CC4-5D6E-409C-BE32-E72D297353CC}">
              <c16:uniqueId val="{00000002-6B8D-40C9-AFFE-F462801BA324}"/>
            </c:ext>
          </c:extLst>
        </c:ser>
        <c:ser>
          <c:idx val="2"/>
          <c:order val="2"/>
          <c:tx>
            <c:v>U2</c:v>
          </c:tx>
          <c:spPr>
            <a:ln w="19050" cap="rnd">
              <a:solidFill>
                <a:schemeClr val="accent3"/>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2'!$P$3:$P$2002</c:f>
              <c:numCache>
                <c:formatCode>General</c:formatCode>
                <c:ptCount val="2000"/>
                <c:pt idx="0">
                  <c:v>1.0007292750665668</c:v>
                </c:pt>
                <c:pt idx="1">
                  <c:v>1.0014585501331335</c:v>
                </c:pt>
                <c:pt idx="2">
                  <c:v>1.0021878251997003</c:v>
                </c:pt>
                <c:pt idx="3">
                  <c:v>1.0029171002662669</c:v>
                </c:pt>
                <c:pt idx="4">
                  <c:v>1.0036463753328337</c:v>
                </c:pt>
                <c:pt idx="5">
                  <c:v>1.0043756503994004</c:v>
                </c:pt>
                <c:pt idx="6">
                  <c:v>1.0051049254659672</c:v>
                </c:pt>
                <c:pt idx="7">
                  <c:v>1.0058342005325338</c:v>
                </c:pt>
                <c:pt idx="8">
                  <c:v>1.0065634755991006</c:v>
                </c:pt>
                <c:pt idx="9">
                  <c:v>1.0072927506656673</c:v>
                </c:pt>
                <c:pt idx="10">
                  <c:v>1.0080220257322341</c:v>
                </c:pt>
                <c:pt idx="11">
                  <c:v>1.0087513007988007</c:v>
                </c:pt>
                <c:pt idx="12">
                  <c:v>1.0094805758653675</c:v>
                </c:pt>
                <c:pt idx="13">
                  <c:v>1.0102098509319342</c:v>
                </c:pt>
                <c:pt idx="14">
                  <c:v>1.010939125998501</c:v>
                </c:pt>
                <c:pt idx="15">
                  <c:v>1.0116684010650676</c:v>
                </c:pt>
                <c:pt idx="16">
                  <c:v>1.0123976761316344</c:v>
                </c:pt>
                <c:pt idx="17">
                  <c:v>1.0131269511982011</c:v>
                </c:pt>
                <c:pt idx="18">
                  <c:v>1.0138562262647679</c:v>
                </c:pt>
                <c:pt idx="19">
                  <c:v>1.0145855013313345</c:v>
                </c:pt>
                <c:pt idx="20">
                  <c:v>1.0153147763979014</c:v>
                </c:pt>
                <c:pt idx="21">
                  <c:v>1.016044051464468</c:v>
                </c:pt>
                <c:pt idx="22">
                  <c:v>1.0167733265310348</c:v>
                </c:pt>
                <c:pt idx="23">
                  <c:v>1.0175026015976014</c:v>
                </c:pt>
                <c:pt idx="24">
                  <c:v>1.0182318766641683</c:v>
                </c:pt>
                <c:pt idx="25">
                  <c:v>1.0189611517307349</c:v>
                </c:pt>
                <c:pt idx="26">
                  <c:v>1.0196904267973017</c:v>
                </c:pt>
                <c:pt idx="27">
                  <c:v>1.0204197018638683</c:v>
                </c:pt>
                <c:pt idx="28">
                  <c:v>1.0211489769304352</c:v>
                </c:pt>
                <c:pt idx="29">
                  <c:v>1.0218782519970018</c:v>
                </c:pt>
                <c:pt idx="30">
                  <c:v>1.0226075270635686</c:v>
                </c:pt>
                <c:pt idx="31">
                  <c:v>1.0233368021301352</c:v>
                </c:pt>
                <c:pt idx="32">
                  <c:v>1.0240660771967021</c:v>
                </c:pt>
                <c:pt idx="33">
                  <c:v>1.0247953522632687</c:v>
                </c:pt>
                <c:pt idx="34">
                  <c:v>1.0255246273298355</c:v>
                </c:pt>
                <c:pt idx="35">
                  <c:v>1.0262539023964021</c:v>
                </c:pt>
                <c:pt idx="36">
                  <c:v>1.026983177462969</c:v>
                </c:pt>
                <c:pt idx="37">
                  <c:v>1.0277124525295356</c:v>
                </c:pt>
                <c:pt idx="38">
                  <c:v>1.0284417275961024</c:v>
                </c:pt>
                <c:pt idx="39">
                  <c:v>1.029171002662669</c:v>
                </c:pt>
                <c:pt idx="40">
                  <c:v>1.0299002777292359</c:v>
                </c:pt>
                <c:pt idx="41">
                  <c:v>1.0306295527958025</c:v>
                </c:pt>
                <c:pt idx="42">
                  <c:v>1.0313588278623693</c:v>
                </c:pt>
                <c:pt idx="43">
                  <c:v>1.0320881029289359</c:v>
                </c:pt>
                <c:pt idx="44">
                  <c:v>1.0328173779955028</c:v>
                </c:pt>
                <c:pt idx="45">
                  <c:v>1.0335466530620694</c:v>
                </c:pt>
                <c:pt idx="46">
                  <c:v>1.0342759281286362</c:v>
                </c:pt>
                <c:pt idx="47">
                  <c:v>1.0350052031952028</c:v>
                </c:pt>
                <c:pt idx="48">
                  <c:v>1.0357344782617697</c:v>
                </c:pt>
                <c:pt idx="49">
                  <c:v>1.0364637533283363</c:v>
                </c:pt>
                <c:pt idx="50">
                  <c:v>1.0371930283949031</c:v>
                </c:pt>
                <c:pt idx="51">
                  <c:v>1.0379223034614697</c:v>
                </c:pt>
                <c:pt idx="52">
                  <c:v>1.0386515785280366</c:v>
                </c:pt>
                <c:pt idx="53">
                  <c:v>1.0393808535946032</c:v>
                </c:pt>
                <c:pt idx="54">
                  <c:v>1.04011012866117</c:v>
                </c:pt>
                <c:pt idx="55">
                  <c:v>1.0408394037277366</c:v>
                </c:pt>
                <c:pt idx="56">
                  <c:v>1.0415686787943035</c:v>
                </c:pt>
                <c:pt idx="57">
                  <c:v>1.0422979538608701</c:v>
                </c:pt>
                <c:pt idx="58">
                  <c:v>1.0430272289274369</c:v>
                </c:pt>
                <c:pt idx="59">
                  <c:v>1.0437565039940035</c:v>
                </c:pt>
                <c:pt idx="60">
                  <c:v>1.0444857790605704</c:v>
                </c:pt>
                <c:pt idx="61">
                  <c:v>1.045215054127137</c:v>
                </c:pt>
                <c:pt idx="62">
                  <c:v>1.0459443291937038</c:v>
                </c:pt>
                <c:pt idx="63">
                  <c:v>1.0466736042602705</c:v>
                </c:pt>
                <c:pt idx="64">
                  <c:v>1.0474028793268373</c:v>
                </c:pt>
                <c:pt idx="65">
                  <c:v>1.0481321543934039</c:v>
                </c:pt>
                <c:pt idx="66">
                  <c:v>1.0488614294599707</c:v>
                </c:pt>
                <c:pt idx="67">
                  <c:v>1.0495907045265374</c:v>
                </c:pt>
                <c:pt idx="68">
                  <c:v>1.0503199795931042</c:v>
                </c:pt>
                <c:pt idx="69">
                  <c:v>1.0510492546596708</c:v>
                </c:pt>
                <c:pt idx="70">
                  <c:v>1.0517785297262376</c:v>
                </c:pt>
                <c:pt idx="71">
                  <c:v>1.0525078047928043</c:v>
                </c:pt>
                <c:pt idx="72">
                  <c:v>1.0532370798593711</c:v>
                </c:pt>
                <c:pt idx="73">
                  <c:v>1.0539663549259377</c:v>
                </c:pt>
                <c:pt idx="74">
                  <c:v>1.0546956299925045</c:v>
                </c:pt>
                <c:pt idx="75">
                  <c:v>1.0554249050590712</c:v>
                </c:pt>
                <c:pt idx="76">
                  <c:v>1.056154180125638</c:v>
                </c:pt>
                <c:pt idx="77">
                  <c:v>1.0568834551922046</c:v>
                </c:pt>
                <c:pt idx="78">
                  <c:v>1.0576127302587714</c:v>
                </c:pt>
                <c:pt idx="79">
                  <c:v>1.0583420053253381</c:v>
                </c:pt>
                <c:pt idx="80">
                  <c:v>1.0590712803919049</c:v>
                </c:pt>
                <c:pt idx="81">
                  <c:v>1.0598005554584715</c:v>
                </c:pt>
                <c:pt idx="82">
                  <c:v>1.0605298305250384</c:v>
                </c:pt>
                <c:pt idx="83">
                  <c:v>1.061259105591605</c:v>
                </c:pt>
                <c:pt idx="84">
                  <c:v>1.0619883806581718</c:v>
                </c:pt>
                <c:pt idx="85">
                  <c:v>1.0627176557247384</c:v>
                </c:pt>
                <c:pt idx="86">
                  <c:v>1.0634469307913053</c:v>
                </c:pt>
                <c:pt idx="87">
                  <c:v>1.0641762058578719</c:v>
                </c:pt>
                <c:pt idx="88">
                  <c:v>1.0649054809244387</c:v>
                </c:pt>
                <c:pt idx="89">
                  <c:v>1.0656347559910053</c:v>
                </c:pt>
                <c:pt idx="90">
                  <c:v>1.0663640310575722</c:v>
                </c:pt>
                <c:pt idx="91">
                  <c:v>1.0670933061241388</c:v>
                </c:pt>
                <c:pt idx="92">
                  <c:v>1.0678225811907056</c:v>
                </c:pt>
                <c:pt idx="93">
                  <c:v>1.0685518562572722</c:v>
                </c:pt>
                <c:pt idx="94">
                  <c:v>1.0692811313238391</c:v>
                </c:pt>
                <c:pt idx="95">
                  <c:v>1.0700104063904057</c:v>
                </c:pt>
                <c:pt idx="96">
                  <c:v>1.0707396814569725</c:v>
                </c:pt>
                <c:pt idx="97">
                  <c:v>1.0714689565235391</c:v>
                </c:pt>
                <c:pt idx="98">
                  <c:v>1.072198231590106</c:v>
                </c:pt>
                <c:pt idx="99">
                  <c:v>1.0729275066566726</c:v>
                </c:pt>
                <c:pt idx="100">
                  <c:v>1.0736567817232394</c:v>
                </c:pt>
                <c:pt idx="101">
                  <c:v>1.074386056789806</c:v>
                </c:pt>
                <c:pt idx="102">
                  <c:v>1.0751153318563729</c:v>
                </c:pt>
                <c:pt idx="103">
                  <c:v>1.0758446069229395</c:v>
                </c:pt>
                <c:pt idx="104">
                  <c:v>1.0765738819895063</c:v>
                </c:pt>
                <c:pt idx="105">
                  <c:v>1.0773031570560729</c:v>
                </c:pt>
                <c:pt idx="106">
                  <c:v>1.0780324321226398</c:v>
                </c:pt>
                <c:pt idx="107">
                  <c:v>1.0787617071892064</c:v>
                </c:pt>
                <c:pt idx="108">
                  <c:v>1.0794909822557732</c:v>
                </c:pt>
                <c:pt idx="109">
                  <c:v>1.0802202573223398</c:v>
                </c:pt>
                <c:pt idx="110">
                  <c:v>1.0809495323889067</c:v>
                </c:pt>
                <c:pt idx="111">
                  <c:v>1.0816788074554733</c:v>
                </c:pt>
                <c:pt idx="112">
                  <c:v>1.0824080825220401</c:v>
                </c:pt>
                <c:pt idx="113">
                  <c:v>1.0831373575886067</c:v>
                </c:pt>
                <c:pt idx="114">
                  <c:v>1.0838666326551736</c:v>
                </c:pt>
                <c:pt idx="115">
                  <c:v>1.0845959077217402</c:v>
                </c:pt>
                <c:pt idx="116">
                  <c:v>1.085325182788307</c:v>
                </c:pt>
                <c:pt idx="117">
                  <c:v>1.0860544578548736</c:v>
                </c:pt>
                <c:pt idx="118">
                  <c:v>1.0867837329214405</c:v>
                </c:pt>
                <c:pt idx="119">
                  <c:v>1.0875130079880071</c:v>
                </c:pt>
                <c:pt idx="120">
                  <c:v>1.0882422830545739</c:v>
                </c:pt>
                <c:pt idx="121">
                  <c:v>1.0889715581211405</c:v>
                </c:pt>
                <c:pt idx="122">
                  <c:v>1.0897008331877074</c:v>
                </c:pt>
                <c:pt idx="123">
                  <c:v>1.090430108254274</c:v>
                </c:pt>
                <c:pt idx="124">
                  <c:v>1.0911593833208408</c:v>
                </c:pt>
                <c:pt idx="125">
                  <c:v>1.0918886583874075</c:v>
                </c:pt>
                <c:pt idx="126">
                  <c:v>1.0926179334539743</c:v>
                </c:pt>
                <c:pt idx="127">
                  <c:v>1.0933472085205409</c:v>
                </c:pt>
                <c:pt idx="128">
                  <c:v>1.0940764835871077</c:v>
                </c:pt>
                <c:pt idx="129">
                  <c:v>1.0948057586536744</c:v>
                </c:pt>
                <c:pt idx="130">
                  <c:v>1.0955350337202412</c:v>
                </c:pt>
                <c:pt idx="131">
                  <c:v>1.0962643087868078</c:v>
                </c:pt>
                <c:pt idx="132">
                  <c:v>1.0969935838533746</c:v>
                </c:pt>
                <c:pt idx="133">
                  <c:v>1.0977228589199413</c:v>
                </c:pt>
                <c:pt idx="134">
                  <c:v>1.0984521339865081</c:v>
                </c:pt>
                <c:pt idx="135">
                  <c:v>1.0991814090530747</c:v>
                </c:pt>
                <c:pt idx="136">
                  <c:v>1.0999106841196415</c:v>
                </c:pt>
                <c:pt idx="137">
                  <c:v>1.1006399591862082</c:v>
                </c:pt>
                <c:pt idx="138">
                  <c:v>1.101369234252775</c:v>
                </c:pt>
                <c:pt idx="139">
                  <c:v>1.1020985093193416</c:v>
                </c:pt>
                <c:pt idx="140">
                  <c:v>1.1028277843859084</c:v>
                </c:pt>
                <c:pt idx="141">
                  <c:v>1.1035570594524751</c:v>
                </c:pt>
                <c:pt idx="142">
                  <c:v>1.1042863345190419</c:v>
                </c:pt>
                <c:pt idx="143">
                  <c:v>1.1050156095856085</c:v>
                </c:pt>
                <c:pt idx="144">
                  <c:v>1.1057448846521754</c:v>
                </c:pt>
                <c:pt idx="145">
                  <c:v>1.106474159718742</c:v>
                </c:pt>
                <c:pt idx="146">
                  <c:v>1.1072034347853088</c:v>
                </c:pt>
                <c:pt idx="147">
                  <c:v>1.1079327098518754</c:v>
                </c:pt>
                <c:pt idx="148">
                  <c:v>1.1086619849184423</c:v>
                </c:pt>
                <c:pt idx="149">
                  <c:v>1.1093912599850089</c:v>
                </c:pt>
                <c:pt idx="150">
                  <c:v>1.1101205350515757</c:v>
                </c:pt>
                <c:pt idx="151">
                  <c:v>1.1108498101181423</c:v>
                </c:pt>
                <c:pt idx="152">
                  <c:v>1.1115790851847092</c:v>
                </c:pt>
                <c:pt idx="153">
                  <c:v>1.1123083602512758</c:v>
                </c:pt>
                <c:pt idx="154">
                  <c:v>1.1130376353178426</c:v>
                </c:pt>
                <c:pt idx="155">
                  <c:v>1.1137669103844092</c:v>
                </c:pt>
                <c:pt idx="156">
                  <c:v>1.1144961854509761</c:v>
                </c:pt>
                <c:pt idx="157">
                  <c:v>1.1152254605175427</c:v>
                </c:pt>
                <c:pt idx="158">
                  <c:v>1.1159547355841095</c:v>
                </c:pt>
                <c:pt idx="159">
                  <c:v>1.1166840106506761</c:v>
                </c:pt>
                <c:pt idx="160">
                  <c:v>1.117413285717243</c:v>
                </c:pt>
                <c:pt idx="161">
                  <c:v>1.1181425607838096</c:v>
                </c:pt>
                <c:pt idx="162">
                  <c:v>1.1188718358503764</c:v>
                </c:pt>
                <c:pt idx="163">
                  <c:v>1.119601110916943</c:v>
                </c:pt>
                <c:pt idx="164">
                  <c:v>1.1203303859835099</c:v>
                </c:pt>
                <c:pt idx="165">
                  <c:v>1.1210596610500767</c:v>
                </c:pt>
                <c:pt idx="166">
                  <c:v>1.1217889361166433</c:v>
                </c:pt>
                <c:pt idx="167">
                  <c:v>1.1225182111832102</c:v>
                </c:pt>
                <c:pt idx="168">
                  <c:v>1.1232474862497768</c:v>
                </c:pt>
                <c:pt idx="169">
                  <c:v>1.1239767613163436</c:v>
                </c:pt>
                <c:pt idx="170">
                  <c:v>1.1247060363829102</c:v>
                </c:pt>
                <c:pt idx="171">
                  <c:v>1.1254353114494771</c:v>
                </c:pt>
                <c:pt idx="172">
                  <c:v>1.1261645865160437</c:v>
                </c:pt>
                <c:pt idx="173">
                  <c:v>1.1268938615826105</c:v>
                </c:pt>
                <c:pt idx="174">
                  <c:v>1.1276231366491771</c:v>
                </c:pt>
                <c:pt idx="175">
                  <c:v>1.128352411715744</c:v>
                </c:pt>
                <c:pt idx="176">
                  <c:v>1.1290816867823108</c:v>
                </c:pt>
                <c:pt idx="177">
                  <c:v>1.1298109618488774</c:v>
                </c:pt>
                <c:pt idx="178">
                  <c:v>1.1305402369154443</c:v>
                </c:pt>
                <c:pt idx="179">
                  <c:v>1.1312695119820109</c:v>
                </c:pt>
                <c:pt idx="180">
                  <c:v>1.1319987870485777</c:v>
                </c:pt>
                <c:pt idx="181">
                  <c:v>1.1327280621151443</c:v>
                </c:pt>
                <c:pt idx="182">
                  <c:v>1.1334573371817112</c:v>
                </c:pt>
                <c:pt idx="183">
                  <c:v>1.134186612248278</c:v>
                </c:pt>
                <c:pt idx="184">
                  <c:v>1.1349158873148446</c:v>
                </c:pt>
                <c:pt idx="185">
                  <c:v>1.1356451623814114</c:v>
                </c:pt>
                <c:pt idx="186">
                  <c:v>1.1363744374479781</c:v>
                </c:pt>
                <c:pt idx="187">
                  <c:v>1.1371037125145449</c:v>
                </c:pt>
                <c:pt idx="188">
                  <c:v>1.1378329875811115</c:v>
                </c:pt>
                <c:pt idx="189">
                  <c:v>1.1385622626476783</c:v>
                </c:pt>
                <c:pt idx="190">
                  <c:v>1.139291537714245</c:v>
                </c:pt>
                <c:pt idx="191">
                  <c:v>1.1400208127808118</c:v>
                </c:pt>
                <c:pt idx="192">
                  <c:v>1.1407500878473784</c:v>
                </c:pt>
                <c:pt idx="193">
                  <c:v>1.1414793629139453</c:v>
                </c:pt>
                <c:pt idx="194">
                  <c:v>1.1422086379805121</c:v>
                </c:pt>
                <c:pt idx="195">
                  <c:v>1.1429379130470787</c:v>
                </c:pt>
                <c:pt idx="196">
                  <c:v>1.1436671881136455</c:v>
                </c:pt>
                <c:pt idx="197">
                  <c:v>1.1443964631802122</c:v>
                </c:pt>
                <c:pt idx="198">
                  <c:v>1.145125738246779</c:v>
                </c:pt>
                <c:pt idx="199">
                  <c:v>1.1458550133133456</c:v>
                </c:pt>
                <c:pt idx="200">
                  <c:v>1.1465842883799124</c:v>
                </c:pt>
                <c:pt idx="201">
                  <c:v>1.1473135634464793</c:v>
                </c:pt>
                <c:pt idx="202">
                  <c:v>1.1480428385130459</c:v>
                </c:pt>
                <c:pt idx="203">
                  <c:v>1.1487721135796127</c:v>
                </c:pt>
                <c:pt idx="204">
                  <c:v>1.1495013886461793</c:v>
                </c:pt>
                <c:pt idx="205">
                  <c:v>1.1502306637127462</c:v>
                </c:pt>
                <c:pt idx="206">
                  <c:v>1.1509599387793128</c:v>
                </c:pt>
                <c:pt idx="207">
                  <c:v>1.1516892138458796</c:v>
                </c:pt>
                <c:pt idx="208">
                  <c:v>1.1524184889124462</c:v>
                </c:pt>
                <c:pt idx="209">
                  <c:v>1.1531477639790131</c:v>
                </c:pt>
                <c:pt idx="210">
                  <c:v>1.1538770390455797</c:v>
                </c:pt>
                <c:pt idx="211">
                  <c:v>1.1546063141121465</c:v>
                </c:pt>
                <c:pt idx="212">
                  <c:v>1.1553355891787134</c:v>
                </c:pt>
                <c:pt idx="213">
                  <c:v>1.15606486424528</c:v>
                </c:pt>
                <c:pt idx="214">
                  <c:v>1.1567941393118468</c:v>
                </c:pt>
                <c:pt idx="215">
                  <c:v>1.1575234143784134</c:v>
                </c:pt>
                <c:pt idx="216">
                  <c:v>1.1582526894449803</c:v>
                </c:pt>
                <c:pt idx="217">
                  <c:v>1.1589819645115469</c:v>
                </c:pt>
                <c:pt idx="218">
                  <c:v>1.1597112395781137</c:v>
                </c:pt>
                <c:pt idx="219">
                  <c:v>1.1604405146446806</c:v>
                </c:pt>
                <c:pt idx="220">
                  <c:v>1.1611697897112472</c:v>
                </c:pt>
                <c:pt idx="221">
                  <c:v>1.161899064777814</c:v>
                </c:pt>
                <c:pt idx="222">
                  <c:v>1.1626283398443806</c:v>
                </c:pt>
                <c:pt idx="223">
                  <c:v>1.1633576149109475</c:v>
                </c:pt>
                <c:pt idx="224">
                  <c:v>1.1640868899775141</c:v>
                </c:pt>
                <c:pt idx="225">
                  <c:v>1.1648161650440809</c:v>
                </c:pt>
                <c:pt idx="226">
                  <c:v>1.1655454401106478</c:v>
                </c:pt>
                <c:pt idx="227">
                  <c:v>1.1662747151772144</c:v>
                </c:pt>
                <c:pt idx="228">
                  <c:v>1.167003990243781</c:v>
                </c:pt>
                <c:pt idx="229">
                  <c:v>1.1677332653103478</c:v>
                </c:pt>
                <c:pt idx="230">
                  <c:v>1.1684625403769147</c:v>
                </c:pt>
                <c:pt idx="231">
                  <c:v>1.1691918154434813</c:v>
                </c:pt>
                <c:pt idx="232">
                  <c:v>1.1699210905100481</c:v>
                </c:pt>
                <c:pt idx="233">
                  <c:v>1.1706503655766147</c:v>
                </c:pt>
                <c:pt idx="234">
                  <c:v>1.1713796406431816</c:v>
                </c:pt>
                <c:pt idx="235">
                  <c:v>1.1721089157097482</c:v>
                </c:pt>
                <c:pt idx="236">
                  <c:v>1.172838190776315</c:v>
                </c:pt>
                <c:pt idx="237">
                  <c:v>1.1735674658428819</c:v>
                </c:pt>
                <c:pt idx="238">
                  <c:v>1.1742967409094485</c:v>
                </c:pt>
                <c:pt idx="239">
                  <c:v>1.1750260159760153</c:v>
                </c:pt>
                <c:pt idx="240">
                  <c:v>1.1757552910425819</c:v>
                </c:pt>
                <c:pt idx="241">
                  <c:v>1.1764845661091488</c:v>
                </c:pt>
                <c:pt idx="242">
                  <c:v>1.1772138411757154</c:v>
                </c:pt>
                <c:pt idx="243">
                  <c:v>1.1779431162422822</c:v>
                </c:pt>
                <c:pt idx="244">
                  <c:v>1.178672391308849</c:v>
                </c:pt>
                <c:pt idx="245">
                  <c:v>1.1794016663754157</c:v>
                </c:pt>
                <c:pt idx="246">
                  <c:v>1.1801309414419825</c:v>
                </c:pt>
                <c:pt idx="247">
                  <c:v>1.1808602165085491</c:v>
                </c:pt>
                <c:pt idx="248">
                  <c:v>1.1815894915751159</c:v>
                </c:pt>
                <c:pt idx="249">
                  <c:v>1.1823187666416826</c:v>
                </c:pt>
                <c:pt idx="250">
                  <c:v>1.1830480417082494</c:v>
                </c:pt>
                <c:pt idx="251">
                  <c:v>1.183777316774816</c:v>
                </c:pt>
                <c:pt idx="252">
                  <c:v>1.1845065918413828</c:v>
                </c:pt>
                <c:pt idx="253">
                  <c:v>1.1852358669079495</c:v>
                </c:pt>
                <c:pt idx="254">
                  <c:v>1.1859651419745163</c:v>
                </c:pt>
                <c:pt idx="255">
                  <c:v>1.1866944170410831</c:v>
                </c:pt>
                <c:pt idx="256">
                  <c:v>1.1874236921076498</c:v>
                </c:pt>
                <c:pt idx="257">
                  <c:v>1.1881529671742166</c:v>
                </c:pt>
                <c:pt idx="258">
                  <c:v>1.1888822422407832</c:v>
                </c:pt>
                <c:pt idx="259">
                  <c:v>1.18961151730735</c:v>
                </c:pt>
                <c:pt idx="260">
                  <c:v>1.1903407923739167</c:v>
                </c:pt>
                <c:pt idx="261">
                  <c:v>1.1910700674404835</c:v>
                </c:pt>
                <c:pt idx="262">
                  <c:v>1.1917993425070503</c:v>
                </c:pt>
                <c:pt idx="263">
                  <c:v>1.1925286175736169</c:v>
                </c:pt>
                <c:pt idx="264">
                  <c:v>1.1932578926401838</c:v>
                </c:pt>
                <c:pt idx="265">
                  <c:v>1.1939871677067504</c:v>
                </c:pt>
                <c:pt idx="266">
                  <c:v>1.1947164427733172</c:v>
                </c:pt>
                <c:pt idx="267">
                  <c:v>1.1954457178398838</c:v>
                </c:pt>
                <c:pt idx="268">
                  <c:v>1.1961749929064507</c:v>
                </c:pt>
                <c:pt idx="269">
                  <c:v>1.1969042679730173</c:v>
                </c:pt>
                <c:pt idx="270">
                  <c:v>1.1976335430395841</c:v>
                </c:pt>
                <c:pt idx="271">
                  <c:v>1.1983628181061508</c:v>
                </c:pt>
                <c:pt idx="272">
                  <c:v>1.1990920931727176</c:v>
                </c:pt>
                <c:pt idx="273">
                  <c:v>1.1998213682392844</c:v>
                </c:pt>
                <c:pt idx="274">
                  <c:v>1.200550643305851</c:v>
                </c:pt>
                <c:pt idx="275">
                  <c:v>1.2012799183724179</c:v>
                </c:pt>
                <c:pt idx="276">
                  <c:v>1.2020091934389845</c:v>
                </c:pt>
                <c:pt idx="277">
                  <c:v>1.2027384685055513</c:v>
                </c:pt>
                <c:pt idx="278">
                  <c:v>1.2034677435721179</c:v>
                </c:pt>
                <c:pt idx="279">
                  <c:v>1.2041970186386848</c:v>
                </c:pt>
                <c:pt idx="280">
                  <c:v>1.2049262937052516</c:v>
                </c:pt>
                <c:pt idx="281">
                  <c:v>1.2056555687718182</c:v>
                </c:pt>
                <c:pt idx="282">
                  <c:v>1.2063848438383851</c:v>
                </c:pt>
                <c:pt idx="283">
                  <c:v>1.2071141189049517</c:v>
                </c:pt>
                <c:pt idx="284">
                  <c:v>1.2078433939715185</c:v>
                </c:pt>
                <c:pt idx="285">
                  <c:v>1.2085726690380851</c:v>
                </c:pt>
                <c:pt idx="286">
                  <c:v>1.209301944104652</c:v>
                </c:pt>
                <c:pt idx="287">
                  <c:v>1.2100312191712186</c:v>
                </c:pt>
                <c:pt idx="288">
                  <c:v>1.2107604942377854</c:v>
                </c:pt>
                <c:pt idx="289">
                  <c:v>1.211489769304352</c:v>
                </c:pt>
                <c:pt idx="290">
                  <c:v>1.2122190443709189</c:v>
                </c:pt>
                <c:pt idx="291">
                  <c:v>1.2129483194374857</c:v>
                </c:pt>
                <c:pt idx="292">
                  <c:v>1.2136775945040523</c:v>
                </c:pt>
                <c:pt idx="293">
                  <c:v>1.2144068695706192</c:v>
                </c:pt>
                <c:pt idx="294">
                  <c:v>1.2151361446371858</c:v>
                </c:pt>
                <c:pt idx="295">
                  <c:v>1.2158654197037526</c:v>
                </c:pt>
                <c:pt idx="296">
                  <c:v>1.2165946947703192</c:v>
                </c:pt>
                <c:pt idx="297">
                  <c:v>1.2173239698368861</c:v>
                </c:pt>
                <c:pt idx="298">
                  <c:v>1.2180532449034529</c:v>
                </c:pt>
                <c:pt idx="299">
                  <c:v>1.2187825199700195</c:v>
                </c:pt>
                <c:pt idx="300">
                  <c:v>1.2195117950365864</c:v>
                </c:pt>
                <c:pt idx="301">
                  <c:v>1.220241070103153</c:v>
                </c:pt>
                <c:pt idx="302">
                  <c:v>1.2209703451697198</c:v>
                </c:pt>
                <c:pt idx="303">
                  <c:v>1.2216996202362864</c:v>
                </c:pt>
                <c:pt idx="304">
                  <c:v>1.2224288953028533</c:v>
                </c:pt>
                <c:pt idx="305">
                  <c:v>1.2231581703694199</c:v>
                </c:pt>
                <c:pt idx="306">
                  <c:v>1.2238874454359867</c:v>
                </c:pt>
                <c:pt idx="307">
                  <c:v>1.2246167205025533</c:v>
                </c:pt>
                <c:pt idx="308">
                  <c:v>1.2253459955691202</c:v>
                </c:pt>
                <c:pt idx="309">
                  <c:v>1.226075270635687</c:v>
                </c:pt>
                <c:pt idx="310">
                  <c:v>1.2268045457022536</c:v>
                </c:pt>
                <c:pt idx="311">
                  <c:v>1.2275338207688204</c:v>
                </c:pt>
                <c:pt idx="312">
                  <c:v>1.2282630958353871</c:v>
                </c:pt>
                <c:pt idx="313">
                  <c:v>1.2289923709019539</c:v>
                </c:pt>
                <c:pt idx="314">
                  <c:v>1.2297216459685205</c:v>
                </c:pt>
                <c:pt idx="315">
                  <c:v>1.2304509210350874</c:v>
                </c:pt>
                <c:pt idx="316">
                  <c:v>1.2311801961016542</c:v>
                </c:pt>
                <c:pt idx="317">
                  <c:v>1.2319094711682208</c:v>
                </c:pt>
                <c:pt idx="318">
                  <c:v>1.2326387462347876</c:v>
                </c:pt>
                <c:pt idx="319">
                  <c:v>1.2333680213013543</c:v>
                </c:pt>
                <c:pt idx="320">
                  <c:v>1.2340972963679211</c:v>
                </c:pt>
                <c:pt idx="321">
                  <c:v>1.2348265714344877</c:v>
                </c:pt>
                <c:pt idx="322">
                  <c:v>1.2355558465010545</c:v>
                </c:pt>
                <c:pt idx="323">
                  <c:v>1.2362851215676212</c:v>
                </c:pt>
                <c:pt idx="324">
                  <c:v>1.237014396634188</c:v>
                </c:pt>
                <c:pt idx="325">
                  <c:v>1.2377436717007546</c:v>
                </c:pt>
                <c:pt idx="326">
                  <c:v>1.2384729467673214</c:v>
                </c:pt>
                <c:pt idx="327">
                  <c:v>1.2392022218338883</c:v>
                </c:pt>
                <c:pt idx="328">
                  <c:v>1.2399314969004549</c:v>
                </c:pt>
                <c:pt idx="329">
                  <c:v>1.2406607719670217</c:v>
                </c:pt>
                <c:pt idx="330">
                  <c:v>1.2413900470335884</c:v>
                </c:pt>
                <c:pt idx="331">
                  <c:v>1.2421193221001552</c:v>
                </c:pt>
                <c:pt idx="332">
                  <c:v>1.2428485971667218</c:v>
                </c:pt>
                <c:pt idx="333">
                  <c:v>1.2435778722332886</c:v>
                </c:pt>
                <c:pt idx="334">
                  <c:v>1.2443071472998555</c:v>
                </c:pt>
                <c:pt idx="335">
                  <c:v>1.2450364223664221</c:v>
                </c:pt>
                <c:pt idx="336">
                  <c:v>1.2457656974329889</c:v>
                </c:pt>
                <c:pt idx="337">
                  <c:v>1.2464949724995555</c:v>
                </c:pt>
                <c:pt idx="338">
                  <c:v>1.2472242475661224</c:v>
                </c:pt>
                <c:pt idx="339">
                  <c:v>1.247953522632689</c:v>
                </c:pt>
                <c:pt idx="340">
                  <c:v>1.2486827976992558</c:v>
                </c:pt>
                <c:pt idx="341">
                  <c:v>1.2494120727658224</c:v>
                </c:pt>
                <c:pt idx="342">
                  <c:v>1.2501413478323893</c:v>
                </c:pt>
                <c:pt idx="343">
                  <c:v>1.2508706228989559</c:v>
                </c:pt>
                <c:pt idx="344">
                  <c:v>1.2515998979655227</c:v>
                </c:pt>
                <c:pt idx="345">
                  <c:v>1.2523291730320896</c:v>
                </c:pt>
                <c:pt idx="346">
                  <c:v>1.2530584480986562</c:v>
                </c:pt>
                <c:pt idx="347">
                  <c:v>1.253787723165223</c:v>
                </c:pt>
                <c:pt idx="348">
                  <c:v>1.2545169982317896</c:v>
                </c:pt>
                <c:pt idx="349">
                  <c:v>1.2552462732983565</c:v>
                </c:pt>
                <c:pt idx="350">
                  <c:v>1.2559755483649231</c:v>
                </c:pt>
                <c:pt idx="351">
                  <c:v>1.2567048234314899</c:v>
                </c:pt>
                <c:pt idx="352">
                  <c:v>1.2574340984980568</c:v>
                </c:pt>
                <c:pt idx="353">
                  <c:v>1.2581633735646234</c:v>
                </c:pt>
                <c:pt idx="354">
                  <c:v>1.2588926486311902</c:v>
                </c:pt>
                <c:pt idx="355">
                  <c:v>1.2596219236977568</c:v>
                </c:pt>
                <c:pt idx="356">
                  <c:v>1.2603511987643237</c:v>
                </c:pt>
                <c:pt idx="357">
                  <c:v>1.2610804738308903</c:v>
                </c:pt>
                <c:pt idx="358">
                  <c:v>1.2618097488974571</c:v>
                </c:pt>
                <c:pt idx="359">
                  <c:v>1.262539023964024</c:v>
                </c:pt>
                <c:pt idx="360">
                  <c:v>1.2632682990305906</c:v>
                </c:pt>
                <c:pt idx="361">
                  <c:v>1.2639975740971572</c:v>
                </c:pt>
                <c:pt idx="362">
                  <c:v>1.264726849163724</c:v>
                </c:pt>
                <c:pt idx="363">
                  <c:v>1.2654561242302909</c:v>
                </c:pt>
                <c:pt idx="364">
                  <c:v>1.2661853992968575</c:v>
                </c:pt>
                <c:pt idx="365">
                  <c:v>1.2669146743634243</c:v>
                </c:pt>
                <c:pt idx="366">
                  <c:v>1.2676439494299909</c:v>
                </c:pt>
                <c:pt idx="367">
                  <c:v>1.2683732244965578</c:v>
                </c:pt>
                <c:pt idx="368">
                  <c:v>1.2691024995631244</c:v>
                </c:pt>
                <c:pt idx="369">
                  <c:v>1.2698317746296912</c:v>
                </c:pt>
                <c:pt idx="370">
                  <c:v>1.270561049696258</c:v>
                </c:pt>
                <c:pt idx="371">
                  <c:v>1.2712903247628247</c:v>
                </c:pt>
                <c:pt idx="372">
                  <c:v>1.2720195998293915</c:v>
                </c:pt>
                <c:pt idx="373">
                  <c:v>1.2727488748959581</c:v>
                </c:pt>
                <c:pt idx="374">
                  <c:v>1.273478149962525</c:v>
                </c:pt>
                <c:pt idx="375">
                  <c:v>1.2742074250290916</c:v>
                </c:pt>
                <c:pt idx="376">
                  <c:v>1.2749367000956584</c:v>
                </c:pt>
                <c:pt idx="377">
                  <c:v>1.2756659751622252</c:v>
                </c:pt>
                <c:pt idx="378">
                  <c:v>1.2763952502287919</c:v>
                </c:pt>
                <c:pt idx="379">
                  <c:v>1.2771245252953585</c:v>
                </c:pt>
                <c:pt idx="380">
                  <c:v>1.2778538003619253</c:v>
                </c:pt>
                <c:pt idx="381">
                  <c:v>1.2785830754284921</c:v>
                </c:pt>
                <c:pt idx="382">
                  <c:v>1.2793123504950588</c:v>
                </c:pt>
                <c:pt idx="383">
                  <c:v>1.2800416255616256</c:v>
                </c:pt>
                <c:pt idx="384">
                  <c:v>1.2807709006281922</c:v>
                </c:pt>
                <c:pt idx="385">
                  <c:v>1.281500175694759</c:v>
                </c:pt>
                <c:pt idx="386">
                  <c:v>1.2822294507613257</c:v>
                </c:pt>
                <c:pt idx="387">
                  <c:v>1.2829587258278925</c:v>
                </c:pt>
                <c:pt idx="388">
                  <c:v>1.2836880008944593</c:v>
                </c:pt>
                <c:pt idx="389">
                  <c:v>1.284417275961026</c:v>
                </c:pt>
                <c:pt idx="390">
                  <c:v>1.2851465510275928</c:v>
                </c:pt>
                <c:pt idx="391">
                  <c:v>1.2858758260941594</c:v>
                </c:pt>
                <c:pt idx="392">
                  <c:v>1.2866051011607262</c:v>
                </c:pt>
                <c:pt idx="393">
                  <c:v>1.2873343762272929</c:v>
                </c:pt>
                <c:pt idx="394">
                  <c:v>1.2880636512938597</c:v>
                </c:pt>
                <c:pt idx="395">
                  <c:v>1.2887929263604265</c:v>
                </c:pt>
                <c:pt idx="396">
                  <c:v>1.2895222014269931</c:v>
                </c:pt>
                <c:pt idx="397">
                  <c:v>1.2902514764935598</c:v>
                </c:pt>
                <c:pt idx="398">
                  <c:v>1.2909807515601266</c:v>
                </c:pt>
                <c:pt idx="399">
                  <c:v>1.2917100266266934</c:v>
                </c:pt>
                <c:pt idx="400">
                  <c:v>1.29243930169326</c:v>
                </c:pt>
                <c:pt idx="401">
                  <c:v>1.2931685767598269</c:v>
                </c:pt>
                <c:pt idx="402">
                  <c:v>1.2938978518263937</c:v>
                </c:pt>
                <c:pt idx="403">
                  <c:v>1.2946271268929603</c:v>
                </c:pt>
                <c:pt idx="404">
                  <c:v>1.2953564019595269</c:v>
                </c:pt>
                <c:pt idx="405">
                  <c:v>1.2960856770260938</c:v>
                </c:pt>
                <c:pt idx="406">
                  <c:v>1.2968149520926606</c:v>
                </c:pt>
                <c:pt idx="407">
                  <c:v>1.2975442271592272</c:v>
                </c:pt>
                <c:pt idx="408">
                  <c:v>1.2982735022257941</c:v>
                </c:pt>
                <c:pt idx="409">
                  <c:v>1.2990027772923607</c:v>
                </c:pt>
                <c:pt idx="410">
                  <c:v>1.2997320523589275</c:v>
                </c:pt>
                <c:pt idx="411">
                  <c:v>1.3004613274254941</c:v>
                </c:pt>
                <c:pt idx="412">
                  <c:v>1.301190602492061</c:v>
                </c:pt>
                <c:pt idx="413">
                  <c:v>1.3019198775586278</c:v>
                </c:pt>
                <c:pt idx="414">
                  <c:v>1.3026491526251944</c:v>
                </c:pt>
                <c:pt idx="415">
                  <c:v>1.303378427691761</c:v>
                </c:pt>
                <c:pt idx="416">
                  <c:v>1.3041077027583279</c:v>
                </c:pt>
                <c:pt idx="417">
                  <c:v>1.3048369778248947</c:v>
                </c:pt>
                <c:pt idx="418">
                  <c:v>1.3055662528914613</c:v>
                </c:pt>
                <c:pt idx="419">
                  <c:v>1.3062955279580282</c:v>
                </c:pt>
                <c:pt idx="420">
                  <c:v>1.307024803024595</c:v>
                </c:pt>
                <c:pt idx="421">
                  <c:v>1.3077540780911616</c:v>
                </c:pt>
                <c:pt idx="422">
                  <c:v>1.3084833531577282</c:v>
                </c:pt>
                <c:pt idx="423">
                  <c:v>1.3092126282242951</c:v>
                </c:pt>
                <c:pt idx="424">
                  <c:v>1.3099419032908619</c:v>
                </c:pt>
                <c:pt idx="425">
                  <c:v>1.3106711783574285</c:v>
                </c:pt>
                <c:pt idx="426">
                  <c:v>1.3114004534239954</c:v>
                </c:pt>
                <c:pt idx="427">
                  <c:v>1.312129728490562</c:v>
                </c:pt>
                <c:pt idx="428">
                  <c:v>1.3128590035571288</c:v>
                </c:pt>
                <c:pt idx="429">
                  <c:v>1.3135882786236954</c:v>
                </c:pt>
                <c:pt idx="430">
                  <c:v>1.3143175536902623</c:v>
                </c:pt>
                <c:pt idx="431">
                  <c:v>1.3150468287568291</c:v>
                </c:pt>
                <c:pt idx="432">
                  <c:v>1.3157761038233957</c:v>
                </c:pt>
                <c:pt idx="433">
                  <c:v>1.3165053788899626</c:v>
                </c:pt>
                <c:pt idx="434">
                  <c:v>1.3172346539565292</c:v>
                </c:pt>
                <c:pt idx="435">
                  <c:v>1.317963929023096</c:v>
                </c:pt>
                <c:pt idx="436">
                  <c:v>1.3186932040896626</c:v>
                </c:pt>
                <c:pt idx="437">
                  <c:v>1.3194224791562295</c:v>
                </c:pt>
                <c:pt idx="438">
                  <c:v>1.3201517542227963</c:v>
                </c:pt>
                <c:pt idx="439">
                  <c:v>1.3208810292893629</c:v>
                </c:pt>
                <c:pt idx="440">
                  <c:v>1.3216103043559295</c:v>
                </c:pt>
                <c:pt idx="441">
                  <c:v>1.3223395794224964</c:v>
                </c:pt>
                <c:pt idx="442">
                  <c:v>1.3230688544890632</c:v>
                </c:pt>
                <c:pt idx="443">
                  <c:v>1.3237981295556298</c:v>
                </c:pt>
                <c:pt idx="444">
                  <c:v>1.3245274046221966</c:v>
                </c:pt>
                <c:pt idx="445">
                  <c:v>1.3252566796887633</c:v>
                </c:pt>
                <c:pt idx="446">
                  <c:v>1.3259859547553301</c:v>
                </c:pt>
                <c:pt idx="447">
                  <c:v>1.3267152298218967</c:v>
                </c:pt>
                <c:pt idx="448">
                  <c:v>1.3274445048884636</c:v>
                </c:pt>
                <c:pt idx="449">
                  <c:v>1.3281737799550304</c:v>
                </c:pt>
                <c:pt idx="450">
                  <c:v>1.328903055021597</c:v>
                </c:pt>
                <c:pt idx="451">
                  <c:v>1.3296323300881638</c:v>
                </c:pt>
                <c:pt idx="452">
                  <c:v>1.3303616051547305</c:v>
                </c:pt>
                <c:pt idx="453">
                  <c:v>1.3310908802212973</c:v>
                </c:pt>
                <c:pt idx="454">
                  <c:v>1.3318201552878639</c:v>
                </c:pt>
                <c:pt idx="455">
                  <c:v>1.3325494303544307</c:v>
                </c:pt>
                <c:pt idx="456">
                  <c:v>1.3332787054209976</c:v>
                </c:pt>
                <c:pt idx="457">
                  <c:v>1.3340079804875642</c:v>
                </c:pt>
                <c:pt idx="458">
                  <c:v>1.3347372555541308</c:v>
                </c:pt>
                <c:pt idx="459">
                  <c:v>1.3354665306206976</c:v>
                </c:pt>
                <c:pt idx="460">
                  <c:v>1.3361958056872645</c:v>
                </c:pt>
                <c:pt idx="461">
                  <c:v>1.3369250807538311</c:v>
                </c:pt>
                <c:pt idx="462">
                  <c:v>1.3376543558203979</c:v>
                </c:pt>
                <c:pt idx="463">
                  <c:v>1.3383836308869645</c:v>
                </c:pt>
                <c:pt idx="464">
                  <c:v>1.3391129059535314</c:v>
                </c:pt>
                <c:pt idx="465">
                  <c:v>1.339842181020098</c:v>
                </c:pt>
                <c:pt idx="466">
                  <c:v>1.3405714560866648</c:v>
                </c:pt>
                <c:pt idx="467">
                  <c:v>1.3413007311532317</c:v>
                </c:pt>
                <c:pt idx="468">
                  <c:v>1.3420300062197983</c:v>
                </c:pt>
                <c:pt idx="469">
                  <c:v>1.3427592812863651</c:v>
                </c:pt>
                <c:pt idx="470">
                  <c:v>1.3434885563529317</c:v>
                </c:pt>
                <c:pt idx="471">
                  <c:v>1.3442178314194986</c:v>
                </c:pt>
                <c:pt idx="472">
                  <c:v>1.3449471064860652</c:v>
                </c:pt>
                <c:pt idx="473">
                  <c:v>1.345676381552632</c:v>
                </c:pt>
                <c:pt idx="474">
                  <c:v>1.3464056566191989</c:v>
                </c:pt>
                <c:pt idx="475">
                  <c:v>1.3471349316857655</c:v>
                </c:pt>
                <c:pt idx="476">
                  <c:v>1.3478642067523321</c:v>
                </c:pt>
                <c:pt idx="477">
                  <c:v>1.3485934818188989</c:v>
                </c:pt>
                <c:pt idx="478">
                  <c:v>1.3493227568854658</c:v>
                </c:pt>
                <c:pt idx="479">
                  <c:v>1.3500520319520324</c:v>
                </c:pt>
                <c:pt idx="480">
                  <c:v>1.3507813070185992</c:v>
                </c:pt>
                <c:pt idx="481">
                  <c:v>1.3515105820851658</c:v>
                </c:pt>
                <c:pt idx="482">
                  <c:v>1.3522398571517327</c:v>
                </c:pt>
                <c:pt idx="483">
                  <c:v>1.3529691322182993</c:v>
                </c:pt>
                <c:pt idx="484">
                  <c:v>1.3536984072848661</c:v>
                </c:pt>
                <c:pt idx="485">
                  <c:v>1.354427682351433</c:v>
                </c:pt>
                <c:pt idx="486">
                  <c:v>1.3551569574179996</c:v>
                </c:pt>
                <c:pt idx="487">
                  <c:v>1.3558862324845664</c:v>
                </c:pt>
                <c:pt idx="488">
                  <c:v>1.356615507551133</c:v>
                </c:pt>
                <c:pt idx="489">
                  <c:v>1.3573447826176999</c:v>
                </c:pt>
                <c:pt idx="490">
                  <c:v>1.3580740576842665</c:v>
                </c:pt>
                <c:pt idx="491">
                  <c:v>1.3588033327508333</c:v>
                </c:pt>
                <c:pt idx="492">
                  <c:v>1.3595326078174002</c:v>
                </c:pt>
                <c:pt idx="493">
                  <c:v>1.3602618828839668</c:v>
                </c:pt>
                <c:pt idx="494">
                  <c:v>1.3609911579505334</c:v>
                </c:pt>
                <c:pt idx="495">
                  <c:v>1.3617204330171002</c:v>
                </c:pt>
                <c:pt idx="496">
                  <c:v>1.3624497080836671</c:v>
                </c:pt>
                <c:pt idx="497">
                  <c:v>1.3631789831502337</c:v>
                </c:pt>
                <c:pt idx="498">
                  <c:v>1.3639082582168005</c:v>
                </c:pt>
                <c:pt idx="499">
                  <c:v>1.3646375332833671</c:v>
                </c:pt>
                <c:pt idx="500">
                  <c:v>1.365366808349934</c:v>
                </c:pt>
                <c:pt idx="501">
                  <c:v>1.3660960834165006</c:v>
                </c:pt>
                <c:pt idx="502">
                  <c:v>1.3668253584830674</c:v>
                </c:pt>
                <c:pt idx="503">
                  <c:v>1.3675546335496342</c:v>
                </c:pt>
                <c:pt idx="504">
                  <c:v>1.3682839086162009</c:v>
                </c:pt>
                <c:pt idx="505">
                  <c:v>1.3690131836827677</c:v>
                </c:pt>
                <c:pt idx="506">
                  <c:v>1.3697424587493343</c:v>
                </c:pt>
                <c:pt idx="507">
                  <c:v>1.3704717338159011</c:v>
                </c:pt>
                <c:pt idx="508">
                  <c:v>1.3712010088824678</c:v>
                </c:pt>
                <c:pt idx="509">
                  <c:v>1.3719302839490346</c:v>
                </c:pt>
                <c:pt idx="510">
                  <c:v>1.3726595590156014</c:v>
                </c:pt>
                <c:pt idx="511">
                  <c:v>1.3733888340821681</c:v>
                </c:pt>
                <c:pt idx="512">
                  <c:v>1.3741181091487347</c:v>
                </c:pt>
                <c:pt idx="513">
                  <c:v>1.3748473842153015</c:v>
                </c:pt>
                <c:pt idx="514">
                  <c:v>1.3755766592818683</c:v>
                </c:pt>
                <c:pt idx="515">
                  <c:v>1.376305934348435</c:v>
                </c:pt>
                <c:pt idx="516">
                  <c:v>1.3770352094150018</c:v>
                </c:pt>
                <c:pt idx="517">
                  <c:v>1.3777644844815684</c:v>
                </c:pt>
                <c:pt idx="518">
                  <c:v>1.3784937595481352</c:v>
                </c:pt>
                <c:pt idx="519">
                  <c:v>1.3792230346147019</c:v>
                </c:pt>
                <c:pt idx="520">
                  <c:v>1.3799523096812687</c:v>
                </c:pt>
                <c:pt idx="521">
                  <c:v>1.3806815847478355</c:v>
                </c:pt>
                <c:pt idx="522">
                  <c:v>1.3814108598144021</c:v>
                </c:pt>
                <c:pt idx="523">
                  <c:v>1.382140134880969</c:v>
                </c:pt>
                <c:pt idx="524">
                  <c:v>1.3828694099475356</c:v>
                </c:pt>
                <c:pt idx="525">
                  <c:v>1.3835986850141024</c:v>
                </c:pt>
                <c:pt idx="526">
                  <c:v>1.3843279600806691</c:v>
                </c:pt>
                <c:pt idx="527">
                  <c:v>1.3850572351472359</c:v>
                </c:pt>
                <c:pt idx="528">
                  <c:v>1.3857865102138027</c:v>
                </c:pt>
                <c:pt idx="529">
                  <c:v>1.3865157852803693</c:v>
                </c:pt>
                <c:pt idx="530">
                  <c:v>1.387245060346936</c:v>
                </c:pt>
                <c:pt idx="531">
                  <c:v>1.3879743354135028</c:v>
                </c:pt>
                <c:pt idx="532">
                  <c:v>1.3887036104800696</c:v>
                </c:pt>
                <c:pt idx="533">
                  <c:v>1.3894328855466362</c:v>
                </c:pt>
                <c:pt idx="534">
                  <c:v>1.3901621606132031</c:v>
                </c:pt>
                <c:pt idx="535">
                  <c:v>1.3908914356797699</c:v>
                </c:pt>
                <c:pt idx="536">
                  <c:v>1.3916207107463365</c:v>
                </c:pt>
                <c:pt idx="537">
                  <c:v>1.3923499858129031</c:v>
                </c:pt>
                <c:pt idx="538">
                  <c:v>1.39307926087947</c:v>
                </c:pt>
                <c:pt idx="539">
                  <c:v>1.3938085359460368</c:v>
                </c:pt>
                <c:pt idx="540">
                  <c:v>1.3945378110126034</c:v>
                </c:pt>
                <c:pt idx="541">
                  <c:v>1.3952670860791703</c:v>
                </c:pt>
                <c:pt idx="542">
                  <c:v>1.3959963611457369</c:v>
                </c:pt>
                <c:pt idx="543">
                  <c:v>1.3967256362123037</c:v>
                </c:pt>
                <c:pt idx="544">
                  <c:v>1.3974549112788703</c:v>
                </c:pt>
                <c:pt idx="545">
                  <c:v>1.3981841863454372</c:v>
                </c:pt>
                <c:pt idx="546">
                  <c:v>1.398913461412004</c:v>
                </c:pt>
                <c:pt idx="547">
                  <c:v>1.3996427364785706</c:v>
                </c:pt>
                <c:pt idx="548">
                  <c:v>1.4003720115451372</c:v>
                </c:pt>
                <c:pt idx="549">
                  <c:v>1.4011012866117041</c:v>
                </c:pt>
                <c:pt idx="550">
                  <c:v>1.4018305616782709</c:v>
                </c:pt>
                <c:pt idx="551">
                  <c:v>1.4025598367448375</c:v>
                </c:pt>
                <c:pt idx="552">
                  <c:v>1.4032891118114044</c:v>
                </c:pt>
                <c:pt idx="553">
                  <c:v>1.4040183868779712</c:v>
                </c:pt>
                <c:pt idx="554">
                  <c:v>1.4047476619445378</c:v>
                </c:pt>
                <c:pt idx="555">
                  <c:v>1.4054769370111044</c:v>
                </c:pt>
                <c:pt idx="556">
                  <c:v>1.4062062120776713</c:v>
                </c:pt>
                <c:pt idx="557">
                  <c:v>1.4069354871442381</c:v>
                </c:pt>
                <c:pt idx="558">
                  <c:v>1.4076647622108047</c:v>
                </c:pt>
                <c:pt idx="559">
                  <c:v>1.4083940372773716</c:v>
                </c:pt>
                <c:pt idx="560">
                  <c:v>1.4091233123439382</c:v>
                </c:pt>
                <c:pt idx="561">
                  <c:v>1.409852587410505</c:v>
                </c:pt>
                <c:pt idx="562">
                  <c:v>1.4105818624770716</c:v>
                </c:pt>
                <c:pt idx="563">
                  <c:v>1.4113111375436385</c:v>
                </c:pt>
                <c:pt idx="564">
                  <c:v>1.4120404126102053</c:v>
                </c:pt>
                <c:pt idx="565">
                  <c:v>1.4127696876767719</c:v>
                </c:pt>
                <c:pt idx="566">
                  <c:v>1.4134989627433387</c:v>
                </c:pt>
                <c:pt idx="567">
                  <c:v>1.4142282378099054</c:v>
                </c:pt>
                <c:pt idx="568">
                  <c:v>1.4149575128764722</c:v>
                </c:pt>
                <c:pt idx="569">
                  <c:v>1.4156867879430388</c:v>
                </c:pt>
                <c:pt idx="570">
                  <c:v>1.4164160630096057</c:v>
                </c:pt>
                <c:pt idx="571">
                  <c:v>1.4171453380761725</c:v>
                </c:pt>
                <c:pt idx="572">
                  <c:v>1.4178746131427391</c:v>
                </c:pt>
                <c:pt idx="573">
                  <c:v>1.4186038882093057</c:v>
                </c:pt>
                <c:pt idx="574">
                  <c:v>1.4193331632758726</c:v>
                </c:pt>
                <c:pt idx="575">
                  <c:v>1.4200624383424394</c:v>
                </c:pt>
                <c:pt idx="576">
                  <c:v>1.420791713409006</c:v>
                </c:pt>
                <c:pt idx="577">
                  <c:v>1.4215209884755728</c:v>
                </c:pt>
                <c:pt idx="578">
                  <c:v>1.4222502635421395</c:v>
                </c:pt>
                <c:pt idx="579">
                  <c:v>1.4229795386087063</c:v>
                </c:pt>
                <c:pt idx="580">
                  <c:v>1.4237088136752729</c:v>
                </c:pt>
                <c:pt idx="581">
                  <c:v>1.4244380887418397</c:v>
                </c:pt>
                <c:pt idx="582">
                  <c:v>1.4251673638084066</c:v>
                </c:pt>
                <c:pt idx="583">
                  <c:v>1.4258966388749732</c:v>
                </c:pt>
                <c:pt idx="584">
                  <c:v>1.42662591394154</c:v>
                </c:pt>
                <c:pt idx="585">
                  <c:v>1.4273551890081067</c:v>
                </c:pt>
                <c:pt idx="586">
                  <c:v>1.4280844640746735</c:v>
                </c:pt>
                <c:pt idx="587">
                  <c:v>1.4288137391412401</c:v>
                </c:pt>
                <c:pt idx="588">
                  <c:v>1.4295430142078069</c:v>
                </c:pt>
                <c:pt idx="589">
                  <c:v>1.4302722892743738</c:v>
                </c:pt>
                <c:pt idx="590">
                  <c:v>1.4310015643409404</c:v>
                </c:pt>
                <c:pt idx="591">
                  <c:v>1.431730839407507</c:v>
                </c:pt>
                <c:pt idx="592">
                  <c:v>1.4324601144740738</c:v>
                </c:pt>
                <c:pt idx="593">
                  <c:v>1.4331893895406407</c:v>
                </c:pt>
                <c:pt idx="594">
                  <c:v>1.4339186646072073</c:v>
                </c:pt>
                <c:pt idx="595">
                  <c:v>1.4346479396737741</c:v>
                </c:pt>
                <c:pt idx="596">
                  <c:v>1.4353772147403407</c:v>
                </c:pt>
                <c:pt idx="597">
                  <c:v>1.4361064898069076</c:v>
                </c:pt>
                <c:pt idx="598">
                  <c:v>1.4368357648734742</c:v>
                </c:pt>
                <c:pt idx="599">
                  <c:v>1.437565039940041</c:v>
                </c:pt>
                <c:pt idx="600">
                  <c:v>1.4382943150066079</c:v>
                </c:pt>
                <c:pt idx="601">
                  <c:v>1.4390235900731745</c:v>
                </c:pt>
                <c:pt idx="602">
                  <c:v>1.4397528651397413</c:v>
                </c:pt>
                <c:pt idx="603">
                  <c:v>1.4404821402063079</c:v>
                </c:pt>
                <c:pt idx="604">
                  <c:v>1.4412114152728748</c:v>
                </c:pt>
                <c:pt idx="605">
                  <c:v>1.4419406903394414</c:v>
                </c:pt>
                <c:pt idx="606">
                  <c:v>1.4426699654060082</c:v>
                </c:pt>
                <c:pt idx="607">
                  <c:v>1.4433992404725751</c:v>
                </c:pt>
                <c:pt idx="608">
                  <c:v>1.4441285155391417</c:v>
                </c:pt>
                <c:pt idx="609">
                  <c:v>1.4448577906057083</c:v>
                </c:pt>
                <c:pt idx="610">
                  <c:v>1.4455870656722751</c:v>
                </c:pt>
                <c:pt idx="611">
                  <c:v>1.446316340738842</c:v>
                </c:pt>
                <c:pt idx="612">
                  <c:v>1.4470456158054086</c:v>
                </c:pt>
                <c:pt idx="613">
                  <c:v>1.4477748908719754</c:v>
                </c:pt>
                <c:pt idx="614">
                  <c:v>1.448504165938542</c:v>
                </c:pt>
                <c:pt idx="615">
                  <c:v>1.4492334410051089</c:v>
                </c:pt>
                <c:pt idx="616">
                  <c:v>1.4499627160716755</c:v>
                </c:pt>
                <c:pt idx="617">
                  <c:v>1.4506919911382423</c:v>
                </c:pt>
                <c:pt idx="618">
                  <c:v>1.4514212662048092</c:v>
                </c:pt>
                <c:pt idx="619">
                  <c:v>1.4521505412713758</c:v>
                </c:pt>
                <c:pt idx="620">
                  <c:v>1.4528798163379426</c:v>
                </c:pt>
                <c:pt idx="621">
                  <c:v>1.4536090914045092</c:v>
                </c:pt>
                <c:pt idx="622">
                  <c:v>1.4543383664710761</c:v>
                </c:pt>
                <c:pt idx="623">
                  <c:v>1.4550676415376427</c:v>
                </c:pt>
                <c:pt idx="624">
                  <c:v>1.4557969166042095</c:v>
                </c:pt>
                <c:pt idx="625">
                  <c:v>1.4565261916707763</c:v>
                </c:pt>
                <c:pt idx="626">
                  <c:v>1.457255466737343</c:v>
                </c:pt>
                <c:pt idx="627">
                  <c:v>1.4579847418039096</c:v>
                </c:pt>
                <c:pt idx="628">
                  <c:v>1.4587140168704764</c:v>
                </c:pt>
                <c:pt idx="629">
                  <c:v>1.4594432919370433</c:v>
                </c:pt>
                <c:pt idx="630">
                  <c:v>1.4601725670036099</c:v>
                </c:pt>
                <c:pt idx="631">
                  <c:v>1.4609018420701767</c:v>
                </c:pt>
                <c:pt idx="632">
                  <c:v>1.4616311171367433</c:v>
                </c:pt>
                <c:pt idx="633">
                  <c:v>1.4623603922033102</c:v>
                </c:pt>
                <c:pt idx="634">
                  <c:v>1.4630896672698768</c:v>
                </c:pt>
                <c:pt idx="635">
                  <c:v>1.4638189423364436</c:v>
                </c:pt>
                <c:pt idx="636">
                  <c:v>1.4645482174030104</c:v>
                </c:pt>
                <c:pt idx="637">
                  <c:v>1.4652774924695771</c:v>
                </c:pt>
                <c:pt idx="638">
                  <c:v>1.4660067675361439</c:v>
                </c:pt>
                <c:pt idx="639">
                  <c:v>1.4667360426027105</c:v>
                </c:pt>
                <c:pt idx="640">
                  <c:v>1.4674653176692773</c:v>
                </c:pt>
                <c:pt idx="641">
                  <c:v>1.468194592735844</c:v>
                </c:pt>
                <c:pt idx="642">
                  <c:v>1.4689238678024106</c:v>
                </c:pt>
                <c:pt idx="643">
                  <c:v>1.4696531428689772</c:v>
                </c:pt>
                <c:pt idx="644">
                  <c:v>1.470382417935544</c:v>
                </c:pt>
                <c:pt idx="645">
                  <c:v>1.4711116930021106</c:v>
                </c:pt>
                <c:pt idx="646">
                  <c:v>1.4718409680686775</c:v>
                </c:pt>
                <c:pt idx="647">
                  <c:v>1.4725702431352441</c:v>
                </c:pt>
                <c:pt idx="648">
                  <c:v>1.4732995182018107</c:v>
                </c:pt>
                <c:pt idx="649">
                  <c:v>1.4740287932683773</c:v>
                </c:pt>
                <c:pt idx="650">
                  <c:v>1.4747580683349442</c:v>
                </c:pt>
                <c:pt idx="651">
                  <c:v>1.4754873434015108</c:v>
                </c:pt>
                <c:pt idx="652">
                  <c:v>1.4762166184680776</c:v>
                </c:pt>
                <c:pt idx="653">
                  <c:v>1.4769458935346442</c:v>
                </c:pt>
                <c:pt idx="654">
                  <c:v>1.4776751686012108</c:v>
                </c:pt>
                <c:pt idx="655">
                  <c:v>1.4784044436677775</c:v>
                </c:pt>
                <c:pt idx="656">
                  <c:v>1.4791337187343443</c:v>
                </c:pt>
                <c:pt idx="657">
                  <c:v>1.4798629938009109</c:v>
                </c:pt>
                <c:pt idx="658">
                  <c:v>1.4805922688674777</c:v>
                </c:pt>
                <c:pt idx="659">
                  <c:v>1.4813215439340444</c:v>
                </c:pt>
                <c:pt idx="660">
                  <c:v>1.482050819000611</c:v>
                </c:pt>
                <c:pt idx="661">
                  <c:v>1.4827800940671776</c:v>
                </c:pt>
                <c:pt idx="662">
                  <c:v>1.4835093691337444</c:v>
                </c:pt>
                <c:pt idx="663">
                  <c:v>1.484238644200311</c:v>
                </c:pt>
                <c:pt idx="664">
                  <c:v>1.4849679192668777</c:v>
                </c:pt>
                <c:pt idx="665">
                  <c:v>1.4856971943334445</c:v>
                </c:pt>
                <c:pt idx="666">
                  <c:v>1.4864264694000111</c:v>
                </c:pt>
                <c:pt idx="667">
                  <c:v>1.4871557444665777</c:v>
                </c:pt>
                <c:pt idx="668">
                  <c:v>1.4878850195331443</c:v>
                </c:pt>
                <c:pt idx="669">
                  <c:v>1.4886142945997112</c:v>
                </c:pt>
                <c:pt idx="670">
                  <c:v>1.4893435696662778</c:v>
                </c:pt>
                <c:pt idx="671">
                  <c:v>1.4900728447328446</c:v>
                </c:pt>
                <c:pt idx="672">
                  <c:v>1.4908021197994112</c:v>
                </c:pt>
                <c:pt idx="673">
                  <c:v>1.4915313948659779</c:v>
                </c:pt>
                <c:pt idx="674">
                  <c:v>1.4922606699325445</c:v>
                </c:pt>
                <c:pt idx="675">
                  <c:v>1.4929899449991113</c:v>
                </c:pt>
                <c:pt idx="676">
                  <c:v>1.4937192200656779</c:v>
                </c:pt>
                <c:pt idx="677">
                  <c:v>1.4944484951322448</c:v>
                </c:pt>
                <c:pt idx="678">
                  <c:v>1.4951777701988114</c:v>
                </c:pt>
                <c:pt idx="679">
                  <c:v>1.495907045265378</c:v>
                </c:pt>
                <c:pt idx="680">
                  <c:v>1.4966363203319446</c:v>
                </c:pt>
                <c:pt idx="681">
                  <c:v>1.4973655953985114</c:v>
                </c:pt>
                <c:pt idx="682">
                  <c:v>1.4980948704650781</c:v>
                </c:pt>
                <c:pt idx="683">
                  <c:v>1.4988241455316449</c:v>
                </c:pt>
                <c:pt idx="684">
                  <c:v>1.4995534205982115</c:v>
                </c:pt>
                <c:pt idx="685">
                  <c:v>1.5002826956647781</c:v>
                </c:pt>
                <c:pt idx="686">
                  <c:v>1.5010119707313447</c:v>
                </c:pt>
                <c:pt idx="687">
                  <c:v>1.5017412457979116</c:v>
                </c:pt>
                <c:pt idx="688">
                  <c:v>1.5024705208644782</c:v>
                </c:pt>
                <c:pt idx="689">
                  <c:v>1.503199795931045</c:v>
                </c:pt>
                <c:pt idx="690">
                  <c:v>1.5039290709976116</c:v>
                </c:pt>
                <c:pt idx="691">
                  <c:v>1.5046583460641783</c:v>
                </c:pt>
                <c:pt idx="692">
                  <c:v>1.5053876211307449</c:v>
                </c:pt>
                <c:pt idx="693">
                  <c:v>1.5061168961973115</c:v>
                </c:pt>
                <c:pt idx="694">
                  <c:v>1.5068461712638783</c:v>
                </c:pt>
                <c:pt idx="695">
                  <c:v>1.5075754463304452</c:v>
                </c:pt>
                <c:pt idx="696">
                  <c:v>1.5083047213970118</c:v>
                </c:pt>
                <c:pt idx="697">
                  <c:v>1.5090339964635784</c:v>
                </c:pt>
                <c:pt idx="698">
                  <c:v>1.509763271530145</c:v>
                </c:pt>
                <c:pt idx="699">
                  <c:v>1.5104925465967116</c:v>
                </c:pt>
                <c:pt idx="700">
                  <c:v>1.5112218216632785</c:v>
                </c:pt>
                <c:pt idx="701">
                  <c:v>1.5119510967298453</c:v>
                </c:pt>
                <c:pt idx="702">
                  <c:v>1.5126803717964119</c:v>
                </c:pt>
                <c:pt idx="703">
                  <c:v>1.5134096468629785</c:v>
                </c:pt>
                <c:pt idx="704">
                  <c:v>1.5141389219295451</c:v>
                </c:pt>
                <c:pt idx="705">
                  <c:v>1.5148681969961117</c:v>
                </c:pt>
                <c:pt idx="706">
                  <c:v>1.5155974720626786</c:v>
                </c:pt>
                <c:pt idx="707">
                  <c:v>1.5163267471292452</c:v>
                </c:pt>
                <c:pt idx="708">
                  <c:v>1.517056022195812</c:v>
                </c:pt>
                <c:pt idx="709">
                  <c:v>1.5177852972623787</c:v>
                </c:pt>
                <c:pt idx="710">
                  <c:v>1.5185145723289453</c:v>
                </c:pt>
                <c:pt idx="711">
                  <c:v>1.5192438473955119</c:v>
                </c:pt>
                <c:pt idx="712">
                  <c:v>1.5199731224620787</c:v>
                </c:pt>
                <c:pt idx="713">
                  <c:v>1.5207023975286453</c:v>
                </c:pt>
                <c:pt idx="714">
                  <c:v>1.5214316725952122</c:v>
                </c:pt>
                <c:pt idx="715">
                  <c:v>1.5221609476617788</c:v>
                </c:pt>
                <c:pt idx="716">
                  <c:v>1.5228902227283454</c:v>
                </c:pt>
                <c:pt idx="717">
                  <c:v>1.523619497794912</c:v>
                </c:pt>
                <c:pt idx="718">
                  <c:v>1.5243487728614789</c:v>
                </c:pt>
                <c:pt idx="719">
                  <c:v>1.5250780479280455</c:v>
                </c:pt>
                <c:pt idx="720">
                  <c:v>1.5258073229946123</c:v>
                </c:pt>
                <c:pt idx="721">
                  <c:v>1.5265365980611789</c:v>
                </c:pt>
                <c:pt idx="722">
                  <c:v>1.5272658731277455</c:v>
                </c:pt>
                <c:pt idx="723">
                  <c:v>1.5279951481943121</c:v>
                </c:pt>
                <c:pt idx="724">
                  <c:v>1.5287244232608788</c:v>
                </c:pt>
                <c:pt idx="725">
                  <c:v>1.5294536983274456</c:v>
                </c:pt>
                <c:pt idx="726">
                  <c:v>1.5301829733940124</c:v>
                </c:pt>
                <c:pt idx="727">
                  <c:v>1.5309122484605791</c:v>
                </c:pt>
                <c:pt idx="728">
                  <c:v>1.5316415235271457</c:v>
                </c:pt>
                <c:pt idx="729">
                  <c:v>1.5323707985937123</c:v>
                </c:pt>
                <c:pt idx="730">
                  <c:v>1.5331000736602789</c:v>
                </c:pt>
                <c:pt idx="731">
                  <c:v>1.5338293487268457</c:v>
                </c:pt>
                <c:pt idx="732">
                  <c:v>1.5345586237934126</c:v>
                </c:pt>
                <c:pt idx="733">
                  <c:v>1.5352878988599792</c:v>
                </c:pt>
                <c:pt idx="734">
                  <c:v>1.5360171739265458</c:v>
                </c:pt>
                <c:pt idx="735">
                  <c:v>1.5367464489931124</c:v>
                </c:pt>
                <c:pt idx="736">
                  <c:v>1.537475724059679</c:v>
                </c:pt>
                <c:pt idx="737">
                  <c:v>1.5382049991262459</c:v>
                </c:pt>
                <c:pt idx="738">
                  <c:v>1.5389342741928125</c:v>
                </c:pt>
                <c:pt idx="739">
                  <c:v>1.5396635492593793</c:v>
                </c:pt>
                <c:pt idx="740">
                  <c:v>1.5403928243259459</c:v>
                </c:pt>
                <c:pt idx="741">
                  <c:v>1.5411220993925125</c:v>
                </c:pt>
                <c:pt idx="742">
                  <c:v>1.5418513744590792</c:v>
                </c:pt>
                <c:pt idx="743">
                  <c:v>1.542580649525646</c:v>
                </c:pt>
                <c:pt idx="744">
                  <c:v>1.5433099245922126</c:v>
                </c:pt>
                <c:pt idx="745">
                  <c:v>1.5440391996587794</c:v>
                </c:pt>
                <c:pt idx="746">
                  <c:v>1.5447684747253461</c:v>
                </c:pt>
                <c:pt idx="747">
                  <c:v>1.5454977497919127</c:v>
                </c:pt>
                <c:pt idx="748">
                  <c:v>1.5462270248584793</c:v>
                </c:pt>
                <c:pt idx="749">
                  <c:v>1.5469562999250461</c:v>
                </c:pt>
                <c:pt idx="750">
                  <c:v>1.5476855749916127</c:v>
                </c:pt>
                <c:pt idx="751">
                  <c:v>1.5484148500581796</c:v>
                </c:pt>
                <c:pt idx="752">
                  <c:v>1.5491441251247462</c:v>
                </c:pt>
                <c:pt idx="753">
                  <c:v>1.5498734001913128</c:v>
                </c:pt>
                <c:pt idx="754">
                  <c:v>1.5506026752578794</c:v>
                </c:pt>
                <c:pt idx="755">
                  <c:v>1.551331950324446</c:v>
                </c:pt>
                <c:pt idx="756">
                  <c:v>1.5520612253910129</c:v>
                </c:pt>
                <c:pt idx="757">
                  <c:v>1.5527905004575797</c:v>
                </c:pt>
                <c:pt idx="758">
                  <c:v>1.5535197755241463</c:v>
                </c:pt>
                <c:pt idx="759">
                  <c:v>1.5542490505907129</c:v>
                </c:pt>
                <c:pt idx="760">
                  <c:v>1.5549783256572796</c:v>
                </c:pt>
                <c:pt idx="761">
                  <c:v>1.5557076007238462</c:v>
                </c:pt>
                <c:pt idx="762">
                  <c:v>1.556436875790413</c:v>
                </c:pt>
                <c:pt idx="763">
                  <c:v>1.5571661508569798</c:v>
                </c:pt>
                <c:pt idx="764">
                  <c:v>1.5578954259235465</c:v>
                </c:pt>
                <c:pt idx="765">
                  <c:v>1.5586247009901131</c:v>
                </c:pt>
                <c:pt idx="766">
                  <c:v>1.5593539760566797</c:v>
                </c:pt>
                <c:pt idx="767">
                  <c:v>1.5600832511232463</c:v>
                </c:pt>
                <c:pt idx="768">
                  <c:v>1.5608125261898131</c:v>
                </c:pt>
                <c:pt idx="769">
                  <c:v>1.56154180125638</c:v>
                </c:pt>
                <c:pt idx="770">
                  <c:v>1.5622710763229466</c:v>
                </c:pt>
                <c:pt idx="771">
                  <c:v>1.5630003513895132</c:v>
                </c:pt>
                <c:pt idx="772">
                  <c:v>1.5637296264560798</c:v>
                </c:pt>
                <c:pt idx="773">
                  <c:v>1.5644589015226464</c:v>
                </c:pt>
                <c:pt idx="774">
                  <c:v>1.5651881765892133</c:v>
                </c:pt>
                <c:pt idx="775">
                  <c:v>1.5659174516557799</c:v>
                </c:pt>
                <c:pt idx="776">
                  <c:v>1.5666467267223467</c:v>
                </c:pt>
                <c:pt idx="777">
                  <c:v>1.5673760017889133</c:v>
                </c:pt>
                <c:pt idx="778">
                  <c:v>1.56810527685548</c:v>
                </c:pt>
                <c:pt idx="779">
                  <c:v>1.5688345519220466</c:v>
                </c:pt>
                <c:pt idx="780">
                  <c:v>1.5695638269886134</c:v>
                </c:pt>
                <c:pt idx="781">
                  <c:v>1.57029310205518</c:v>
                </c:pt>
                <c:pt idx="782">
                  <c:v>1.5710223771217469</c:v>
                </c:pt>
                <c:pt idx="783">
                  <c:v>1.5717516521883135</c:v>
                </c:pt>
                <c:pt idx="784">
                  <c:v>1.5724809272548801</c:v>
                </c:pt>
                <c:pt idx="785">
                  <c:v>1.5732102023214467</c:v>
                </c:pt>
                <c:pt idx="786">
                  <c:v>1.5739394773880133</c:v>
                </c:pt>
                <c:pt idx="787">
                  <c:v>1.5746687524545802</c:v>
                </c:pt>
                <c:pt idx="788">
                  <c:v>1.575398027521147</c:v>
                </c:pt>
                <c:pt idx="789">
                  <c:v>1.5761273025877136</c:v>
                </c:pt>
                <c:pt idx="790">
                  <c:v>1.5768565776542802</c:v>
                </c:pt>
                <c:pt idx="791">
                  <c:v>1.5775858527208468</c:v>
                </c:pt>
                <c:pt idx="792">
                  <c:v>1.5783151277874135</c:v>
                </c:pt>
                <c:pt idx="793">
                  <c:v>1.5790444028539803</c:v>
                </c:pt>
                <c:pt idx="794">
                  <c:v>1.5797736779205471</c:v>
                </c:pt>
                <c:pt idx="795">
                  <c:v>1.5805029529871137</c:v>
                </c:pt>
                <c:pt idx="796">
                  <c:v>1.5812322280536804</c:v>
                </c:pt>
                <c:pt idx="797">
                  <c:v>1.581961503120247</c:v>
                </c:pt>
                <c:pt idx="798">
                  <c:v>1.5826907781868136</c:v>
                </c:pt>
                <c:pt idx="799">
                  <c:v>1.5834200532533804</c:v>
                </c:pt>
                <c:pt idx="800">
                  <c:v>1.5841493283199473</c:v>
                </c:pt>
                <c:pt idx="801">
                  <c:v>1.5848786033865139</c:v>
                </c:pt>
                <c:pt idx="802">
                  <c:v>1.5856078784530805</c:v>
                </c:pt>
                <c:pt idx="803">
                  <c:v>1.5863371535196471</c:v>
                </c:pt>
                <c:pt idx="804">
                  <c:v>1.5870664285862137</c:v>
                </c:pt>
                <c:pt idx="805">
                  <c:v>1.5877957036527806</c:v>
                </c:pt>
                <c:pt idx="806">
                  <c:v>1.5885249787193472</c:v>
                </c:pt>
                <c:pt idx="807">
                  <c:v>1.589254253785914</c:v>
                </c:pt>
                <c:pt idx="808">
                  <c:v>1.5899835288524806</c:v>
                </c:pt>
                <c:pt idx="809">
                  <c:v>1.5907128039190472</c:v>
                </c:pt>
                <c:pt idx="810">
                  <c:v>1.5914420789856139</c:v>
                </c:pt>
                <c:pt idx="811">
                  <c:v>1.5921713540521807</c:v>
                </c:pt>
                <c:pt idx="812">
                  <c:v>1.5929006291187473</c:v>
                </c:pt>
                <c:pt idx="813">
                  <c:v>1.5936299041853141</c:v>
                </c:pt>
                <c:pt idx="814">
                  <c:v>1.5943591792518808</c:v>
                </c:pt>
                <c:pt idx="815">
                  <c:v>1.5950884543184474</c:v>
                </c:pt>
                <c:pt idx="816">
                  <c:v>1.595817729385014</c:v>
                </c:pt>
                <c:pt idx="817">
                  <c:v>1.5965470044515808</c:v>
                </c:pt>
                <c:pt idx="818">
                  <c:v>1.5972762795181474</c:v>
                </c:pt>
                <c:pt idx="819">
                  <c:v>1.5980055545847143</c:v>
                </c:pt>
                <c:pt idx="820">
                  <c:v>1.5987348296512809</c:v>
                </c:pt>
                <c:pt idx="821">
                  <c:v>1.5994641047178475</c:v>
                </c:pt>
                <c:pt idx="822">
                  <c:v>1.6001933797844141</c:v>
                </c:pt>
                <c:pt idx="823">
                  <c:v>1.6009226548509807</c:v>
                </c:pt>
                <c:pt idx="824">
                  <c:v>1.6016519299175476</c:v>
                </c:pt>
                <c:pt idx="825">
                  <c:v>1.6023812049841144</c:v>
                </c:pt>
                <c:pt idx="826">
                  <c:v>1.603110480050681</c:v>
                </c:pt>
                <c:pt idx="827">
                  <c:v>1.6038397551172476</c:v>
                </c:pt>
                <c:pt idx="828">
                  <c:v>1.6045690301838142</c:v>
                </c:pt>
                <c:pt idx="829">
                  <c:v>1.6052983052503809</c:v>
                </c:pt>
                <c:pt idx="830">
                  <c:v>1.6060275803169477</c:v>
                </c:pt>
                <c:pt idx="831">
                  <c:v>1.6067568553835145</c:v>
                </c:pt>
                <c:pt idx="832">
                  <c:v>1.6074861304500812</c:v>
                </c:pt>
                <c:pt idx="833">
                  <c:v>1.6082154055166478</c:v>
                </c:pt>
                <c:pt idx="834">
                  <c:v>1.6089446805832144</c:v>
                </c:pt>
                <c:pt idx="835">
                  <c:v>1.609673955649781</c:v>
                </c:pt>
                <c:pt idx="836">
                  <c:v>1.6104032307163478</c:v>
                </c:pt>
                <c:pt idx="837">
                  <c:v>1.6111325057829144</c:v>
                </c:pt>
                <c:pt idx="838">
                  <c:v>1.6118617808494813</c:v>
                </c:pt>
                <c:pt idx="839">
                  <c:v>1.6125910559160479</c:v>
                </c:pt>
                <c:pt idx="840">
                  <c:v>1.6133203309826145</c:v>
                </c:pt>
                <c:pt idx="841">
                  <c:v>1.6140496060491811</c:v>
                </c:pt>
                <c:pt idx="842">
                  <c:v>1.614778881115748</c:v>
                </c:pt>
                <c:pt idx="843">
                  <c:v>1.6155081561823146</c:v>
                </c:pt>
                <c:pt idx="844">
                  <c:v>1.6162374312488814</c:v>
                </c:pt>
                <c:pt idx="845">
                  <c:v>1.616966706315448</c:v>
                </c:pt>
                <c:pt idx="846">
                  <c:v>1.6176959813820146</c:v>
                </c:pt>
                <c:pt idx="847">
                  <c:v>1.6184252564485813</c:v>
                </c:pt>
                <c:pt idx="848">
                  <c:v>1.6191545315151481</c:v>
                </c:pt>
                <c:pt idx="849">
                  <c:v>1.6198838065817147</c:v>
                </c:pt>
                <c:pt idx="850">
                  <c:v>1.6206130816482816</c:v>
                </c:pt>
                <c:pt idx="851">
                  <c:v>1.6213423567148482</c:v>
                </c:pt>
                <c:pt idx="852">
                  <c:v>1.6220716317814148</c:v>
                </c:pt>
                <c:pt idx="853">
                  <c:v>1.6228009068479814</c:v>
                </c:pt>
                <c:pt idx="854">
                  <c:v>1.623530181914548</c:v>
                </c:pt>
                <c:pt idx="855">
                  <c:v>1.6242594569811148</c:v>
                </c:pt>
                <c:pt idx="856">
                  <c:v>1.6249887320476817</c:v>
                </c:pt>
                <c:pt idx="857">
                  <c:v>1.6257180071142483</c:v>
                </c:pt>
                <c:pt idx="858">
                  <c:v>1.6264472821808149</c:v>
                </c:pt>
                <c:pt idx="859">
                  <c:v>1.6271765572473815</c:v>
                </c:pt>
                <c:pt idx="860">
                  <c:v>1.6279058323139481</c:v>
                </c:pt>
                <c:pt idx="861">
                  <c:v>1.628635107380515</c:v>
                </c:pt>
                <c:pt idx="862">
                  <c:v>1.6293643824470818</c:v>
                </c:pt>
                <c:pt idx="863">
                  <c:v>1.6300936575136484</c:v>
                </c:pt>
                <c:pt idx="864">
                  <c:v>1.630822932580215</c:v>
                </c:pt>
                <c:pt idx="865">
                  <c:v>1.6315522076467817</c:v>
                </c:pt>
                <c:pt idx="866">
                  <c:v>1.6322814827133483</c:v>
                </c:pt>
                <c:pt idx="867">
                  <c:v>1.6330107577799151</c:v>
                </c:pt>
                <c:pt idx="868">
                  <c:v>1.6337400328464817</c:v>
                </c:pt>
                <c:pt idx="869">
                  <c:v>1.6344693079130486</c:v>
                </c:pt>
                <c:pt idx="870">
                  <c:v>1.6351985829796152</c:v>
                </c:pt>
                <c:pt idx="871">
                  <c:v>1.6359278580461818</c:v>
                </c:pt>
                <c:pt idx="872">
                  <c:v>1.6366571331127484</c:v>
                </c:pt>
                <c:pt idx="873">
                  <c:v>1.6373864081793152</c:v>
                </c:pt>
                <c:pt idx="874">
                  <c:v>1.6381156832458819</c:v>
                </c:pt>
                <c:pt idx="875">
                  <c:v>1.6388449583124487</c:v>
                </c:pt>
                <c:pt idx="876">
                  <c:v>1.6395742333790153</c:v>
                </c:pt>
                <c:pt idx="877">
                  <c:v>1.6403035084455819</c:v>
                </c:pt>
                <c:pt idx="878">
                  <c:v>1.6410327835121485</c:v>
                </c:pt>
                <c:pt idx="879">
                  <c:v>1.6417620585787154</c:v>
                </c:pt>
                <c:pt idx="880">
                  <c:v>1.642491333645282</c:v>
                </c:pt>
                <c:pt idx="881">
                  <c:v>1.6432206087118488</c:v>
                </c:pt>
                <c:pt idx="882">
                  <c:v>1.6439498837784154</c:v>
                </c:pt>
                <c:pt idx="883">
                  <c:v>1.6446791588449821</c:v>
                </c:pt>
                <c:pt idx="884">
                  <c:v>1.6454084339115487</c:v>
                </c:pt>
                <c:pt idx="885">
                  <c:v>1.6461377089781153</c:v>
                </c:pt>
                <c:pt idx="886">
                  <c:v>1.6468669840446821</c:v>
                </c:pt>
                <c:pt idx="887">
                  <c:v>1.647596259111249</c:v>
                </c:pt>
                <c:pt idx="888">
                  <c:v>1.6483255341778156</c:v>
                </c:pt>
                <c:pt idx="889">
                  <c:v>1.6490548092443822</c:v>
                </c:pt>
                <c:pt idx="890">
                  <c:v>1.6497840843109488</c:v>
                </c:pt>
                <c:pt idx="891">
                  <c:v>1.6505133593775154</c:v>
                </c:pt>
                <c:pt idx="892">
                  <c:v>1.6512426344440823</c:v>
                </c:pt>
                <c:pt idx="893">
                  <c:v>1.6519719095106491</c:v>
                </c:pt>
                <c:pt idx="894">
                  <c:v>1.6527011845772157</c:v>
                </c:pt>
                <c:pt idx="895">
                  <c:v>1.6534304596437823</c:v>
                </c:pt>
                <c:pt idx="896">
                  <c:v>1.6541597347103489</c:v>
                </c:pt>
                <c:pt idx="897">
                  <c:v>1.6548890097769156</c:v>
                </c:pt>
                <c:pt idx="898">
                  <c:v>1.6556182848434824</c:v>
                </c:pt>
                <c:pt idx="899">
                  <c:v>1.6563475599100492</c:v>
                </c:pt>
                <c:pt idx="900">
                  <c:v>1.6570768349766158</c:v>
                </c:pt>
                <c:pt idx="901">
                  <c:v>1.6578061100431825</c:v>
                </c:pt>
                <c:pt idx="902">
                  <c:v>1.6585353851097491</c:v>
                </c:pt>
                <c:pt idx="903">
                  <c:v>1.6592646601763157</c:v>
                </c:pt>
                <c:pt idx="904">
                  <c:v>1.6599939352428825</c:v>
                </c:pt>
                <c:pt idx="905">
                  <c:v>1.6607232103094491</c:v>
                </c:pt>
                <c:pt idx="906">
                  <c:v>1.661452485376016</c:v>
                </c:pt>
                <c:pt idx="907">
                  <c:v>1.6621817604425826</c:v>
                </c:pt>
                <c:pt idx="908">
                  <c:v>1.6629110355091492</c:v>
                </c:pt>
                <c:pt idx="909">
                  <c:v>1.6636403105757158</c:v>
                </c:pt>
                <c:pt idx="910">
                  <c:v>1.6643695856422827</c:v>
                </c:pt>
                <c:pt idx="911">
                  <c:v>1.6650988607088493</c:v>
                </c:pt>
                <c:pt idx="912">
                  <c:v>1.6658281357754161</c:v>
                </c:pt>
                <c:pt idx="913">
                  <c:v>1.6665574108419827</c:v>
                </c:pt>
                <c:pt idx="914">
                  <c:v>1.6672866859085493</c:v>
                </c:pt>
                <c:pt idx="915">
                  <c:v>1.668015960975116</c:v>
                </c:pt>
                <c:pt idx="916">
                  <c:v>1.6687452360416826</c:v>
                </c:pt>
                <c:pt idx="917">
                  <c:v>1.6694745111082494</c:v>
                </c:pt>
                <c:pt idx="918">
                  <c:v>1.6702037861748162</c:v>
                </c:pt>
                <c:pt idx="919">
                  <c:v>1.6709330612413829</c:v>
                </c:pt>
                <c:pt idx="920">
                  <c:v>1.6716623363079495</c:v>
                </c:pt>
                <c:pt idx="921">
                  <c:v>1.6723916113745161</c:v>
                </c:pt>
                <c:pt idx="922">
                  <c:v>1.6731208864410827</c:v>
                </c:pt>
                <c:pt idx="923">
                  <c:v>1.6738501615076495</c:v>
                </c:pt>
                <c:pt idx="924">
                  <c:v>1.6745794365742164</c:v>
                </c:pt>
                <c:pt idx="925">
                  <c:v>1.675308711640783</c:v>
                </c:pt>
                <c:pt idx="926">
                  <c:v>1.6760379867073496</c:v>
                </c:pt>
                <c:pt idx="927">
                  <c:v>1.6767672617739162</c:v>
                </c:pt>
                <c:pt idx="928">
                  <c:v>1.6774965368404828</c:v>
                </c:pt>
                <c:pt idx="929">
                  <c:v>1.6782258119070497</c:v>
                </c:pt>
                <c:pt idx="930">
                  <c:v>1.6789550869736165</c:v>
                </c:pt>
                <c:pt idx="931">
                  <c:v>1.6796843620401831</c:v>
                </c:pt>
                <c:pt idx="932">
                  <c:v>1.6804136371067497</c:v>
                </c:pt>
                <c:pt idx="933">
                  <c:v>1.6811429121733164</c:v>
                </c:pt>
                <c:pt idx="934">
                  <c:v>1.681872187239883</c:v>
                </c:pt>
                <c:pt idx="935">
                  <c:v>1.6826014623064498</c:v>
                </c:pt>
                <c:pt idx="936">
                  <c:v>1.6833307373730164</c:v>
                </c:pt>
                <c:pt idx="937">
                  <c:v>1.6840600124395833</c:v>
                </c:pt>
                <c:pt idx="938">
                  <c:v>1.6847892875061499</c:v>
                </c:pt>
                <c:pt idx="939">
                  <c:v>1.6855185625727165</c:v>
                </c:pt>
                <c:pt idx="940">
                  <c:v>1.6862478376392831</c:v>
                </c:pt>
                <c:pt idx="941">
                  <c:v>1.6869771127058499</c:v>
                </c:pt>
                <c:pt idx="942">
                  <c:v>1.6877063877724165</c:v>
                </c:pt>
                <c:pt idx="943">
                  <c:v>1.6884356628389834</c:v>
                </c:pt>
                <c:pt idx="944">
                  <c:v>1.68916493790555</c:v>
                </c:pt>
                <c:pt idx="945">
                  <c:v>1.6898942129721166</c:v>
                </c:pt>
                <c:pt idx="946">
                  <c:v>1.6906234880386832</c:v>
                </c:pt>
                <c:pt idx="947">
                  <c:v>1.6913527631052501</c:v>
                </c:pt>
                <c:pt idx="948">
                  <c:v>1.6920820381718167</c:v>
                </c:pt>
                <c:pt idx="949">
                  <c:v>1.6928113132383835</c:v>
                </c:pt>
                <c:pt idx="950">
                  <c:v>1.6935405883049501</c:v>
                </c:pt>
                <c:pt idx="951">
                  <c:v>1.6942698633715167</c:v>
                </c:pt>
                <c:pt idx="952">
                  <c:v>1.6949991384380834</c:v>
                </c:pt>
                <c:pt idx="953">
                  <c:v>1.69572841350465</c:v>
                </c:pt>
                <c:pt idx="954">
                  <c:v>1.6964576885712168</c:v>
                </c:pt>
                <c:pt idx="955">
                  <c:v>1.6971869636377837</c:v>
                </c:pt>
                <c:pt idx="956">
                  <c:v>1.6979162387043503</c:v>
                </c:pt>
                <c:pt idx="957">
                  <c:v>1.6986455137709169</c:v>
                </c:pt>
                <c:pt idx="958">
                  <c:v>1.6993747888374835</c:v>
                </c:pt>
                <c:pt idx="959">
                  <c:v>1.7001040639040501</c:v>
                </c:pt>
                <c:pt idx="960">
                  <c:v>1.7008333389706169</c:v>
                </c:pt>
                <c:pt idx="961">
                  <c:v>1.7015626140371838</c:v>
                </c:pt>
                <c:pt idx="962">
                  <c:v>1.7022918891037504</c:v>
                </c:pt>
                <c:pt idx="963">
                  <c:v>1.703021164170317</c:v>
                </c:pt>
                <c:pt idx="964">
                  <c:v>1.7037504392368836</c:v>
                </c:pt>
                <c:pt idx="965">
                  <c:v>1.7044797143034502</c:v>
                </c:pt>
                <c:pt idx="966">
                  <c:v>1.7052089893700171</c:v>
                </c:pt>
                <c:pt idx="967">
                  <c:v>1.7059382644365837</c:v>
                </c:pt>
                <c:pt idx="968">
                  <c:v>1.7066675395031505</c:v>
                </c:pt>
                <c:pt idx="969">
                  <c:v>1.7073968145697171</c:v>
                </c:pt>
                <c:pt idx="970">
                  <c:v>1.7081260896362838</c:v>
                </c:pt>
                <c:pt idx="971">
                  <c:v>1.7088553647028504</c:v>
                </c:pt>
                <c:pt idx="972">
                  <c:v>1.7095846397694172</c:v>
                </c:pt>
                <c:pt idx="973">
                  <c:v>1.7103139148359838</c:v>
                </c:pt>
                <c:pt idx="974">
                  <c:v>1.7110431899025507</c:v>
                </c:pt>
                <c:pt idx="975">
                  <c:v>1.7117724649691173</c:v>
                </c:pt>
                <c:pt idx="976">
                  <c:v>1.7125017400356839</c:v>
                </c:pt>
                <c:pt idx="977">
                  <c:v>1.7132310151022505</c:v>
                </c:pt>
                <c:pt idx="978">
                  <c:v>1.7139602901688173</c:v>
                </c:pt>
                <c:pt idx="979">
                  <c:v>1.714689565235384</c:v>
                </c:pt>
                <c:pt idx="980">
                  <c:v>1.7154188403019508</c:v>
                </c:pt>
                <c:pt idx="981">
                  <c:v>1.7161481153685174</c:v>
                </c:pt>
                <c:pt idx="982">
                  <c:v>1.716877390435084</c:v>
                </c:pt>
                <c:pt idx="983">
                  <c:v>1.7176066655016506</c:v>
                </c:pt>
                <c:pt idx="984">
                  <c:v>1.7183359405682173</c:v>
                </c:pt>
                <c:pt idx="985">
                  <c:v>1.7190652156347841</c:v>
                </c:pt>
                <c:pt idx="986">
                  <c:v>1.7197944907013509</c:v>
                </c:pt>
                <c:pt idx="987">
                  <c:v>1.7205237657679175</c:v>
                </c:pt>
                <c:pt idx="988">
                  <c:v>1.7212530408344842</c:v>
                </c:pt>
                <c:pt idx="989">
                  <c:v>1.7219823159010508</c:v>
                </c:pt>
                <c:pt idx="990">
                  <c:v>1.7227115909676174</c:v>
                </c:pt>
                <c:pt idx="991">
                  <c:v>1.7234408660341842</c:v>
                </c:pt>
                <c:pt idx="992">
                  <c:v>1.7241701411007511</c:v>
                </c:pt>
                <c:pt idx="993">
                  <c:v>1.7248994161673177</c:v>
                </c:pt>
                <c:pt idx="994">
                  <c:v>1.7256286912338843</c:v>
                </c:pt>
                <c:pt idx="995">
                  <c:v>1.7263579663004509</c:v>
                </c:pt>
                <c:pt idx="996">
                  <c:v>1.7270872413670175</c:v>
                </c:pt>
                <c:pt idx="997">
                  <c:v>1.7278165164335844</c:v>
                </c:pt>
                <c:pt idx="998">
                  <c:v>1.728545791500151</c:v>
                </c:pt>
                <c:pt idx="999">
                  <c:v>1.7292750665667178</c:v>
                </c:pt>
                <c:pt idx="1000">
                  <c:v>1.7300043416332844</c:v>
                </c:pt>
                <c:pt idx="1001">
                  <c:v>1.730733616699851</c:v>
                </c:pt>
                <c:pt idx="1002">
                  <c:v>1.7314628917664177</c:v>
                </c:pt>
                <c:pt idx="1003">
                  <c:v>1.7321921668329845</c:v>
                </c:pt>
                <c:pt idx="1004">
                  <c:v>1.7329214418995511</c:v>
                </c:pt>
                <c:pt idx="1005">
                  <c:v>1.7336507169661179</c:v>
                </c:pt>
                <c:pt idx="1006">
                  <c:v>1.7343799920326846</c:v>
                </c:pt>
                <c:pt idx="1007">
                  <c:v>1.7351092670992512</c:v>
                </c:pt>
                <c:pt idx="1008">
                  <c:v>1.7358385421658178</c:v>
                </c:pt>
                <c:pt idx="1009">
                  <c:v>1.7365678172323846</c:v>
                </c:pt>
                <c:pt idx="1010">
                  <c:v>1.7372970922989512</c:v>
                </c:pt>
                <c:pt idx="1011">
                  <c:v>1.7380263673655181</c:v>
                </c:pt>
                <c:pt idx="1012">
                  <c:v>1.7387556424320847</c:v>
                </c:pt>
                <c:pt idx="1013">
                  <c:v>1.7394849174986513</c:v>
                </c:pt>
                <c:pt idx="1014">
                  <c:v>1.7402141925652179</c:v>
                </c:pt>
                <c:pt idx="1015">
                  <c:v>1.7409434676317845</c:v>
                </c:pt>
                <c:pt idx="1016">
                  <c:v>1.7416727426983514</c:v>
                </c:pt>
                <c:pt idx="1017">
                  <c:v>1.7424020177649182</c:v>
                </c:pt>
                <c:pt idx="1018">
                  <c:v>1.7431312928314848</c:v>
                </c:pt>
                <c:pt idx="1019">
                  <c:v>1.7438605678980514</c:v>
                </c:pt>
                <c:pt idx="1020">
                  <c:v>1.7445898429646181</c:v>
                </c:pt>
                <c:pt idx="1021">
                  <c:v>1.7453191180311847</c:v>
                </c:pt>
                <c:pt idx="1022">
                  <c:v>1.7460483930977515</c:v>
                </c:pt>
                <c:pt idx="1023">
                  <c:v>1.7467776681643183</c:v>
                </c:pt>
                <c:pt idx="1024">
                  <c:v>1.747506943230885</c:v>
                </c:pt>
                <c:pt idx="1025">
                  <c:v>1.7482362182974516</c:v>
                </c:pt>
                <c:pt idx="1026">
                  <c:v>1.7489654933640182</c:v>
                </c:pt>
                <c:pt idx="1027">
                  <c:v>1.7496947684305848</c:v>
                </c:pt>
                <c:pt idx="1028">
                  <c:v>1.7504240434971516</c:v>
                </c:pt>
                <c:pt idx="1029">
                  <c:v>1.7511533185637185</c:v>
                </c:pt>
                <c:pt idx="1030">
                  <c:v>1.7518825936302851</c:v>
                </c:pt>
                <c:pt idx="1031">
                  <c:v>1.7526118686968517</c:v>
                </c:pt>
                <c:pt idx="1032">
                  <c:v>1.7533411437634183</c:v>
                </c:pt>
                <c:pt idx="1033">
                  <c:v>1.7540704188299849</c:v>
                </c:pt>
                <c:pt idx="1034">
                  <c:v>1.7547996938965518</c:v>
                </c:pt>
                <c:pt idx="1035">
                  <c:v>1.7555289689631184</c:v>
                </c:pt>
                <c:pt idx="1036">
                  <c:v>1.7562582440296852</c:v>
                </c:pt>
                <c:pt idx="1037">
                  <c:v>1.7569875190962518</c:v>
                </c:pt>
                <c:pt idx="1038">
                  <c:v>1.7577167941628185</c:v>
                </c:pt>
                <c:pt idx="1039">
                  <c:v>1.7584460692293851</c:v>
                </c:pt>
                <c:pt idx="1040">
                  <c:v>1.7591753442959519</c:v>
                </c:pt>
                <c:pt idx="1041">
                  <c:v>1.7599046193625185</c:v>
                </c:pt>
                <c:pt idx="1042">
                  <c:v>1.7606338944290854</c:v>
                </c:pt>
                <c:pt idx="1043">
                  <c:v>1.761363169495652</c:v>
                </c:pt>
                <c:pt idx="1044">
                  <c:v>1.7620924445622186</c:v>
                </c:pt>
                <c:pt idx="1045">
                  <c:v>1.7628217196287852</c:v>
                </c:pt>
                <c:pt idx="1046">
                  <c:v>1.7635509946953518</c:v>
                </c:pt>
                <c:pt idx="1047">
                  <c:v>1.7642802697619187</c:v>
                </c:pt>
                <c:pt idx="1048">
                  <c:v>1.7650095448284855</c:v>
                </c:pt>
                <c:pt idx="1049">
                  <c:v>1.7657388198950521</c:v>
                </c:pt>
                <c:pt idx="1050">
                  <c:v>1.7664680949616187</c:v>
                </c:pt>
                <c:pt idx="1051">
                  <c:v>1.7671973700281853</c:v>
                </c:pt>
                <c:pt idx="1052">
                  <c:v>1.7679266450947519</c:v>
                </c:pt>
                <c:pt idx="1053">
                  <c:v>1.7686559201613188</c:v>
                </c:pt>
                <c:pt idx="1054">
                  <c:v>1.7693851952278856</c:v>
                </c:pt>
                <c:pt idx="1055">
                  <c:v>1.7701144702944522</c:v>
                </c:pt>
                <c:pt idx="1056">
                  <c:v>1.7708437453610189</c:v>
                </c:pt>
                <c:pt idx="1057">
                  <c:v>1.7715730204275855</c:v>
                </c:pt>
                <c:pt idx="1058">
                  <c:v>1.7723022954941521</c:v>
                </c:pt>
                <c:pt idx="1059">
                  <c:v>1.7730315705607189</c:v>
                </c:pt>
                <c:pt idx="1060">
                  <c:v>1.7737608456272858</c:v>
                </c:pt>
                <c:pt idx="1061">
                  <c:v>1.7744901206938524</c:v>
                </c:pt>
                <c:pt idx="1062">
                  <c:v>1.775219395760419</c:v>
                </c:pt>
                <c:pt idx="1063">
                  <c:v>1.7759486708269856</c:v>
                </c:pt>
                <c:pt idx="1064">
                  <c:v>1.7766779458935522</c:v>
                </c:pt>
                <c:pt idx="1065">
                  <c:v>1.777407220960119</c:v>
                </c:pt>
                <c:pt idx="1066">
                  <c:v>1.7781364960266857</c:v>
                </c:pt>
                <c:pt idx="1067">
                  <c:v>1.7788657710932525</c:v>
                </c:pt>
                <c:pt idx="1068">
                  <c:v>1.7795950461598191</c:v>
                </c:pt>
                <c:pt idx="1069">
                  <c:v>1.7803243212263857</c:v>
                </c:pt>
                <c:pt idx="1070">
                  <c:v>1.7810535962929523</c:v>
                </c:pt>
                <c:pt idx="1071">
                  <c:v>1.7817828713595192</c:v>
                </c:pt>
                <c:pt idx="1072">
                  <c:v>1.7825121464260858</c:v>
                </c:pt>
                <c:pt idx="1073">
                  <c:v>1.7832414214926526</c:v>
                </c:pt>
                <c:pt idx="1074">
                  <c:v>1.7839706965592192</c:v>
                </c:pt>
                <c:pt idx="1075">
                  <c:v>1.7846999716257859</c:v>
                </c:pt>
                <c:pt idx="1076">
                  <c:v>1.7854292466923525</c:v>
                </c:pt>
                <c:pt idx="1077">
                  <c:v>1.7861585217589193</c:v>
                </c:pt>
                <c:pt idx="1078">
                  <c:v>1.7868877968254859</c:v>
                </c:pt>
                <c:pt idx="1079">
                  <c:v>1.7876170718920528</c:v>
                </c:pt>
                <c:pt idx="1080">
                  <c:v>1.7883463469586194</c:v>
                </c:pt>
                <c:pt idx="1081">
                  <c:v>1.789075622025186</c:v>
                </c:pt>
                <c:pt idx="1082">
                  <c:v>1.7898048970917526</c:v>
                </c:pt>
                <c:pt idx="1083">
                  <c:v>1.7905341721583192</c:v>
                </c:pt>
                <c:pt idx="1084">
                  <c:v>1.7912634472248861</c:v>
                </c:pt>
                <c:pt idx="1085">
                  <c:v>1.7919927222914529</c:v>
                </c:pt>
                <c:pt idx="1086">
                  <c:v>1.7927219973580195</c:v>
                </c:pt>
                <c:pt idx="1087">
                  <c:v>1.7934512724245861</c:v>
                </c:pt>
                <c:pt idx="1088">
                  <c:v>1.7941805474911527</c:v>
                </c:pt>
                <c:pt idx="1089">
                  <c:v>1.7949098225577194</c:v>
                </c:pt>
                <c:pt idx="1090">
                  <c:v>1.7956390976242862</c:v>
                </c:pt>
                <c:pt idx="1091">
                  <c:v>1.796368372690853</c:v>
                </c:pt>
                <c:pt idx="1092">
                  <c:v>1.7970976477574196</c:v>
                </c:pt>
                <c:pt idx="1093">
                  <c:v>1.7978269228239863</c:v>
                </c:pt>
                <c:pt idx="1094">
                  <c:v>1.7985561978905529</c:v>
                </c:pt>
                <c:pt idx="1095">
                  <c:v>1.7992854729571195</c:v>
                </c:pt>
                <c:pt idx="1096">
                  <c:v>1.8000147480236863</c:v>
                </c:pt>
                <c:pt idx="1097">
                  <c:v>1.8007440230902529</c:v>
                </c:pt>
                <c:pt idx="1098">
                  <c:v>1.8014732981568198</c:v>
                </c:pt>
                <c:pt idx="1099">
                  <c:v>1.8022025732233864</c:v>
                </c:pt>
                <c:pt idx="1100">
                  <c:v>1.802931848289953</c:v>
                </c:pt>
                <c:pt idx="1101">
                  <c:v>1.8036611233565196</c:v>
                </c:pt>
                <c:pt idx="1102">
                  <c:v>1.8043903984230865</c:v>
                </c:pt>
                <c:pt idx="1103">
                  <c:v>1.8051196734896531</c:v>
                </c:pt>
                <c:pt idx="1104">
                  <c:v>1.8058489485562199</c:v>
                </c:pt>
                <c:pt idx="1105">
                  <c:v>1.8065782236227865</c:v>
                </c:pt>
                <c:pt idx="1106">
                  <c:v>1.8073074986893531</c:v>
                </c:pt>
                <c:pt idx="1107">
                  <c:v>1.8080367737559198</c:v>
                </c:pt>
                <c:pt idx="1108">
                  <c:v>1.8087660488224866</c:v>
                </c:pt>
                <c:pt idx="1109">
                  <c:v>1.8094953238890532</c:v>
                </c:pt>
                <c:pt idx="1110">
                  <c:v>1.81022459895562</c:v>
                </c:pt>
                <c:pt idx="1111">
                  <c:v>1.8109538740221867</c:v>
                </c:pt>
                <c:pt idx="1112">
                  <c:v>1.8116831490887533</c:v>
                </c:pt>
                <c:pt idx="1113">
                  <c:v>1.8124124241553199</c:v>
                </c:pt>
                <c:pt idx="1114">
                  <c:v>1.8131416992218865</c:v>
                </c:pt>
                <c:pt idx="1115">
                  <c:v>1.8138709742884533</c:v>
                </c:pt>
                <c:pt idx="1116">
                  <c:v>1.8146002493550202</c:v>
                </c:pt>
                <c:pt idx="1117">
                  <c:v>1.8153295244215868</c:v>
                </c:pt>
                <c:pt idx="1118">
                  <c:v>1.8160587994881534</c:v>
                </c:pt>
                <c:pt idx="1119">
                  <c:v>1.81678807455472</c:v>
                </c:pt>
                <c:pt idx="1120">
                  <c:v>1.8175173496212866</c:v>
                </c:pt>
                <c:pt idx="1121">
                  <c:v>1.8182466246878535</c:v>
                </c:pt>
                <c:pt idx="1122">
                  <c:v>1.8189758997544203</c:v>
                </c:pt>
                <c:pt idx="1123">
                  <c:v>1.8197051748209869</c:v>
                </c:pt>
                <c:pt idx="1124">
                  <c:v>1.8204344498875535</c:v>
                </c:pt>
                <c:pt idx="1125">
                  <c:v>1.8211637249541202</c:v>
                </c:pt>
                <c:pt idx="1126">
                  <c:v>1.8218930000206868</c:v>
                </c:pt>
                <c:pt idx="1127">
                  <c:v>1.8226222750872536</c:v>
                </c:pt>
                <c:pt idx="1128">
                  <c:v>1.8233515501538202</c:v>
                </c:pt>
                <c:pt idx="1129">
                  <c:v>1.8240808252203871</c:v>
                </c:pt>
                <c:pt idx="1130">
                  <c:v>1.8248101002869537</c:v>
                </c:pt>
                <c:pt idx="1131">
                  <c:v>1.8255393753535203</c:v>
                </c:pt>
                <c:pt idx="1132">
                  <c:v>1.8262686504200869</c:v>
                </c:pt>
                <c:pt idx="1133">
                  <c:v>1.8269979254866537</c:v>
                </c:pt>
                <c:pt idx="1134">
                  <c:v>1.8277272005532204</c:v>
                </c:pt>
                <c:pt idx="1135">
                  <c:v>1.8284564756197872</c:v>
                </c:pt>
                <c:pt idx="1136">
                  <c:v>1.8291857506863538</c:v>
                </c:pt>
                <c:pt idx="1137">
                  <c:v>1.8299150257529204</c:v>
                </c:pt>
                <c:pt idx="1138">
                  <c:v>1.830644300819487</c:v>
                </c:pt>
                <c:pt idx="1139">
                  <c:v>1.8313735758860539</c:v>
                </c:pt>
                <c:pt idx="1140">
                  <c:v>1.8321028509526205</c:v>
                </c:pt>
                <c:pt idx="1141">
                  <c:v>1.8328321260191873</c:v>
                </c:pt>
                <c:pt idx="1142">
                  <c:v>1.8335614010857539</c:v>
                </c:pt>
                <c:pt idx="1143">
                  <c:v>1.8342906761523206</c:v>
                </c:pt>
                <c:pt idx="1144">
                  <c:v>1.8350199512188872</c:v>
                </c:pt>
                <c:pt idx="1145">
                  <c:v>1.8357492262854538</c:v>
                </c:pt>
                <c:pt idx="1146">
                  <c:v>1.8364785013520206</c:v>
                </c:pt>
                <c:pt idx="1147">
                  <c:v>1.8372077764185875</c:v>
                </c:pt>
                <c:pt idx="1148">
                  <c:v>1.8379370514851541</c:v>
                </c:pt>
                <c:pt idx="1149">
                  <c:v>1.8386663265517207</c:v>
                </c:pt>
                <c:pt idx="1150">
                  <c:v>1.8393956016182873</c:v>
                </c:pt>
                <c:pt idx="1151">
                  <c:v>1.8401248766848539</c:v>
                </c:pt>
                <c:pt idx="1152">
                  <c:v>1.8408541517514208</c:v>
                </c:pt>
                <c:pt idx="1153">
                  <c:v>1.8415834268179876</c:v>
                </c:pt>
                <c:pt idx="1154">
                  <c:v>1.8423127018845542</c:v>
                </c:pt>
                <c:pt idx="1155">
                  <c:v>1.8430419769511208</c:v>
                </c:pt>
                <c:pt idx="1156">
                  <c:v>1.8437712520176874</c:v>
                </c:pt>
                <c:pt idx="1157">
                  <c:v>1.844500527084254</c:v>
                </c:pt>
                <c:pt idx="1158">
                  <c:v>1.8452298021508209</c:v>
                </c:pt>
                <c:pt idx="1159">
                  <c:v>1.8459590772173877</c:v>
                </c:pt>
                <c:pt idx="1160">
                  <c:v>1.8466883522839543</c:v>
                </c:pt>
                <c:pt idx="1161">
                  <c:v>1.847417627350521</c:v>
                </c:pt>
                <c:pt idx="1162">
                  <c:v>1.8481469024170876</c:v>
                </c:pt>
                <c:pt idx="1163">
                  <c:v>1.8488761774836542</c:v>
                </c:pt>
                <c:pt idx="1164">
                  <c:v>1.849605452550221</c:v>
                </c:pt>
                <c:pt idx="1165">
                  <c:v>1.8503347276167876</c:v>
                </c:pt>
                <c:pt idx="1166">
                  <c:v>1.8510640026833545</c:v>
                </c:pt>
                <c:pt idx="1167">
                  <c:v>1.8517932777499211</c:v>
                </c:pt>
                <c:pt idx="1168">
                  <c:v>1.8525225528164877</c:v>
                </c:pt>
                <c:pt idx="1169">
                  <c:v>1.8532518278830543</c:v>
                </c:pt>
                <c:pt idx="1170">
                  <c:v>1.8539811029496212</c:v>
                </c:pt>
                <c:pt idx="1171">
                  <c:v>1.8547103780161878</c:v>
                </c:pt>
                <c:pt idx="1172">
                  <c:v>1.8554396530827546</c:v>
                </c:pt>
                <c:pt idx="1173">
                  <c:v>1.8561689281493212</c:v>
                </c:pt>
                <c:pt idx="1174">
                  <c:v>1.8568982032158878</c:v>
                </c:pt>
                <c:pt idx="1175">
                  <c:v>1.8576274782824544</c:v>
                </c:pt>
                <c:pt idx="1176">
                  <c:v>1.8583567533490211</c:v>
                </c:pt>
                <c:pt idx="1177">
                  <c:v>1.8590860284155879</c:v>
                </c:pt>
                <c:pt idx="1178">
                  <c:v>1.8598153034821547</c:v>
                </c:pt>
                <c:pt idx="1179">
                  <c:v>1.8605445785487214</c:v>
                </c:pt>
                <c:pt idx="1180">
                  <c:v>1.861273853615288</c:v>
                </c:pt>
                <c:pt idx="1181">
                  <c:v>1.8620031286818546</c:v>
                </c:pt>
                <c:pt idx="1182">
                  <c:v>1.8627324037484212</c:v>
                </c:pt>
                <c:pt idx="1183">
                  <c:v>1.863461678814988</c:v>
                </c:pt>
                <c:pt idx="1184">
                  <c:v>1.8641909538815549</c:v>
                </c:pt>
                <c:pt idx="1185">
                  <c:v>1.8649202289481215</c:v>
                </c:pt>
                <c:pt idx="1186">
                  <c:v>1.8656495040146881</c:v>
                </c:pt>
                <c:pt idx="1187">
                  <c:v>1.8663787790812547</c:v>
                </c:pt>
                <c:pt idx="1188">
                  <c:v>1.8671080541478213</c:v>
                </c:pt>
                <c:pt idx="1189">
                  <c:v>1.8678373292143882</c:v>
                </c:pt>
                <c:pt idx="1190">
                  <c:v>1.868566604280955</c:v>
                </c:pt>
                <c:pt idx="1191">
                  <c:v>1.8692958793475216</c:v>
                </c:pt>
                <c:pt idx="1192">
                  <c:v>1.8700251544140882</c:v>
                </c:pt>
                <c:pt idx="1193">
                  <c:v>1.8707544294806548</c:v>
                </c:pt>
                <c:pt idx="1194">
                  <c:v>1.8714837045472215</c:v>
                </c:pt>
                <c:pt idx="1195">
                  <c:v>1.8722129796137883</c:v>
                </c:pt>
                <c:pt idx="1196">
                  <c:v>1.8729422546803549</c:v>
                </c:pt>
                <c:pt idx="1197">
                  <c:v>1.8736715297469217</c:v>
                </c:pt>
                <c:pt idx="1198">
                  <c:v>1.8744008048134884</c:v>
                </c:pt>
                <c:pt idx="1199">
                  <c:v>1.875130079880055</c:v>
                </c:pt>
                <c:pt idx="1200">
                  <c:v>1.8758593549466216</c:v>
                </c:pt>
                <c:pt idx="1201">
                  <c:v>1.8765886300131884</c:v>
                </c:pt>
                <c:pt idx="1202">
                  <c:v>1.877317905079755</c:v>
                </c:pt>
                <c:pt idx="1203">
                  <c:v>1.8780471801463219</c:v>
                </c:pt>
                <c:pt idx="1204">
                  <c:v>1.8787764552128885</c:v>
                </c:pt>
                <c:pt idx="1205">
                  <c:v>1.8795057302794551</c:v>
                </c:pt>
                <c:pt idx="1206">
                  <c:v>1.8802350053460217</c:v>
                </c:pt>
                <c:pt idx="1207">
                  <c:v>1.8809642804125886</c:v>
                </c:pt>
                <c:pt idx="1208">
                  <c:v>1.8816935554791552</c:v>
                </c:pt>
                <c:pt idx="1209">
                  <c:v>1.882422830545722</c:v>
                </c:pt>
                <c:pt idx="1210">
                  <c:v>1.8831521056122886</c:v>
                </c:pt>
                <c:pt idx="1211">
                  <c:v>1.8838813806788552</c:v>
                </c:pt>
                <c:pt idx="1212">
                  <c:v>1.8846106557454219</c:v>
                </c:pt>
                <c:pt idx="1213">
                  <c:v>1.8853399308119885</c:v>
                </c:pt>
                <c:pt idx="1214">
                  <c:v>1.8860692058785553</c:v>
                </c:pt>
                <c:pt idx="1215">
                  <c:v>1.8867984809451221</c:v>
                </c:pt>
                <c:pt idx="1216">
                  <c:v>1.8875277560116888</c:v>
                </c:pt>
                <c:pt idx="1217">
                  <c:v>1.8882570310782554</c:v>
                </c:pt>
                <c:pt idx="1218">
                  <c:v>1.888986306144822</c:v>
                </c:pt>
                <c:pt idx="1219">
                  <c:v>1.8897155812113886</c:v>
                </c:pt>
                <c:pt idx="1220">
                  <c:v>1.8904448562779554</c:v>
                </c:pt>
                <c:pt idx="1221">
                  <c:v>1.8911741313445223</c:v>
                </c:pt>
                <c:pt idx="1222">
                  <c:v>1.8919034064110889</c:v>
                </c:pt>
                <c:pt idx="1223">
                  <c:v>1.8926326814776555</c:v>
                </c:pt>
                <c:pt idx="1224">
                  <c:v>1.8933619565442221</c:v>
                </c:pt>
                <c:pt idx="1225">
                  <c:v>1.8940912316107887</c:v>
                </c:pt>
                <c:pt idx="1226">
                  <c:v>1.8948205066773556</c:v>
                </c:pt>
                <c:pt idx="1227">
                  <c:v>1.8955497817439222</c:v>
                </c:pt>
                <c:pt idx="1228">
                  <c:v>1.896279056810489</c:v>
                </c:pt>
                <c:pt idx="1229">
                  <c:v>1.8970083318770556</c:v>
                </c:pt>
                <c:pt idx="1230">
                  <c:v>1.8977376069436223</c:v>
                </c:pt>
                <c:pt idx="1231">
                  <c:v>1.8984668820101889</c:v>
                </c:pt>
                <c:pt idx="1232">
                  <c:v>1.8991961570767557</c:v>
                </c:pt>
                <c:pt idx="1233">
                  <c:v>1.8999254321433223</c:v>
                </c:pt>
                <c:pt idx="1234">
                  <c:v>1.9006547072098892</c:v>
                </c:pt>
                <c:pt idx="1235">
                  <c:v>1.9013839822764558</c:v>
                </c:pt>
                <c:pt idx="1236">
                  <c:v>1.9021132573430224</c:v>
                </c:pt>
                <c:pt idx="1237">
                  <c:v>1.902842532409589</c:v>
                </c:pt>
                <c:pt idx="1238">
                  <c:v>1.9035718074761558</c:v>
                </c:pt>
                <c:pt idx="1239">
                  <c:v>1.9043010825427225</c:v>
                </c:pt>
                <c:pt idx="1240">
                  <c:v>1.9050303576092893</c:v>
                </c:pt>
                <c:pt idx="1241">
                  <c:v>1.9057596326758559</c:v>
                </c:pt>
                <c:pt idx="1242">
                  <c:v>1.9064889077424225</c:v>
                </c:pt>
                <c:pt idx="1243">
                  <c:v>1.9072181828089891</c:v>
                </c:pt>
                <c:pt idx="1244">
                  <c:v>1.9079474578755558</c:v>
                </c:pt>
                <c:pt idx="1245">
                  <c:v>1.9086767329421226</c:v>
                </c:pt>
                <c:pt idx="1246">
                  <c:v>1.9094060080086894</c:v>
                </c:pt>
                <c:pt idx="1247">
                  <c:v>1.910135283075256</c:v>
                </c:pt>
                <c:pt idx="1248">
                  <c:v>1.9108645581418227</c:v>
                </c:pt>
                <c:pt idx="1249">
                  <c:v>1.9115938332083893</c:v>
                </c:pt>
                <c:pt idx="1250">
                  <c:v>1.9123231082749559</c:v>
                </c:pt>
                <c:pt idx="1251">
                  <c:v>1.9130523833415227</c:v>
                </c:pt>
                <c:pt idx="1252">
                  <c:v>1.9137816584080896</c:v>
                </c:pt>
                <c:pt idx="1253">
                  <c:v>1.9145109334746562</c:v>
                </c:pt>
                <c:pt idx="1254">
                  <c:v>1.9152402085412228</c:v>
                </c:pt>
                <c:pt idx="1255">
                  <c:v>1.9159694836077894</c:v>
                </c:pt>
                <c:pt idx="1256">
                  <c:v>1.916698758674356</c:v>
                </c:pt>
                <c:pt idx="1257">
                  <c:v>1.9174280337409229</c:v>
                </c:pt>
                <c:pt idx="1258">
                  <c:v>1.9181573088074895</c:v>
                </c:pt>
                <c:pt idx="1259">
                  <c:v>1.9188865838740563</c:v>
                </c:pt>
                <c:pt idx="1260">
                  <c:v>1.9196158589406229</c:v>
                </c:pt>
                <c:pt idx="1261">
                  <c:v>1.9203451340071895</c:v>
                </c:pt>
                <c:pt idx="1262">
                  <c:v>1.9210744090737562</c:v>
                </c:pt>
                <c:pt idx="1263">
                  <c:v>1.921803684140323</c:v>
                </c:pt>
                <c:pt idx="1264">
                  <c:v>1.9225329592068896</c:v>
                </c:pt>
                <c:pt idx="1265">
                  <c:v>1.9232622342734564</c:v>
                </c:pt>
                <c:pt idx="1266">
                  <c:v>1.9239915093400231</c:v>
                </c:pt>
                <c:pt idx="1267">
                  <c:v>1.9247207844065897</c:v>
                </c:pt>
                <c:pt idx="1268">
                  <c:v>1.9254500594731563</c:v>
                </c:pt>
                <c:pt idx="1269">
                  <c:v>1.9261793345397231</c:v>
                </c:pt>
                <c:pt idx="1270">
                  <c:v>1.9269086096062897</c:v>
                </c:pt>
                <c:pt idx="1271">
                  <c:v>1.9276378846728566</c:v>
                </c:pt>
                <c:pt idx="1272">
                  <c:v>1.9283671597394232</c:v>
                </c:pt>
                <c:pt idx="1273">
                  <c:v>1.9290964348059898</c:v>
                </c:pt>
                <c:pt idx="1274">
                  <c:v>1.9298257098725564</c:v>
                </c:pt>
                <c:pt idx="1275">
                  <c:v>1.930554984939123</c:v>
                </c:pt>
                <c:pt idx="1276">
                  <c:v>1.9312842600056899</c:v>
                </c:pt>
                <c:pt idx="1277">
                  <c:v>1.9320135350722567</c:v>
                </c:pt>
                <c:pt idx="1278">
                  <c:v>1.9327428101388233</c:v>
                </c:pt>
                <c:pt idx="1279">
                  <c:v>1.9334720852053899</c:v>
                </c:pt>
                <c:pt idx="1280">
                  <c:v>1.9342013602719568</c:v>
                </c:pt>
                <c:pt idx="1281">
                  <c:v>1.9349306353385234</c:v>
                </c:pt>
                <c:pt idx="1282">
                  <c:v>1.9356599104050902</c:v>
                </c:pt>
                <c:pt idx="1283">
                  <c:v>1.9363891854716568</c:v>
                </c:pt>
                <c:pt idx="1284">
                  <c:v>1.9371184605382235</c:v>
                </c:pt>
                <c:pt idx="1285">
                  <c:v>1.9378477356047901</c:v>
                </c:pt>
                <c:pt idx="1286">
                  <c:v>1.9385770106713567</c:v>
                </c:pt>
                <c:pt idx="1287">
                  <c:v>1.9393062857379235</c:v>
                </c:pt>
                <c:pt idx="1288">
                  <c:v>1.9400355608044904</c:v>
                </c:pt>
                <c:pt idx="1289">
                  <c:v>1.940764835871057</c:v>
                </c:pt>
                <c:pt idx="1290">
                  <c:v>1.9414941109376236</c:v>
                </c:pt>
                <c:pt idx="1291">
                  <c:v>1.9422233860041902</c:v>
                </c:pt>
                <c:pt idx="1292">
                  <c:v>1.9429526610707568</c:v>
                </c:pt>
                <c:pt idx="1293">
                  <c:v>1.9436819361373237</c:v>
                </c:pt>
                <c:pt idx="1294">
                  <c:v>1.9444112112038905</c:v>
                </c:pt>
                <c:pt idx="1295">
                  <c:v>1.9451404862704571</c:v>
                </c:pt>
                <c:pt idx="1296">
                  <c:v>1.9458697613370237</c:v>
                </c:pt>
                <c:pt idx="1297">
                  <c:v>1.9465990364035903</c:v>
                </c:pt>
                <c:pt idx="1298">
                  <c:v>1.9473283114701569</c:v>
                </c:pt>
                <c:pt idx="1299">
                  <c:v>1.9480575865367238</c:v>
                </c:pt>
                <c:pt idx="1300">
                  <c:v>1.9487868616032906</c:v>
                </c:pt>
                <c:pt idx="1301">
                  <c:v>1.9495161366698572</c:v>
                </c:pt>
                <c:pt idx="1302">
                  <c:v>1.9502454117364239</c:v>
                </c:pt>
                <c:pt idx="1303">
                  <c:v>1.9509746868029905</c:v>
                </c:pt>
                <c:pt idx="1304">
                  <c:v>1.9517039618695571</c:v>
                </c:pt>
                <c:pt idx="1305">
                  <c:v>1.9524332369361239</c:v>
                </c:pt>
                <c:pt idx="1306">
                  <c:v>1.9531625120026905</c:v>
                </c:pt>
                <c:pt idx="1307">
                  <c:v>1.9538917870692574</c:v>
                </c:pt>
                <c:pt idx="1308">
                  <c:v>1.954621062135824</c:v>
                </c:pt>
                <c:pt idx="1309">
                  <c:v>1.9553503372023906</c:v>
                </c:pt>
                <c:pt idx="1310">
                  <c:v>1.9560796122689572</c:v>
                </c:pt>
                <c:pt idx="1311">
                  <c:v>1.956808887335524</c:v>
                </c:pt>
                <c:pt idx="1312">
                  <c:v>1.9575381624020907</c:v>
                </c:pt>
                <c:pt idx="1313">
                  <c:v>1.9582674374686575</c:v>
                </c:pt>
                <c:pt idx="1314">
                  <c:v>1.9589967125352241</c:v>
                </c:pt>
                <c:pt idx="1315">
                  <c:v>1.9597259876017907</c:v>
                </c:pt>
                <c:pt idx="1316">
                  <c:v>1.9604552626683573</c:v>
                </c:pt>
                <c:pt idx="1317">
                  <c:v>1.9611845377349242</c:v>
                </c:pt>
                <c:pt idx="1318">
                  <c:v>1.9619138128014908</c:v>
                </c:pt>
                <c:pt idx="1319">
                  <c:v>1.9626430878680576</c:v>
                </c:pt>
                <c:pt idx="1320">
                  <c:v>1.9633723629346242</c:v>
                </c:pt>
                <c:pt idx="1321">
                  <c:v>1.9641016380011909</c:v>
                </c:pt>
                <c:pt idx="1322">
                  <c:v>1.9648309130677575</c:v>
                </c:pt>
                <c:pt idx="1323">
                  <c:v>1.9655601881343241</c:v>
                </c:pt>
                <c:pt idx="1324">
                  <c:v>1.9662894632008909</c:v>
                </c:pt>
                <c:pt idx="1325">
                  <c:v>1.9670187382674578</c:v>
                </c:pt>
                <c:pt idx="1326">
                  <c:v>1.9677480133340244</c:v>
                </c:pt>
                <c:pt idx="1327">
                  <c:v>1.968477288400591</c:v>
                </c:pt>
                <c:pt idx="1328">
                  <c:v>1.9692065634671576</c:v>
                </c:pt>
                <c:pt idx="1329">
                  <c:v>1.9699358385337242</c:v>
                </c:pt>
                <c:pt idx="1330">
                  <c:v>1.9706651136002911</c:v>
                </c:pt>
                <c:pt idx="1331">
                  <c:v>1.9713943886668579</c:v>
                </c:pt>
                <c:pt idx="1332">
                  <c:v>1.9721236637334245</c:v>
                </c:pt>
                <c:pt idx="1333">
                  <c:v>1.9728529387999911</c:v>
                </c:pt>
                <c:pt idx="1334">
                  <c:v>1.9735822138665577</c:v>
                </c:pt>
                <c:pt idx="1335">
                  <c:v>1.9743114889331244</c:v>
                </c:pt>
                <c:pt idx="1336">
                  <c:v>1.9750407639996912</c:v>
                </c:pt>
                <c:pt idx="1337">
                  <c:v>1.9757700390662578</c:v>
                </c:pt>
                <c:pt idx="1338">
                  <c:v>1.9764993141328246</c:v>
                </c:pt>
                <c:pt idx="1339">
                  <c:v>1.9772285891993913</c:v>
                </c:pt>
                <c:pt idx="1340">
                  <c:v>1.9779578642659579</c:v>
                </c:pt>
                <c:pt idx="1341">
                  <c:v>1.9786871393325245</c:v>
                </c:pt>
                <c:pt idx="1342">
                  <c:v>1.9794164143990913</c:v>
                </c:pt>
                <c:pt idx="1343">
                  <c:v>1.9801456894656579</c:v>
                </c:pt>
                <c:pt idx="1344">
                  <c:v>1.9808749645322248</c:v>
                </c:pt>
                <c:pt idx="1345">
                  <c:v>1.9816042395987914</c:v>
                </c:pt>
                <c:pt idx="1346">
                  <c:v>1.982333514665358</c:v>
                </c:pt>
                <c:pt idx="1347">
                  <c:v>1.9830627897319246</c:v>
                </c:pt>
                <c:pt idx="1348">
                  <c:v>1.9837920647984915</c:v>
                </c:pt>
                <c:pt idx="1349">
                  <c:v>1.9845213398650581</c:v>
                </c:pt>
                <c:pt idx="1350">
                  <c:v>1.9852506149316249</c:v>
                </c:pt>
                <c:pt idx="1351">
                  <c:v>1.9859798899981915</c:v>
                </c:pt>
                <c:pt idx="1352">
                  <c:v>1.9867091650647581</c:v>
                </c:pt>
                <c:pt idx="1353">
                  <c:v>1.9874384401313248</c:v>
                </c:pt>
                <c:pt idx="1354">
                  <c:v>1.9881677151978914</c:v>
                </c:pt>
                <c:pt idx="1355">
                  <c:v>1.9888969902644582</c:v>
                </c:pt>
                <c:pt idx="1356">
                  <c:v>1.989626265331025</c:v>
                </c:pt>
                <c:pt idx="1357">
                  <c:v>1.9903555403975917</c:v>
                </c:pt>
                <c:pt idx="1358">
                  <c:v>1.9910848154641583</c:v>
                </c:pt>
                <c:pt idx="1359">
                  <c:v>1.9918140905307249</c:v>
                </c:pt>
                <c:pt idx="1360">
                  <c:v>1.9925433655972915</c:v>
                </c:pt>
                <c:pt idx="1361">
                  <c:v>1.9932726406638583</c:v>
                </c:pt>
                <c:pt idx="1362">
                  <c:v>1.9940019157304252</c:v>
                </c:pt>
                <c:pt idx="1363">
                  <c:v>1.9947311907969918</c:v>
                </c:pt>
                <c:pt idx="1364">
                  <c:v>1.9954604658635584</c:v>
                </c:pt>
                <c:pt idx="1365">
                  <c:v>1.996189740930125</c:v>
                </c:pt>
                <c:pt idx="1366">
                  <c:v>1.9969190159966916</c:v>
                </c:pt>
                <c:pt idx="1367">
                  <c:v>1.9976482910632585</c:v>
                </c:pt>
                <c:pt idx="1368">
                  <c:v>1.9983775661298251</c:v>
                </c:pt>
                <c:pt idx="1369">
                  <c:v>1.9991068411963919</c:v>
                </c:pt>
                <c:pt idx="1370">
                  <c:v>1.9998361162629585</c:v>
                </c:pt>
                <c:pt idx="1371">
                  <c:v>2.0005653913295252</c:v>
                </c:pt>
                <c:pt idx="1372">
                  <c:v>2.0012946663960918</c:v>
                </c:pt>
                <c:pt idx="1373">
                  <c:v>2.0020239414626584</c:v>
                </c:pt>
                <c:pt idx="1374">
                  <c:v>2.002753216529225</c:v>
                </c:pt>
                <c:pt idx="1375">
                  <c:v>2.0034824915957921</c:v>
                </c:pt>
                <c:pt idx="1376">
                  <c:v>2.0042117666623587</c:v>
                </c:pt>
                <c:pt idx="1377">
                  <c:v>2.0049410417289253</c:v>
                </c:pt>
                <c:pt idx="1378">
                  <c:v>2.0056703167954919</c:v>
                </c:pt>
                <c:pt idx="1379">
                  <c:v>2.006399591862059</c:v>
                </c:pt>
                <c:pt idx="1380">
                  <c:v>2.0071288669286256</c:v>
                </c:pt>
                <c:pt idx="1381">
                  <c:v>2.0078581419951922</c:v>
                </c:pt>
                <c:pt idx="1382">
                  <c:v>2.0085874170617588</c:v>
                </c:pt>
                <c:pt idx="1383">
                  <c:v>2.0093166921283254</c:v>
                </c:pt>
                <c:pt idx="1384">
                  <c:v>2.010045967194892</c:v>
                </c:pt>
                <c:pt idx="1385">
                  <c:v>2.0107752422614587</c:v>
                </c:pt>
                <c:pt idx="1386">
                  <c:v>2.0115045173280253</c:v>
                </c:pt>
                <c:pt idx="1387">
                  <c:v>2.0122337923945919</c:v>
                </c:pt>
                <c:pt idx="1388">
                  <c:v>2.0129630674611589</c:v>
                </c:pt>
                <c:pt idx="1389">
                  <c:v>2.0136923425277256</c:v>
                </c:pt>
                <c:pt idx="1390">
                  <c:v>2.0144216175942922</c:v>
                </c:pt>
                <c:pt idx="1391">
                  <c:v>2.0151508926608592</c:v>
                </c:pt>
                <c:pt idx="1392">
                  <c:v>2.0158801677274258</c:v>
                </c:pt>
                <c:pt idx="1393">
                  <c:v>2.0166094427939925</c:v>
                </c:pt>
                <c:pt idx="1394">
                  <c:v>2.0173387178605591</c:v>
                </c:pt>
                <c:pt idx="1395">
                  <c:v>2.0180679929271257</c:v>
                </c:pt>
                <c:pt idx="1396">
                  <c:v>2.0187972679936923</c:v>
                </c:pt>
                <c:pt idx="1397">
                  <c:v>2.0195265430602589</c:v>
                </c:pt>
                <c:pt idx="1398">
                  <c:v>2.0202558181268255</c:v>
                </c:pt>
                <c:pt idx="1399">
                  <c:v>2.0209850931933921</c:v>
                </c:pt>
                <c:pt idx="1400">
                  <c:v>2.0217143682599592</c:v>
                </c:pt>
                <c:pt idx="1401">
                  <c:v>2.0224436433265258</c:v>
                </c:pt>
                <c:pt idx="1402">
                  <c:v>2.0231729183930924</c:v>
                </c:pt>
                <c:pt idx="1403">
                  <c:v>2.0239021934596595</c:v>
                </c:pt>
                <c:pt idx="1404">
                  <c:v>2.0246314685262261</c:v>
                </c:pt>
                <c:pt idx="1405">
                  <c:v>2.0253607435927927</c:v>
                </c:pt>
                <c:pt idx="1406">
                  <c:v>2.0260900186593593</c:v>
                </c:pt>
                <c:pt idx="1407">
                  <c:v>2.026819293725926</c:v>
                </c:pt>
                <c:pt idx="1408">
                  <c:v>2.0275485687924926</c:v>
                </c:pt>
                <c:pt idx="1409">
                  <c:v>2.0282778438590592</c:v>
                </c:pt>
                <c:pt idx="1410">
                  <c:v>2.0290071189256258</c:v>
                </c:pt>
                <c:pt idx="1411">
                  <c:v>2.0297363939921924</c:v>
                </c:pt>
                <c:pt idx="1412">
                  <c:v>2.030465669058759</c:v>
                </c:pt>
                <c:pt idx="1413">
                  <c:v>2.0311949441253261</c:v>
                </c:pt>
                <c:pt idx="1414">
                  <c:v>2.0319242191918927</c:v>
                </c:pt>
                <c:pt idx="1415">
                  <c:v>2.0326534942584593</c:v>
                </c:pt>
                <c:pt idx="1416">
                  <c:v>2.0333827693250264</c:v>
                </c:pt>
                <c:pt idx="1417">
                  <c:v>2.034112044391593</c:v>
                </c:pt>
                <c:pt idx="1418">
                  <c:v>2.0348413194581596</c:v>
                </c:pt>
                <c:pt idx="1419">
                  <c:v>2.0355705945247262</c:v>
                </c:pt>
                <c:pt idx="1420">
                  <c:v>2.0362998695912928</c:v>
                </c:pt>
                <c:pt idx="1421">
                  <c:v>2.0370291446578594</c:v>
                </c:pt>
                <c:pt idx="1422">
                  <c:v>2.0377584197244261</c:v>
                </c:pt>
                <c:pt idx="1423">
                  <c:v>2.0384876947909927</c:v>
                </c:pt>
                <c:pt idx="1424">
                  <c:v>2.0392169698575593</c:v>
                </c:pt>
                <c:pt idx="1425">
                  <c:v>2.0399462449241264</c:v>
                </c:pt>
                <c:pt idx="1426">
                  <c:v>2.040675519990693</c:v>
                </c:pt>
                <c:pt idx="1427">
                  <c:v>2.0414047950572596</c:v>
                </c:pt>
                <c:pt idx="1428">
                  <c:v>2.0421340701238266</c:v>
                </c:pt>
                <c:pt idx="1429">
                  <c:v>2.0428633451903933</c:v>
                </c:pt>
                <c:pt idx="1430">
                  <c:v>2.0435926202569599</c:v>
                </c:pt>
                <c:pt idx="1431">
                  <c:v>2.0443218953235265</c:v>
                </c:pt>
                <c:pt idx="1432">
                  <c:v>2.0450511703900931</c:v>
                </c:pt>
                <c:pt idx="1433">
                  <c:v>2.0457804454566597</c:v>
                </c:pt>
                <c:pt idx="1434">
                  <c:v>2.0465097205232263</c:v>
                </c:pt>
                <c:pt idx="1435">
                  <c:v>2.0472389955897929</c:v>
                </c:pt>
                <c:pt idx="1436">
                  <c:v>2.0479682706563596</c:v>
                </c:pt>
                <c:pt idx="1437">
                  <c:v>2.0486975457229266</c:v>
                </c:pt>
                <c:pt idx="1438">
                  <c:v>2.0494268207894932</c:v>
                </c:pt>
                <c:pt idx="1439">
                  <c:v>2.0501560958560598</c:v>
                </c:pt>
                <c:pt idx="1440">
                  <c:v>2.0508853709226265</c:v>
                </c:pt>
                <c:pt idx="1441">
                  <c:v>2.0516146459891935</c:v>
                </c:pt>
                <c:pt idx="1442">
                  <c:v>2.0523439210557601</c:v>
                </c:pt>
                <c:pt idx="1443">
                  <c:v>2.0530731961223267</c:v>
                </c:pt>
                <c:pt idx="1444">
                  <c:v>2.0538024711888934</c:v>
                </c:pt>
                <c:pt idx="1445">
                  <c:v>2.05453174625546</c:v>
                </c:pt>
                <c:pt idx="1446">
                  <c:v>2.0552610213220266</c:v>
                </c:pt>
                <c:pt idx="1447">
                  <c:v>2.0559902963885932</c:v>
                </c:pt>
                <c:pt idx="1448">
                  <c:v>2.0567195714551598</c:v>
                </c:pt>
                <c:pt idx="1449">
                  <c:v>2.0574488465217264</c:v>
                </c:pt>
                <c:pt idx="1450">
                  <c:v>2.0581781215882935</c:v>
                </c:pt>
                <c:pt idx="1451">
                  <c:v>2.0589073966548601</c:v>
                </c:pt>
                <c:pt idx="1452">
                  <c:v>2.0596366717214267</c:v>
                </c:pt>
                <c:pt idx="1453">
                  <c:v>2.0603659467879938</c:v>
                </c:pt>
                <c:pt idx="1454">
                  <c:v>2.0610952218545604</c:v>
                </c:pt>
                <c:pt idx="1455">
                  <c:v>2.061824496921127</c:v>
                </c:pt>
                <c:pt idx="1456">
                  <c:v>2.0625537719876936</c:v>
                </c:pt>
                <c:pt idx="1457">
                  <c:v>2.0632830470542602</c:v>
                </c:pt>
                <c:pt idx="1458">
                  <c:v>2.0640123221208269</c:v>
                </c:pt>
                <c:pt idx="1459">
                  <c:v>2.0647415971873935</c:v>
                </c:pt>
                <c:pt idx="1460">
                  <c:v>2.0654708722539601</c:v>
                </c:pt>
                <c:pt idx="1461">
                  <c:v>2.0662001473205267</c:v>
                </c:pt>
                <c:pt idx="1462">
                  <c:v>2.0669294223870938</c:v>
                </c:pt>
                <c:pt idx="1463">
                  <c:v>2.0676586974536604</c:v>
                </c:pt>
                <c:pt idx="1464">
                  <c:v>2.068387972520227</c:v>
                </c:pt>
                <c:pt idx="1465">
                  <c:v>2.0691172475867941</c:v>
                </c:pt>
                <c:pt idx="1466">
                  <c:v>2.0698465226533607</c:v>
                </c:pt>
                <c:pt idx="1467">
                  <c:v>2.0705757977199273</c:v>
                </c:pt>
                <c:pt idx="1468">
                  <c:v>2.0713050727864939</c:v>
                </c:pt>
                <c:pt idx="1469">
                  <c:v>2.0720343478530605</c:v>
                </c:pt>
                <c:pt idx="1470">
                  <c:v>2.0727636229196271</c:v>
                </c:pt>
                <c:pt idx="1471">
                  <c:v>2.0734928979861937</c:v>
                </c:pt>
                <c:pt idx="1472">
                  <c:v>2.0742221730527604</c:v>
                </c:pt>
                <c:pt idx="1473">
                  <c:v>2.074951448119327</c:v>
                </c:pt>
                <c:pt idx="1474">
                  <c:v>2.0756807231858936</c:v>
                </c:pt>
                <c:pt idx="1475">
                  <c:v>2.0764099982524606</c:v>
                </c:pt>
                <c:pt idx="1476">
                  <c:v>2.0771392733190273</c:v>
                </c:pt>
                <c:pt idx="1477">
                  <c:v>2.0778685483855939</c:v>
                </c:pt>
                <c:pt idx="1478">
                  <c:v>2.0785978234521609</c:v>
                </c:pt>
                <c:pt idx="1479">
                  <c:v>2.0793270985187275</c:v>
                </c:pt>
                <c:pt idx="1480">
                  <c:v>2.0800563735852942</c:v>
                </c:pt>
                <c:pt idx="1481">
                  <c:v>2.0807856486518608</c:v>
                </c:pt>
                <c:pt idx="1482">
                  <c:v>2.0815149237184274</c:v>
                </c:pt>
                <c:pt idx="1483">
                  <c:v>2.082244198784994</c:v>
                </c:pt>
                <c:pt idx="1484">
                  <c:v>2.0829734738515606</c:v>
                </c:pt>
                <c:pt idx="1485">
                  <c:v>2.0837027489181272</c:v>
                </c:pt>
                <c:pt idx="1486">
                  <c:v>2.0844320239846938</c:v>
                </c:pt>
                <c:pt idx="1487">
                  <c:v>2.0851612990512609</c:v>
                </c:pt>
                <c:pt idx="1488">
                  <c:v>2.0858905741178275</c:v>
                </c:pt>
                <c:pt idx="1489">
                  <c:v>2.0866198491843941</c:v>
                </c:pt>
                <c:pt idx="1490">
                  <c:v>2.0873491242509612</c:v>
                </c:pt>
                <c:pt idx="1491">
                  <c:v>2.0880783993175278</c:v>
                </c:pt>
                <c:pt idx="1492">
                  <c:v>2.0888076743840944</c:v>
                </c:pt>
                <c:pt idx="1493">
                  <c:v>2.089536949450661</c:v>
                </c:pt>
                <c:pt idx="1494">
                  <c:v>2.0902662245172277</c:v>
                </c:pt>
                <c:pt idx="1495">
                  <c:v>2.0909954995837943</c:v>
                </c:pt>
                <c:pt idx="1496">
                  <c:v>2.0917247746503609</c:v>
                </c:pt>
                <c:pt idx="1497">
                  <c:v>2.0924540497169275</c:v>
                </c:pt>
                <c:pt idx="1498">
                  <c:v>2.0931833247834941</c:v>
                </c:pt>
                <c:pt idx="1499">
                  <c:v>2.0939125998500612</c:v>
                </c:pt>
                <c:pt idx="1500">
                  <c:v>2.0946418749166278</c:v>
                </c:pt>
                <c:pt idx="1501">
                  <c:v>2.0953711499831944</c:v>
                </c:pt>
                <c:pt idx="1502">
                  <c:v>2.0961004250497615</c:v>
                </c:pt>
                <c:pt idx="1503">
                  <c:v>2.0968297001163281</c:v>
                </c:pt>
                <c:pt idx="1504">
                  <c:v>2.0975589751828947</c:v>
                </c:pt>
                <c:pt idx="1505">
                  <c:v>2.0982882502494613</c:v>
                </c:pt>
                <c:pt idx="1506">
                  <c:v>2.0990175253160279</c:v>
                </c:pt>
                <c:pt idx="1507">
                  <c:v>2.0997468003825945</c:v>
                </c:pt>
                <c:pt idx="1508">
                  <c:v>2.1004760754491612</c:v>
                </c:pt>
                <c:pt idx="1509">
                  <c:v>2.1012053505157278</c:v>
                </c:pt>
                <c:pt idx="1510">
                  <c:v>2.1019346255822944</c:v>
                </c:pt>
                <c:pt idx="1511">
                  <c:v>2.102663900648861</c:v>
                </c:pt>
                <c:pt idx="1512">
                  <c:v>2.1033931757154281</c:v>
                </c:pt>
                <c:pt idx="1513">
                  <c:v>2.1041224507819947</c:v>
                </c:pt>
                <c:pt idx="1514">
                  <c:v>2.1048517258485613</c:v>
                </c:pt>
                <c:pt idx="1515">
                  <c:v>2.1055810009151283</c:v>
                </c:pt>
                <c:pt idx="1516">
                  <c:v>2.106310275981695</c:v>
                </c:pt>
                <c:pt idx="1517">
                  <c:v>2.1070395510482616</c:v>
                </c:pt>
                <c:pt idx="1518">
                  <c:v>2.1077688261148282</c:v>
                </c:pt>
                <c:pt idx="1519">
                  <c:v>2.1084981011813948</c:v>
                </c:pt>
                <c:pt idx="1520">
                  <c:v>2.1092273762479614</c:v>
                </c:pt>
                <c:pt idx="1521">
                  <c:v>2.109956651314528</c:v>
                </c:pt>
                <c:pt idx="1522">
                  <c:v>2.1106859263810946</c:v>
                </c:pt>
                <c:pt idx="1523">
                  <c:v>2.1114152014476613</c:v>
                </c:pt>
                <c:pt idx="1524">
                  <c:v>2.1121444765142283</c:v>
                </c:pt>
                <c:pt idx="1525">
                  <c:v>2.1128737515807949</c:v>
                </c:pt>
                <c:pt idx="1526">
                  <c:v>2.1136030266473615</c:v>
                </c:pt>
                <c:pt idx="1527">
                  <c:v>2.1143323017139286</c:v>
                </c:pt>
                <c:pt idx="1528">
                  <c:v>2.1150615767804952</c:v>
                </c:pt>
                <c:pt idx="1529">
                  <c:v>2.1157908518470618</c:v>
                </c:pt>
                <c:pt idx="1530">
                  <c:v>2.1165201269136285</c:v>
                </c:pt>
                <c:pt idx="1531">
                  <c:v>2.1172494019801951</c:v>
                </c:pt>
                <c:pt idx="1532">
                  <c:v>2.1179786770467617</c:v>
                </c:pt>
                <c:pt idx="1533">
                  <c:v>2.1187079521133283</c:v>
                </c:pt>
                <c:pt idx="1534">
                  <c:v>2.1194372271798949</c:v>
                </c:pt>
                <c:pt idx="1535">
                  <c:v>2.1201665022464615</c:v>
                </c:pt>
                <c:pt idx="1536">
                  <c:v>2.1208957773130286</c:v>
                </c:pt>
                <c:pt idx="1537">
                  <c:v>2.1216250523795952</c:v>
                </c:pt>
                <c:pt idx="1538">
                  <c:v>2.1223543274461618</c:v>
                </c:pt>
                <c:pt idx="1539">
                  <c:v>2.1230836025127284</c:v>
                </c:pt>
                <c:pt idx="1540">
                  <c:v>2.1238128775792955</c:v>
                </c:pt>
                <c:pt idx="1541">
                  <c:v>2.1245421526458621</c:v>
                </c:pt>
                <c:pt idx="1542">
                  <c:v>2.1252714277124287</c:v>
                </c:pt>
                <c:pt idx="1543">
                  <c:v>2.1260007027789953</c:v>
                </c:pt>
                <c:pt idx="1544">
                  <c:v>2.1267299778455619</c:v>
                </c:pt>
                <c:pt idx="1545">
                  <c:v>2.1274592529121286</c:v>
                </c:pt>
                <c:pt idx="1546">
                  <c:v>2.1281885279786952</c:v>
                </c:pt>
                <c:pt idx="1547">
                  <c:v>2.1289178030452618</c:v>
                </c:pt>
                <c:pt idx="1548">
                  <c:v>2.1296470781118284</c:v>
                </c:pt>
                <c:pt idx="1549">
                  <c:v>2.1303763531783955</c:v>
                </c:pt>
                <c:pt idx="1550">
                  <c:v>2.1311056282449621</c:v>
                </c:pt>
                <c:pt idx="1551">
                  <c:v>2.1318349033115287</c:v>
                </c:pt>
                <c:pt idx="1552">
                  <c:v>2.1325641783780958</c:v>
                </c:pt>
                <c:pt idx="1553">
                  <c:v>2.1332934534446624</c:v>
                </c:pt>
                <c:pt idx="1554">
                  <c:v>2.134022728511229</c:v>
                </c:pt>
                <c:pt idx="1555">
                  <c:v>2.1347520035777956</c:v>
                </c:pt>
                <c:pt idx="1556">
                  <c:v>2.1354812786443622</c:v>
                </c:pt>
                <c:pt idx="1557">
                  <c:v>2.1362105537109288</c:v>
                </c:pt>
                <c:pt idx="1558">
                  <c:v>2.1369398287774954</c:v>
                </c:pt>
                <c:pt idx="1559">
                  <c:v>2.1376691038440621</c:v>
                </c:pt>
                <c:pt idx="1560">
                  <c:v>2.1383983789106287</c:v>
                </c:pt>
                <c:pt idx="1561">
                  <c:v>2.1391276539771957</c:v>
                </c:pt>
                <c:pt idx="1562">
                  <c:v>2.1398569290437623</c:v>
                </c:pt>
                <c:pt idx="1563">
                  <c:v>2.140586204110329</c:v>
                </c:pt>
                <c:pt idx="1564">
                  <c:v>2.141315479176896</c:v>
                </c:pt>
                <c:pt idx="1565">
                  <c:v>2.1420447542434626</c:v>
                </c:pt>
                <c:pt idx="1566">
                  <c:v>2.1427740293100292</c:v>
                </c:pt>
                <c:pt idx="1567">
                  <c:v>2.1435033043765959</c:v>
                </c:pt>
                <c:pt idx="1568">
                  <c:v>2.1442325794431625</c:v>
                </c:pt>
                <c:pt idx="1569">
                  <c:v>2.1449618545097291</c:v>
                </c:pt>
                <c:pt idx="1570">
                  <c:v>2.1456911295762957</c:v>
                </c:pt>
                <c:pt idx="1571">
                  <c:v>2.1464204046428623</c:v>
                </c:pt>
                <c:pt idx="1572">
                  <c:v>2.1471496797094289</c:v>
                </c:pt>
                <c:pt idx="1573">
                  <c:v>2.1478789547759956</c:v>
                </c:pt>
                <c:pt idx="1574">
                  <c:v>2.1486082298425626</c:v>
                </c:pt>
                <c:pt idx="1575">
                  <c:v>2.1493375049091292</c:v>
                </c:pt>
                <c:pt idx="1576">
                  <c:v>2.1500667799756958</c:v>
                </c:pt>
                <c:pt idx="1577">
                  <c:v>2.1507960550422629</c:v>
                </c:pt>
                <c:pt idx="1578">
                  <c:v>2.1515253301088295</c:v>
                </c:pt>
                <c:pt idx="1579">
                  <c:v>2.1522546051753961</c:v>
                </c:pt>
                <c:pt idx="1580">
                  <c:v>2.1529838802419627</c:v>
                </c:pt>
                <c:pt idx="1581">
                  <c:v>2.1537131553085294</c:v>
                </c:pt>
                <c:pt idx="1582">
                  <c:v>2.154442430375096</c:v>
                </c:pt>
                <c:pt idx="1583">
                  <c:v>2.1551717054416626</c:v>
                </c:pt>
                <c:pt idx="1584">
                  <c:v>2.1559009805082292</c:v>
                </c:pt>
                <c:pt idx="1585">
                  <c:v>2.1566302555747958</c:v>
                </c:pt>
                <c:pt idx="1586">
                  <c:v>2.1573595306413629</c:v>
                </c:pt>
                <c:pt idx="1587">
                  <c:v>2.1580888057079295</c:v>
                </c:pt>
                <c:pt idx="1588">
                  <c:v>2.1588180807744961</c:v>
                </c:pt>
                <c:pt idx="1589">
                  <c:v>2.1595473558410632</c:v>
                </c:pt>
                <c:pt idx="1590">
                  <c:v>2.1602766309076298</c:v>
                </c:pt>
                <c:pt idx="1591">
                  <c:v>2.1610059059741964</c:v>
                </c:pt>
                <c:pt idx="1592">
                  <c:v>2.161735181040763</c:v>
                </c:pt>
                <c:pt idx="1593">
                  <c:v>2.1624644561073296</c:v>
                </c:pt>
                <c:pt idx="1594">
                  <c:v>2.1631937311738962</c:v>
                </c:pt>
                <c:pt idx="1595">
                  <c:v>2.1639230062404629</c:v>
                </c:pt>
                <c:pt idx="1596">
                  <c:v>2.1646522813070295</c:v>
                </c:pt>
                <c:pt idx="1597">
                  <c:v>2.1653815563735961</c:v>
                </c:pt>
                <c:pt idx="1598">
                  <c:v>2.1661108314401631</c:v>
                </c:pt>
                <c:pt idx="1599">
                  <c:v>2.1668401065067298</c:v>
                </c:pt>
                <c:pt idx="1600">
                  <c:v>2.1675693815732964</c:v>
                </c:pt>
                <c:pt idx="1601">
                  <c:v>2.1682986566398634</c:v>
                </c:pt>
                <c:pt idx="1602">
                  <c:v>2.16902793170643</c:v>
                </c:pt>
                <c:pt idx="1603">
                  <c:v>2.1697572067729967</c:v>
                </c:pt>
                <c:pt idx="1604">
                  <c:v>2.1704864818395633</c:v>
                </c:pt>
                <c:pt idx="1605">
                  <c:v>2.1712157569061299</c:v>
                </c:pt>
                <c:pt idx="1606">
                  <c:v>2.1719450319726965</c:v>
                </c:pt>
                <c:pt idx="1607">
                  <c:v>2.1726743070392631</c:v>
                </c:pt>
                <c:pt idx="1608">
                  <c:v>2.1734035821058297</c:v>
                </c:pt>
                <c:pt idx="1609">
                  <c:v>2.1741328571723963</c:v>
                </c:pt>
                <c:pt idx="1610">
                  <c:v>2.174862132238963</c:v>
                </c:pt>
                <c:pt idx="1611">
                  <c:v>2.17559140730553</c:v>
                </c:pt>
                <c:pt idx="1612">
                  <c:v>2.1763206823720966</c:v>
                </c:pt>
                <c:pt idx="1613">
                  <c:v>2.1770499574386633</c:v>
                </c:pt>
                <c:pt idx="1614">
                  <c:v>2.1777792325052303</c:v>
                </c:pt>
                <c:pt idx="1615">
                  <c:v>2.1785085075717969</c:v>
                </c:pt>
                <c:pt idx="1616">
                  <c:v>2.1792377826383635</c:v>
                </c:pt>
                <c:pt idx="1617">
                  <c:v>2.1799670577049302</c:v>
                </c:pt>
                <c:pt idx="1618">
                  <c:v>2.1806963327714968</c:v>
                </c:pt>
                <c:pt idx="1619">
                  <c:v>2.1814256078380634</c:v>
                </c:pt>
                <c:pt idx="1620">
                  <c:v>2.18215488290463</c:v>
                </c:pt>
                <c:pt idx="1621">
                  <c:v>2.1828841579711966</c:v>
                </c:pt>
                <c:pt idx="1622">
                  <c:v>2.1836134330377632</c:v>
                </c:pt>
                <c:pt idx="1623">
                  <c:v>2.1843427081043303</c:v>
                </c:pt>
                <c:pt idx="1624">
                  <c:v>2.1850719831708969</c:v>
                </c:pt>
                <c:pt idx="1625">
                  <c:v>2.1858012582374635</c:v>
                </c:pt>
                <c:pt idx="1626">
                  <c:v>2.1865305333040306</c:v>
                </c:pt>
                <c:pt idx="1627">
                  <c:v>2.1872598083705972</c:v>
                </c:pt>
                <c:pt idx="1628">
                  <c:v>2.1879890834371638</c:v>
                </c:pt>
                <c:pt idx="1629">
                  <c:v>2.1887183585037304</c:v>
                </c:pt>
                <c:pt idx="1630">
                  <c:v>2.189447633570297</c:v>
                </c:pt>
                <c:pt idx="1631">
                  <c:v>2.1901769086368637</c:v>
                </c:pt>
                <c:pt idx="1632">
                  <c:v>2.1909061837034303</c:v>
                </c:pt>
                <c:pt idx="1633">
                  <c:v>2.1916354587699969</c:v>
                </c:pt>
                <c:pt idx="1634">
                  <c:v>2.1923647338365635</c:v>
                </c:pt>
                <c:pt idx="1635">
                  <c:v>2.1930940089031301</c:v>
                </c:pt>
                <c:pt idx="1636">
                  <c:v>2.1938232839696972</c:v>
                </c:pt>
                <c:pt idx="1637">
                  <c:v>2.1945525590362638</c:v>
                </c:pt>
                <c:pt idx="1638">
                  <c:v>2.1952818341028304</c:v>
                </c:pt>
                <c:pt idx="1639">
                  <c:v>2.1960111091693975</c:v>
                </c:pt>
                <c:pt idx="1640">
                  <c:v>2.1967403842359641</c:v>
                </c:pt>
                <c:pt idx="1641">
                  <c:v>2.1974696593025307</c:v>
                </c:pt>
                <c:pt idx="1642">
                  <c:v>2.1981989343690973</c:v>
                </c:pt>
                <c:pt idx="1643">
                  <c:v>2.1989282094356639</c:v>
                </c:pt>
                <c:pt idx="1644">
                  <c:v>2.1996574845022305</c:v>
                </c:pt>
                <c:pt idx="1645">
                  <c:v>2.2003867595687971</c:v>
                </c:pt>
                <c:pt idx="1646">
                  <c:v>2.2011160346353638</c:v>
                </c:pt>
                <c:pt idx="1647">
                  <c:v>2.2018453097019304</c:v>
                </c:pt>
                <c:pt idx="1648">
                  <c:v>2.2025745847684974</c:v>
                </c:pt>
                <c:pt idx="1649">
                  <c:v>2.203303859835064</c:v>
                </c:pt>
                <c:pt idx="1650">
                  <c:v>2.2040331349016307</c:v>
                </c:pt>
                <c:pt idx="1651">
                  <c:v>2.2047624099681977</c:v>
                </c:pt>
                <c:pt idx="1652">
                  <c:v>2.2054916850347643</c:v>
                </c:pt>
                <c:pt idx="1653">
                  <c:v>2.206220960101331</c:v>
                </c:pt>
                <c:pt idx="1654">
                  <c:v>2.2069502351678976</c:v>
                </c:pt>
                <c:pt idx="1655">
                  <c:v>2.2076795102344642</c:v>
                </c:pt>
                <c:pt idx="1656">
                  <c:v>2.2084087853010308</c:v>
                </c:pt>
                <c:pt idx="1657">
                  <c:v>2.2091380603675974</c:v>
                </c:pt>
                <c:pt idx="1658">
                  <c:v>2.209867335434164</c:v>
                </c:pt>
                <c:pt idx="1659">
                  <c:v>2.2105966105007306</c:v>
                </c:pt>
                <c:pt idx="1660">
                  <c:v>2.2113258855672977</c:v>
                </c:pt>
                <c:pt idx="1661">
                  <c:v>2.2120551606338643</c:v>
                </c:pt>
                <c:pt idx="1662">
                  <c:v>2.2127844357004309</c:v>
                </c:pt>
                <c:pt idx="1663">
                  <c:v>2.213513710766998</c:v>
                </c:pt>
                <c:pt idx="1664">
                  <c:v>2.2142429858335646</c:v>
                </c:pt>
                <c:pt idx="1665">
                  <c:v>2.2149722609001312</c:v>
                </c:pt>
                <c:pt idx="1666">
                  <c:v>2.2157015359666978</c:v>
                </c:pt>
                <c:pt idx="1667">
                  <c:v>2.2164308110332644</c:v>
                </c:pt>
                <c:pt idx="1668">
                  <c:v>2.2171600860998311</c:v>
                </c:pt>
                <c:pt idx="1669">
                  <c:v>2.2178893611663977</c:v>
                </c:pt>
                <c:pt idx="1670">
                  <c:v>2.2186186362329643</c:v>
                </c:pt>
                <c:pt idx="1671">
                  <c:v>2.2193479112995309</c:v>
                </c:pt>
                <c:pt idx="1672">
                  <c:v>2.2200771863660975</c:v>
                </c:pt>
                <c:pt idx="1673">
                  <c:v>2.2208064614326646</c:v>
                </c:pt>
                <c:pt idx="1674">
                  <c:v>2.2215357364992312</c:v>
                </c:pt>
                <c:pt idx="1675">
                  <c:v>2.2222650115657978</c:v>
                </c:pt>
                <c:pt idx="1676">
                  <c:v>2.2229942866323649</c:v>
                </c:pt>
                <c:pt idx="1677">
                  <c:v>2.2237235616989315</c:v>
                </c:pt>
                <c:pt idx="1678">
                  <c:v>2.2244528367654981</c:v>
                </c:pt>
                <c:pt idx="1679">
                  <c:v>2.2251821118320647</c:v>
                </c:pt>
                <c:pt idx="1680">
                  <c:v>2.2259113868986313</c:v>
                </c:pt>
                <c:pt idx="1681">
                  <c:v>2.2266406619651979</c:v>
                </c:pt>
                <c:pt idx="1682">
                  <c:v>2.2273699370317646</c:v>
                </c:pt>
                <c:pt idx="1683">
                  <c:v>2.2280992120983312</c:v>
                </c:pt>
                <c:pt idx="1684">
                  <c:v>2.2288284871648978</c:v>
                </c:pt>
                <c:pt idx="1685">
                  <c:v>2.2295577622314648</c:v>
                </c:pt>
                <c:pt idx="1686">
                  <c:v>2.2302870372980315</c:v>
                </c:pt>
                <c:pt idx="1687">
                  <c:v>2.2310163123645981</c:v>
                </c:pt>
                <c:pt idx="1688">
                  <c:v>2.2317455874311651</c:v>
                </c:pt>
                <c:pt idx="1689">
                  <c:v>2.2324748624977317</c:v>
                </c:pt>
                <c:pt idx="1690">
                  <c:v>2.2332041375642984</c:v>
                </c:pt>
                <c:pt idx="1691">
                  <c:v>2.233933412630865</c:v>
                </c:pt>
                <c:pt idx="1692">
                  <c:v>2.2346626876974316</c:v>
                </c:pt>
                <c:pt idx="1693">
                  <c:v>2.2353919627639982</c:v>
                </c:pt>
                <c:pt idx="1694">
                  <c:v>2.2361212378305648</c:v>
                </c:pt>
                <c:pt idx="1695">
                  <c:v>2.2368505128971314</c:v>
                </c:pt>
                <c:pt idx="1696">
                  <c:v>2.2375797879636981</c:v>
                </c:pt>
                <c:pt idx="1697">
                  <c:v>2.2383090630302651</c:v>
                </c:pt>
                <c:pt idx="1698">
                  <c:v>2.2390383380968317</c:v>
                </c:pt>
                <c:pt idx="1699">
                  <c:v>2.2397676131633983</c:v>
                </c:pt>
                <c:pt idx="1700">
                  <c:v>2.240496888229965</c:v>
                </c:pt>
                <c:pt idx="1701">
                  <c:v>2.241226163296532</c:v>
                </c:pt>
                <c:pt idx="1702">
                  <c:v>2.2419554383630986</c:v>
                </c:pt>
                <c:pt idx="1703">
                  <c:v>2.2426847134296652</c:v>
                </c:pt>
                <c:pt idx="1704">
                  <c:v>2.2434139884962319</c:v>
                </c:pt>
                <c:pt idx="1705">
                  <c:v>2.2441432635627985</c:v>
                </c:pt>
                <c:pt idx="1706">
                  <c:v>2.2448725386293651</c:v>
                </c:pt>
                <c:pt idx="1707">
                  <c:v>2.2456018136959317</c:v>
                </c:pt>
                <c:pt idx="1708">
                  <c:v>2.2463310887624983</c:v>
                </c:pt>
                <c:pt idx="1709">
                  <c:v>2.2470603638290649</c:v>
                </c:pt>
                <c:pt idx="1710">
                  <c:v>2.247789638895632</c:v>
                </c:pt>
                <c:pt idx="1711">
                  <c:v>2.2485189139621986</c:v>
                </c:pt>
                <c:pt idx="1712">
                  <c:v>2.2492481890287652</c:v>
                </c:pt>
                <c:pt idx="1713">
                  <c:v>2.2499774640953323</c:v>
                </c:pt>
                <c:pt idx="1714">
                  <c:v>2.2507067391618989</c:v>
                </c:pt>
                <c:pt idx="1715">
                  <c:v>2.2514360142284655</c:v>
                </c:pt>
                <c:pt idx="1716">
                  <c:v>2.2521652892950321</c:v>
                </c:pt>
                <c:pt idx="1717">
                  <c:v>2.2528945643615987</c:v>
                </c:pt>
                <c:pt idx="1718">
                  <c:v>2.2536238394281654</c:v>
                </c:pt>
                <c:pt idx="1719">
                  <c:v>2.254353114494732</c:v>
                </c:pt>
                <c:pt idx="1720">
                  <c:v>2.2550823895612986</c:v>
                </c:pt>
                <c:pt idx="1721">
                  <c:v>2.2558116646278652</c:v>
                </c:pt>
                <c:pt idx="1722">
                  <c:v>2.2565409396944323</c:v>
                </c:pt>
                <c:pt idx="1723">
                  <c:v>2.2572702147609989</c:v>
                </c:pt>
                <c:pt idx="1724">
                  <c:v>2.2579994898275655</c:v>
                </c:pt>
                <c:pt idx="1725">
                  <c:v>2.2587287648941325</c:v>
                </c:pt>
                <c:pt idx="1726">
                  <c:v>2.2594580399606992</c:v>
                </c:pt>
                <c:pt idx="1727">
                  <c:v>2.2601873150272658</c:v>
                </c:pt>
                <c:pt idx="1728">
                  <c:v>2.2609165900938324</c:v>
                </c:pt>
                <c:pt idx="1729">
                  <c:v>2.261645865160399</c:v>
                </c:pt>
                <c:pt idx="1730">
                  <c:v>2.2623751402269656</c:v>
                </c:pt>
                <c:pt idx="1731">
                  <c:v>2.2631044152935322</c:v>
                </c:pt>
                <c:pt idx="1732">
                  <c:v>2.2638336903600988</c:v>
                </c:pt>
                <c:pt idx="1733">
                  <c:v>2.2645629654266655</c:v>
                </c:pt>
                <c:pt idx="1734">
                  <c:v>2.2652922404932321</c:v>
                </c:pt>
                <c:pt idx="1735">
                  <c:v>2.2660215155597991</c:v>
                </c:pt>
                <c:pt idx="1736">
                  <c:v>2.2667507906263658</c:v>
                </c:pt>
                <c:pt idx="1737">
                  <c:v>2.2674800656929324</c:v>
                </c:pt>
                <c:pt idx="1738">
                  <c:v>2.2682093407594994</c:v>
                </c:pt>
                <c:pt idx="1739">
                  <c:v>2.268938615826066</c:v>
                </c:pt>
                <c:pt idx="1740">
                  <c:v>2.2696678908926327</c:v>
                </c:pt>
                <c:pt idx="1741">
                  <c:v>2.2703971659591993</c:v>
                </c:pt>
                <c:pt idx="1742">
                  <c:v>2.2711264410257659</c:v>
                </c:pt>
                <c:pt idx="1743">
                  <c:v>2.2718557160923325</c:v>
                </c:pt>
                <c:pt idx="1744">
                  <c:v>2.2725849911588991</c:v>
                </c:pt>
                <c:pt idx="1745">
                  <c:v>2.2733142662254657</c:v>
                </c:pt>
                <c:pt idx="1746">
                  <c:v>2.2740435412920323</c:v>
                </c:pt>
                <c:pt idx="1747">
                  <c:v>2.2747728163585994</c:v>
                </c:pt>
                <c:pt idx="1748">
                  <c:v>2.275502091425166</c:v>
                </c:pt>
                <c:pt idx="1749">
                  <c:v>2.2762313664917326</c:v>
                </c:pt>
                <c:pt idx="1750">
                  <c:v>2.2769606415582997</c:v>
                </c:pt>
                <c:pt idx="1751">
                  <c:v>2.2776899166248663</c:v>
                </c:pt>
                <c:pt idx="1752">
                  <c:v>2.2784191916914329</c:v>
                </c:pt>
                <c:pt idx="1753">
                  <c:v>2.2791484667579995</c:v>
                </c:pt>
                <c:pt idx="1754">
                  <c:v>2.2798777418245662</c:v>
                </c:pt>
                <c:pt idx="1755">
                  <c:v>2.2806070168911328</c:v>
                </c:pt>
                <c:pt idx="1756">
                  <c:v>2.2813362919576994</c:v>
                </c:pt>
                <c:pt idx="1757">
                  <c:v>2.282065567024266</c:v>
                </c:pt>
                <c:pt idx="1758">
                  <c:v>2.2827948420908326</c:v>
                </c:pt>
                <c:pt idx="1759">
                  <c:v>2.2835241171573997</c:v>
                </c:pt>
                <c:pt idx="1760">
                  <c:v>2.2842533922239663</c:v>
                </c:pt>
                <c:pt idx="1761">
                  <c:v>2.2849826672905329</c:v>
                </c:pt>
                <c:pt idx="1762">
                  <c:v>2.2857119423571</c:v>
                </c:pt>
                <c:pt idx="1763">
                  <c:v>2.2864412174236666</c:v>
                </c:pt>
                <c:pt idx="1764">
                  <c:v>2.2871704924902332</c:v>
                </c:pt>
                <c:pt idx="1765">
                  <c:v>2.2878997675567998</c:v>
                </c:pt>
                <c:pt idx="1766">
                  <c:v>2.2886290426233664</c:v>
                </c:pt>
                <c:pt idx="1767">
                  <c:v>2.289358317689933</c:v>
                </c:pt>
                <c:pt idx="1768">
                  <c:v>2.2900875927564996</c:v>
                </c:pt>
                <c:pt idx="1769">
                  <c:v>2.2908168678230663</c:v>
                </c:pt>
                <c:pt idx="1770">
                  <c:v>2.2915461428896329</c:v>
                </c:pt>
                <c:pt idx="1771">
                  <c:v>2.2922754179561995</c:v>
                </c:pt>
                <c:pt idx="1772">
                  <c:v>2.2930046930227665</c:v>
                </c:pt>
                <c:pt idx="1773">
                  <c:v>2.2937339680893332</c:v>
                </c:pt>
                <c:pt idx="1774">
                  <c:v>2.2944632431558998</c:v>
                </c:pt>
                <c:pt idx="1775">
                  <c:v>2.2951925182224668</c:v>
                </c:pt>
                <c:pt idx="1776">
                  <c:v>2.2959217932890335</c:v>
                </c:pt>
                <c:pt idx="1777">
                  <c:v>2.2966510683556001</c:v>
                </c:pt>
                <c:pt idx="1778">
                  <c:v>2.2973803434221667</c:v>
                </c:pt>
                <c:pt idx="1779">
                  <c:v>2.2981096184887333</c:v>
                </c:pt>
                <c:pt idx="1780">
                  <c:v>2.2988388935552999</c:v>
                </c:pt>
                <c:pt idx="1781">
                  <c:v>2.2995681686218665</c:v>
                </c:pt>
                <c:pt idx="1782">
                  <c:v>2.3002974436884331</c:v>
                </c:pt>
                <c:pt idx="1783">
                  <c:v>2.3010267187549998</c:v>
                </c:pt>
                <c:pt idx="1784">
                  <c:v>2.3017559938215668</c:v>
                </c:pt>
                <c:pt idx="1785">
                  <c:v>2.3024852688881334</c:v>
                </c:pt>
                <c:pt idx="1786">
                  <c:v>2.3032145439547</c:v>
                </c:pt>
                <c:pt idx="1787">
                  <c:v>2.3039438190212671</c:v>
                </c:pt>
                <c:pt idx="1788">
                  <c:v>2.3046730940878337</c:v>
                </c:pt>
                <c:pt idx="1789">
                  <c:v>2.3054023691544003</c:v>
                </c:pt>
                <c:pt idx="1790">
                  <c:v>2.3061316442209669</c:v>
                </c:pt>
                <c:pt idx="1791">
                  <c:v>2.3068609192875336</c:v>
                </c:pt>
                <c:pt idx="1792">
                  <c:v>2.3075901943541002</c:v>
                </c:pt>
                <c:pt idx="1793">
                  <c:v>2.3083194694206668</c:v>
                </c:pt>
                <c:pt idx="1794">
                  <c:v>2.3090487444872334</c:v>
                </c:pt>
                <c:pt idx="1795">
                  <c:v>2.3097780195538</c:v>
                </c:pt>
                <c:pt idx="1796">
                  <c:v>2.3105072946203671</c:v>
                </c:pt>
                <c:pt idx="1797">
                  <c:v>2.3112365696869337</c:v>
                </c:pt>
                <c:pt idx="1798">
                  <c:v>2.3119658447535003</c:v>
                </c:pt>
                <c:pt idx="1799">
                  <c:v>2.3126951198200669</c:v>
                </c:pt>
                <c:pt idx="1800">
                  <c:v>2.313424394886634</c:v>
                </c:pt>
                <c:pt idx="1801">
                  <c:v>2.3141536699532006</c:v>
                </c:pt>
                <c:pt idx="1802">
                  <c:v>2.3148829450197672</c:v>
                </c:pt>
                <c:pt idx="1803">
                  <c:v>2.3156122200863338</c:v>
                </c:pt>
                <c:pt idx="1804">
                  <c:v>2.3163414951529004</c:v>
                </c:pt>
                <c:pt idx="1805">
                  <c:v>2.3170707702194671</c:v>
                </c:pt>
                <c:pt idx="1806">
                  <c:v>2.3178000452860337</c:v>
                </c:pt>
                <c:pt idx="1807">
                  <c:v>2.3185293203526003</c:v>
                </c:pt>
                <c:pt idx="1808">
                  <c:v>2.3192585954191669</c:v>
                </c:pt>
                <c:pt idx="1809">
                  <c:v>2.319987870485734</c:v>
                </c:pt>
                <c:pt idx="1810">
                  <c:v>2.3207171455523006</c:v>
                </c:pt>
                <c:pt idx="1811">
                  <c:v>2.3214464206188672</c:v>
                </c:pt>
                <c:pt idx="1812">
                  <c:v>2.3221756956854342</c:v>
                </c:pt>
                <c:pt idx="1813">
                  <c:v>2.3229049707520009</c:v>
                </c:pt>
                <c:pt idx="1814">
                  <c:v>2.3236342458185675</c:v>
                </c:pt>
                <c:pt idx="1815">
                  <c:v>2.3243635208851341</c:v>
                </c:pt>
                <c:pt idx="1816">
                  <c:v>2.3250927959517007</c:v>
                </c:pt>
                <c:pt idx="1817">
                  <c:v>2.3258220710182673</c:v>
                </c:pt>
                <c:pt idx="1818">
                  <c:v>2.3265513460848339</c:v>
                </c:pt>
                <c:pt idx="1819">
                  <c:v>2.3272806211514006</c:v>
                </c:pt>
                <c:pt idx="1820">
                  <c:v>2.3280098962179672</c:v>
                </c:pt>
                <c:pt idx="1821">
                  <c:v>2.3287391712845342</c:v>
                </c:pt>
                <c:pt idx="1822">
                  <c:v>2.3294684463511008</c:v>
                </c:pt>
                <c:pt idx="1823">
                  <c:v>2.3301977214176675</c:v>
                </c:pt>
                <c:pt idx="1824">
                  <c:v>2.3309269964842345</c:v>
                </c:pt>
                <c:pt idx="1825">
                  <c:v>2.3316562715508011</c:v>
                </c:pt>
                <c:pt idx="1826">
                  <c:v>2.3323855466173677</c:v>
                </c:pt>
                <c:pt idx="1827">
                  <c:v>2.3331148216839344</c:v>
                </c:pt>
                <c:pt idx="1828">
                  <c:v>2.333844096750501</c:v>
                </c:pt>
                <c:pt idx="1829">
                  <c:v>2.3345733718170676</c:v>
                </c:pt>
                <c:pt idx="1830">
                  <c:v>2.3353026468836342</c:v>
                </c:pt>
                <c:pt idx="1831">
                  <c:v>2.3360319219502008</c:v>
                </c:pt>
                <c:pt idx="1832">
                  <c:v>2.3367611970167674</c:v>
                </c:pt>
                <c:pt idx="1833">
                  <c:v>2.337490472083334</c:v>
                </c:pt>
                <c:pt idx="1834">
                  <c:v>2.3382197471499011</c:v>
                </c:pt>
                <c:pt idx="1835">
                  <c:v>2.3389490222164677</c:v>
                </c:pt>
                <c:pt idx="1836">
                  <c:v>2.3396782972830343</c:v>
                </c:pt>
                <c:pt idx="1837">
                  <c:v>2.3404075723496014</c:v>
                </c:pt>
                <c:pt idx="1838">
                  <c:v>2.341136847416168</c:v>
                </c:pt>
                <c:pt idx="1839">
                  <c:v>2.3418661224827346</c:v>
                </c:pt>
                <c:pt idx="1840">
                  <c:v>2.3425953975493012</c:v>
                </c:pt>
                <c:pt idx="1841">
                  <c:v>2.3433246726158679</c:v>
                </c:pt>
                <c:pt idx="1842">
                  <c:v>2.3440539476824345</c:v>
                </c:pt>
                <c:pt idx="1843">
                  <c:v>2.3447832227490011</c:v>
                </c:pt>
                <c:pt idx="1844">
                  <c:v>2.3455124978155677</c:v>
                </c:pt>
                <c:pt idx="1845">
                  <c:v>2.3462417728821343</c:v>
                </c:pt>
                <c:pt idx="1846">
                  <c:v>2.3469710479487014</c:v>
                </c:pt>
                <c:pt idx="1847">
                  <c:v>2.347700323015268</c:v>
                </c:pt>
                <c:pt idx="1848">
                  <c:v>2.3484295980818346</c:v>
                </c:pt>
                <c:pt idx="1849">
                  <c:v>2.3491588731484017</c:v>
                </c:pt>
                <c:pt idx="1850">
                  <c:v>2.3498881482149683</c:v>
                </c:pt>
                <c:pt idx="1851">
                  <c:v>2.3506174232815349</c:v>
                </c:pt>
                <c:pt idx="1852">
                  <c:v>2.3513466983481015</c:v>
                </c:pt>
                <c:pt idx="1853">
                  <c:v>2.3520759734146681</c:v>
                </c:pt>
                <c:pt idx="1854">
                  <c:v>2.3528052484812347</c:v>
                </c:pt>
                <c:pt idx="1855">
                  <c:v>2.3535345235478013</c:v>
                </c:pt>
                <c:pt idx="1856">
                  <c:v>2.354263798614368</c:v>
                </c:pt>
                <c:pt idx="1857">
                  <c:v>2.3549930736809346</c:v>
                </c:pt>
                <c:pt idx="1858">
                  <c:v>2.3557223487475016</c:v>
                </c:pt>
                <c:pt idx="1859">
                  <c:v>2.3564516238140683</c:v>
                </c:pt>
                <c:pt idx="1860">
                  <c:v>2.3571808988806349</c:v>
                </c:pt>
                <c:pt idx="1861">
                  <c:v>2.3579101739472019</c:v>
                </c:pt>
                <c:pt idx="1862">
                  <c:v>2.3586394490137685</c:v>
                </c:pt>
                <c:pt idx="1863">
                  <c:v>2.3593687240803352</c:v>
                </c:pt>
                <c:pt idx="1864">
                  <c:v>2.3600979991469018</c:v>
                </c:pt>
                <c:pt idx="1865">
                  <c:v>2.3608272742134684</c:v>
                </c:pt>
                <c:pt idx="1866">
                  <c:v>2.361556549280035</c:v>
                </c:pt>
                <c:pt idx="1867">
                  <c:v>2.3622858243466016</c:v>
                </c:pt>
                <c:pt idx="1868">
                  <c:v>2.3630150994131682</c:v>
                </c:pt>
                <c:pt idx="1869">
                  <c:v>2.3637443744797348</c:v>
                </c:pt>
                <c:pt idx="1870">
                  <c:v>2.3644736495463015</c:v>
                </c:pt>
                <c:pt idx="1871">
                  <c:v>2.3652029246128685</c:v>
                </c:pt>
                <c:pt idx="1872">
                  <c:v>2.3659321996794351</c:v>
                </c:pt>
                <c:pt idx="1873">
                  <c:v>2.3666614747460017</c:v>
                </c:pt>
                <c:pt idx="1874">
                  <c:v>2.3673907498125688</c:v>
                </c:pt>
                <c:pt idx="1875">
                  <c:v>2.3681200248791354</c:v>
                </c:pt>
                <c:pt idx="1876">
                  <c:v>2.368849299945702</c:v>
                </c:pt>
                <c:pt idx="1877">
                  <c:v>2.3695785750122687</c:v>
                </c:pt>
                <c:pt idx="1878">
                  <c:v>2.3703078500788353</c:v>
                </c:pt>
                <c:pt idx="1879">
                  <c:v>2.3710371251454019</c:v>
                </c:pt>
                <c:pt idx="1880">
                  <c:v>2.3717664002119685</c:v>
                </c:pt>
                <c:pt idx="1881">
                  <c:v>2.3724956752785351</c:v>
                </c:pt>
                <c:pt idx="1882">
                  <c:v>2.3732249503451017</c:v>
                </c:pt>
                <c:pt idx="1883">
                  <c:v>2.3739542254116688</c:v>
                </c:pt>
                <c:pt idx="1884">
                  <c:v>2.3746835004782354</c:v>
                </c:pt>
                <c:pt idx="1885">
                  <c:v>2.375412775544802</c:v>
                </c:pt>
                <c:pt idx="1886">
                  <c:v>2.3761420506113691</c:v>
                </c:pt>
                <c:pt idx="1887">
                  <c:v>2.3768713256779357</c:v>
                </c:pt>
                <c:pt idx="1888">
                  <c:v>2.3776006007445023</c:v>
                </c:pt>
                <c:pt idx="1889">
                  <c:v>2.3783298758110689</c:v>
                </c:pt>
                <c:pt idx="1890">
                  <c:v>2.3790591508776355</c:v>
                </c:pt>
                <c:pt idx="1891">
                  <c:v>2.3797884259442021</c:v>
                </c:pt>
                <c:pt idx="1892">
                  <c:v>2.3805177010107688</c:v>
                </c:pt>
                <c:pt idx="1893">
                  <c:v>2.3812469760773354</c:v>
                </c:pt>
                <c:pt idx="1894">
                  <c:v>2.381976251143902</c:v>
                </c:pt>
                <c:pt idx="1895">
                  <c:v>2.3827055262104686</c:v>
                </c:pt>
                <c:pt idx="1896">
                  <c:v>2.3834348012770357</c:v>
                </c:pt>
                <c:pt idx="1897">
                  <c:v>2.3841640763436023</c:v>
                </c:pt>
                <c:pt idx="1898">
                  <c:v>2.3848933514101689</c:v>
                </c:pt>
                <c:pt idx="1899">
                  <c:v>2.385622626476736</c:v>
                </c:pt>
                <c:pt idx="1900">
                  <c:v>2.3863519015433026</c:v>
                </c:pt>
                <c:pt idx="1901">
                  <c:v>2.3870811766098692</c:v>
                </c:pt>
                <c:pt idx="1902">
                  <c:v>2.3878104516764358</c:v>
                </c:pt>
                <c:pt idx="1903">
                  <c:v>2.3885397267430024</c:v>
                </c:pt>
                <c:pt idx="1904">
                  <c:v>2.389269001809569</c:v>
                </c:pt>
                <c:pt idx="1905">
                  <c:v>2.3899982768761356</c:v>
                </c:pt>
                <c:pt idx="1906">
                  <c:v>2.3907275519427023</c:v>
                </c:pt>
                <c:pt idx="1907">
                  <c:v>2.3914568270092689</c:v>
                </c:pt>
                <c:pt idx="1908">
                  <c:v>2.3921861020758359</c:v>
                </c:pt>
                <c:pt idx="1909">
                  <c:v>2.3929153771424025</c:v>
                </c:pt>
                <c:pt idx="1910">
                  <c:v>2.3936446522089692</c:v>
                </c:pt>
                <c:pt idx="1911">
                  <c:v>2.3943739272755362</c:v>
                </c:pt>
                <c:pt idx="1912">
                  <c:v>2.3951032023421028</c:v>
                </c:pt>
                <c:pt idx="1913">
                  <c:v>2.3958324774086694</c:v>
                </c:pt>
                <c:pt idx="1914">
                  <c:v>2.3965617524752361</c:v>
                </c:pt>
                <c:pt idx="1915">
                  <c:v>2.3972910275418027</c:v>
                </c:pt>
                <c:pt idx="1916">
                  <c:v>2.3980203026083693</c:v>
                </c:pt>
                <c:pt idx="1917">
                  <c:v>2.3987495776749359</c:v>
                </c:pt>
                <c:pt idx="1918">
                  <c:v>2.3994788527415025</c:v>
                </c:pt>
                <c:pt idx="1919">
                  <c:v>2.4002081278080691</c:v>
                </c:pt>
                <c:pt idx="1920">
                  <c:v>2.4009374028746362</c:v>
                </c:pt>
                <c:pt idx="1921">
                  <c:v>2.4016666779412028</c:v>
                </c:pt>
                <c:pt idx="1922">
                  <c:v>2.4023959530077694</c:v>
                </c:pt>
                <c:pt idx="1923">
                  <c:v>2.4031252280743365</c:v>
                </c:pt>
                <c:pt idx="1924">
                  <c:v>2.4038545031409031</c:v>
                </c:pt>
                <c:pt idx="1925">
                  <c:v>2.4045837782074697</c:v>
                </c:pt>
                <c:pt idx="1926">
                  <c:v>2.4053130532740363</c:v>
                </c:pt>
                <c:pt idx="1927">
                  <c:v>2.4060423283406029</c:v>
                </c:pt>
                <c:pt idx="1928">
                  <c:v>2.4067716034071696</c:v>
                </c:pt>
                <c:pt idx="1929">
                  <c:v>2.4075008784737362</c:v>
                </c:pt>
                <c:pt idx="1930">
                  <c:v>2.4082301535403028</c:v>
                </c:pt>
                <c:pt idx="1931">
                  <c:v>2.4089594286068694</c:v>
                </c:pt>
                <c:pt idx="1932">
                  <c:v>2.409688703673436</c:v>
                </c:pt>
                <c:pt idx="1933">
                  <c:v>2.4104179787400031</c:v>
                </c:pt>
                <c:pt idx="1934">
                  <c:v>2.4111472538065697</c:v>
                </c:pt>
                <c:pt idx="1935">
                  <c:v>2.4118765288731363</c:v>
                </c:pt>
                <c:pt idx="1936">
                  <c:v>2.4126058039397034</c:v>
                </c:pt>
                <c:pt idx="1937">
                  <c:v>2.41333507900627</c:v>
                </c:pt>
                <c:pt idx="1938">
                  <c:v>2.4140643540728366</c:v>
                </c:pt>
                <c:pt idx="1939">
                  <c:v>2.4147936291394032</c:v>
                </c:pt>
                <c:pt idx="1940">
                  <c:v>2.4155229042059698</c:v>
                </c:pt>
                <c:pt idx="1941">
                  <c:v>2.4162521792725364</c:v>
                </c:pt>
                <c:pt idx="1942">
                  <c:v>2.4169814543391031</c:v>
                </c:pt>
                <c:pt idx="1943">
                  <c:v>2.4177107294056697</c:v>
                </c:pt>
                <c:pt idx="1944">
                  <c:v>2.4184400044722363</c:v>
                </c:pt>
                <c:pt idx="1945">
                  <c:v>2.4191692795388033</c:v>
                </c:pt>
                <c:pt idx="1946">
                  <c:v>2.41989855460537</c:v>
                </c:pt>
                <c:pt idx="1947">
                  <c:v>2.4206278296719366</c:v>
                </c:pt>
                <c:pt idx="1948">
                  <c:v>2.4213571047385036</c:v>
                </c:pt>
                <c:pt idx="1949">
                  <c:v>2.4220863798050702</c:v>
                </c:pt>
                <c:pt idx="1950">
                  <c:v>2.4228156548716369</c:v>
                </c:pt>
                <c:pt idx="1951">
                  <c:v>2.4235449299382035</c:v>
                </c:pt>
                <c:pt idx="1952">
                  <c:v>2.4242742050047701</c:v>
                </c:pt>
                <c:pt idx="1953">
                  <c:v>2.4250034800713367</c:v>
                </c:pt>
                <c:pt idx="1954">
                  <c:v>2.4257327551379033</c:v>
                </c:pt>
                <c:pt idx="1955">
                  <c:v>2.4264620302044699</c:v>
                </c:pt>
                <c:pt idx="1956">
                  <c:v>2.4271913052710365</c:v>
                </c:pt>
                <c:pt idx="1957">
                  <c:v>2.4279205803376036</c:v>
                </c:pt>
                <c:pt idx="1958">
                  <c:v>2.4286498554041702</c:v>
                </c:pt>
                <c:pt idx="1959">
                  <c:v>2.4293791304707368</c:v>
                </c:pt>
                <c:pt idx="1960">
                  <c:v>2.4301084055373035</c:v>
                </c:pt>
                <c:pt idx="1961">
                  <c:v>2.4308376806038705</c:v>
                </c:pt>
                <c:pt idx="1962">
                  <c:v>2.4315669556704371</c:v>
                </c:pt>
                <c:pt idx="1963">
                  <c:v>2.4322962307370037</c:v>
                </c:pt>
                <c:pt idx="1964">
                  <c:v>2.4330255058035704</c:v>
                </c:pt>
                <c:pt idx="1965">
                  <c:v>2.433754780870137</c:v>
                </c:pt>
                <c:pt idx="1966">
                  <c:v>2.4344840559367036</c:v>
                </c:pt>
                <c:pt idx="1967">
                  <c:v>2.4352133310032702</c:v>
                </c:pt>
                <c:pt idx="1968">
                  <c:v>2.4359426060698368</c:v>
                </c:pt>
                <c:pt idx="1969">
                  <c:v>2.4366718811364034</c:v>
                </c:pt>
                <c:pt idx="1970">
                  <c:v>2.4374011562029705</c:v>
                </c:pt>
                <c:pt idx="1971">
                  <c:v>2.4381304312695371</c:v>
                </c:pt>
                <c:pt idx="1972">
                  <c:v>2.4388597063361037</c:v>
                </c:pt>
                <c:pt idx="1973">
                  <c:v>2.4395889814026708</c:v>
                </c:pt>
                <c:pt idx="1974">
                  <c:v>2.4403182564692374</c:v>
                </c:pt>
                <c:pt idx="1975">
                  <c:v>2.441047531535804</c:v>
                </c:pt>
                <c:pt idx="1976">
                  <c:v>2.4417768066023706</c:v>
                </c:pt>
                <c:pt idx="1977">
                  <c:v>2.4425060816689372</c:v>
                </c:pt>
                <c:pt idx="1978">
                  <c:v>2.4432353567355038</c:v>
                </c:pt>
                <c:pt idx="1979">
                  <c:v>2.4439646318020705</c:v>
                </c:pt>
                <c:pt idx="1980">
                  <c:v>2.4446939068686371</c:v>
                </c:pt>
                <c:pt idx="1981">
                  <c:v>2.4454231819352037</c:v>
                </c:pt>
                <c:pt idx="1982">
                  <c:v>2.4461524570017708</c:v>
                </c:pt>
                <c:pt idx="1983">
                  <c:v>2.4468817320683374</c:v>
                </c:pt>
                <c:pt idx="1984">
                  <c:v>2.447611007134904</c:v>
                </c:pt>
                <c:pt idx="1985">
                  <c:v>2.448340282201471</c:v>
                </c:pt>
                <c:pt idx="1986">
                  <c:v>2.4490695572680377</c:v>
                </c:pt>
                <c:pt idx="1987">
                  <c:v>2.4497988323346043</c:v>
                </c:pt>
                <c:pt idx="1988">
                  <c:v>2.4505281074011709</c:v>
                </c:pt>
                <c:pt idx="1989">
                  <c:v>2.4512573824677375</c:v>
                </c:pt>
                <c:pt idx="1990">
                  <c:v>2.4519866575343041</c:v>
                </c:pt>
                <c:pt idx="1991">
                  <c:v>2.4527159326008707</c:v>
                </c:pt>
                <c:pt idx="1992">
                  <c:v>2.4534452076674373</c:v>
                </c:pt>
                <c:pt idx="1993">
                  <c:v>2.454174482734004</c:v>
                </c:pt>
                <c:pt idx="1994">
                  <c:v>2.4549037578005706</c:v>
                </c:pt>
                <c:pt idx="1995">
                  <c:v>2.4556330328671376</c:v>
                </c:pt>
                <c:pt idx="1996">
                  <c:v>2.4563623079337042</c:v>
                </c:pt>
                <c:pt idx="1997">
                  <c:v>2.4570915830002709</c:v>
                </c:pt>
                <c:pt idx="1998">
                  <c:v>2.4578208580668379</c:v>
                </c:pt>
                <c:pt idx="1999">
                  <c:v>2.4585501331334045</c:v>
                </c:pt>
              </c:numCache>
            </c:numRef>
          </c:yVal>
          <c:smooth val="0"/>
          <c:extLst>
            <c:ext xmlns:c16="http://schemas.microsoft.com/office/drawing/2014/chart" uri="{C3380CC4-5D6E-409C-BE32-E72D297353CC}">
              <c16:uniqueId val="{00000003-6B8D-40C9-AFFE-F462801BA324}"/>
            </c:ext>
          </c:extLst>
        </c:ser>
        <c:ser>
          <c:idx val="3"/>
          <c:order val="3"/>
          <c:tx>
            <c:v>-U2</c:v>
          </c:tx>
          <c:spPr>
            <a:ln w="19050" cap="rnd">
              <a:solidFill>
                <a:schemeClr val="accent4"/>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2'!$S$2:$S$2002</c:f>
              <c:numCache>
                <c:formatCode>General</c:formatCode>
                <c:ptCount val="2001"/>
                <c:pt idx="0">
                  <c:v>1</c:v>
                </c:pt>
                <c:pt idx="1">
                  <c:v>0.99927072493343327</c:v>
                </c:pt>
                <c:pt idx="2">
                  <c:v>0.99854144986686655</c:v>
                </c:pt>
                <c:pt idx="3">
                  <c:v>0.99781217480029982</c:v>
                </c:pt>
                <c:pt idx="4">
                  <c:v>0.9970828997337331</c:v>
                </c:pt>
                <c:pt idx="5">
                  <c:v>0.99635362466716637</c:v>
                </c:pt>
                <c:pt idx="6">
                  <c:v>0.99562434960059965</c:v>
                </c:pt>
                <c:pt idx="7">
                  <c:v>0.99489507453403292</c:v>
                </c:pt>
                <c:pt idx="8">
                  <c:v>0.99416579946746619</c:v>
                </c:pt>
                <c:pt idx="9">
                  <c:v>0.99343652440089947</c:v>
                </c:pt>
                <c:pt idx="10">
                  <c:v>0.99270724933433274</c:v>
                </c:pt>
                <c:pt idx="11">
                  <c:v>0.99197797426776602</c:v>
                </c:pt>
                <c:pt idx="12">
                  <c:v>0.99124869920119929</c:v>
                </c:pt>
                <c:pt idx="13">
                  <c:v>0.99051942413463256</c:v>
                </c:pt>
                <c:pt idx="14">
                  <c:v>0.98979014906806584</c:v>
                </c:pt>
                <c:pt idx="15">
                  <c:v>0.98906087400149911</c:v>
                </c:pt>
                <c:pt idx="16">
                  <c:v>0.98833159893493239</c:v>
                </c:pt>
                <c:pt idx="17">
                  <c:v>0.98760232386836566</c:v>
                </c:pt>
                <c:pt idx="18">
                  <c:v>0.98687304880179894</c:v>
                </c:pt>
                <c:pt idx="19">
                  <c:v>0.98614377373523221</c:v>
                </c:pt>
                <c:pt idx="20">
                  <c:v>0.98541449866866548</c:v>
                </c:pt>
                <c:pt idx="21">
                  <c:v>0.98468522360209876</c:v>
                </c:pt>
                <c:pt idx="22">
                  <c:v>0.98395594853553203</c:v>
                </c:pt>
                <c:pt idx="23">
                  <c:v>0.9832266734689652</c:v>
                </c:pt>
                <c:pt idx="24">
                  <c:v>0.98249739840239847</c:v>
                </c:pt>
                <c:pt idx="25">
                  <c:v>0.98176812333583174</c:v>
                </c:pt>
                <c:pt idx="26">
                  <c:v>0.98103884826926502</c:v>
                </c:pt>
                <c:pt idx="27">
                  <c:v>0.98030957320269829</c:v>
                </c:pt>
                <c:pt idx="28">
                  <c:v>0.97958029813613157</c:v>
                </c:pt>
                <c:pt idx="29">
                  <c:v>0.97885102306956484</c:v>
                </c:pt>
                <c:pt idx="30">
                  <c:v>0.97812174800299811</c:v>
                </c:pt>
                <c:pt idx="31">
                  <c:v>0.97739247293643139</c:v>
                </c:pt>
                <c:pt idx="32">
                  <c:v>0.97666319786986466</c:v>
                </c:pt>
                <c:pt idx="33">
                  <c:v>0.97593392280329794</c:v>
                </c:pt>
                <c:pt idx="34">
                  <c:v>0.97520464773673121</c:v>
                </c:pt>
                <c:pt idx="35">
                  <c:v>0.97447537267016449</c:v>
                </c:pt>
                <c:pt idx="36">
                  <c:v>0.97374609760359776</c:v>
                </c:pt>
                <c:pt idx="37">
                  <c:v>0.97301682253703103</c:v>
                </c:pt>
                <c:pt idx="38">
                  <c:v>0.97228754747046431</c:v>
                </c:pt>
                <c:pt idx="39">
                  <c:v>0.97155827240389758</c:v>
                </c:pt>
                <c:pt idx="40">
                  <c:v>0.97082899733733086</c:v>
                </c:pt>
                <c:pt idx="41">
                  <c:v>0.97009972227076413</c:v>
                </c:pt>
                <c:pt idx="42">
                  <c:v>0.96937044720419741</c:v>
                </c:pt>
                <c:pt idx="43">
                  <c:v>0.96864117213763068</c:v>
                </c:pt>
                <c:pt idx="44">
                  <c:v>0.96791189707106395</c:v>
                </c:pt>
                <c:pt idx="45">
                  <c:v>0.96718262200449723</c:v>
                </c:pt>
                <c:pt idx="46">
                  <c:v>0.9664533469379305</c:v>
                </c:pt>
                <c:pt idx="47">
                  <c:v>0.96572407187136378</c:v>
                </c:pt>
                <c:pt idx="48">
                  <c:v>0.96499479680479705</c:v>
                </c:pt>
                <c:pt idx="49">
                  <c:v>0.96426552173823032</c:v>
                </c:pt>
                <c:pt idx="50">
                  <c:v>0.9635362466716636</c:v>
                </c:pt>
                <c:pt idx="51">
                  <c:v>0.96280697160509687</c:v>
                </c:pt>
                <c:pt idx="52">
                  <c:v>0.96207769653853015</c:v>
                </c:pt>
                <c:pt idx="53">
                  <c:v>0.96134842147196342</c:v>
                </c:pt>
                <c:pt idx="54">
                  <c:v>0.9606191464053967</c:v>
                </c:pt>
                <c:pt idx="55">
                  <c:v>0.95988987133882997</c:v>
                </c:pt>
                <c:pt idx="56">
                  <c:v>0.95916059627226324</c:v>
                </c:pt>
                <c:pt idx="57">
                  <c:v>0.95843132120569652</c:v>
                </c:pt>
                <c:pt idx="58">
                  <c:v>0.95770204613912979</c:v>
                </c:pt>
                <c:pt idx="59">
                  <c:v>0.95697277107256307</c:v>
                </c:pt>
                <c:pt idx="60">
                  <c:v>0.95624349600599634</c:v>
                </c:pt>
                <c:pt idx="61">
                  <c:v>0.95551422093942961</c:v>
                </c:pt>
                <c:pt idx="62">
                  <c:v>0.95478494587286289</c:v>
                </c:pt>
                <c:pt idx="63">
                  <c:v>0.95405567080629616</c:v>
                </c:pt>
                <c:pt idx="64">
                  <c:v>0.95332639573972944</c:v>
                </c:pt>
                <c:pt idx="65">
                  <c:v>0.95259712067316271</c:v>
                </c:pt>
                <c:pt idx="66">
                  <c:v>0.95186784560659599</c:v>
                </c:pt>
                <c:pt idx="67">
                  <c:v>0.95113857054002926</c:v>
                </c:pt>
                <c:pt idx="68">
                  <c:v>0.95040929547346253</c:v>
                </c:pt>
                <c:pt idx="69">
                  <c:v>0.94968002040689581</c:v>
                </c:pt>
                <c:pt idx="70">
                  <c:v>0.94895074534032908</c:v>
                </c:pt>
                <c:pt idx="71">
                  <c:v>0.94822147027376236</c:v>
                </c:pt>
                <c:pt idx="72">
                  <c:v>0.94749219520719563</c:v>
                </c:pt>
                <c:pt idx="73">
                  <c:v>0.94676292014062891</c:v>
                </c:pt>
                <c:pt idx="74">
                  <c:v>0.94603364507406218</c:v>
                </c:pt>
                <c:pt idx="75">
                  <c:v>0.94530437000749545</c:v>
                </c:pt>
                <c:pt idx="76">
                  <c:v>0.94457509494092873</c:v>
                </c:pt>
                <c:pt idx="77">
                  <c:v>0.943845819874362</c:v>
                </c:pt>
                <c:pt idx="78">
                  <c:v>0.94311654480779528</c:v>
                </c:pt>
                <c:pt idx="79">
                  <c:v>0.94238726974122855</c:v>
                </c:pt>
                <c:pt idx="80">
                  <c:v>0.94165799467466182</c:v>
                </c:pt>
                <c:pt idx="81">
                  <c:v>0.9409287196080951</c:v>
                </c:pt>
                <c:pt idx="82">
                  <c:v>0.94019944454152837</c:v>
                </c:pt>
                <c:pt idx="83">
                  <c:v>0.93947016947496165</c:v>
                </c:pt>
                <c:pt idx="84">
                  <c:v>0.93874089440839492</c:v>
                </c:pt>
                <c:pt idx="85">
                  <c:v>0.9380116193418282</c:v>
                </c:pt>
                <c:pt idx="86">
                  <c:v>0.93728234427526147</c:v>
                </c:pt>
                <c:pt idx="87">
                  <c:v>0.93655306920869474</c:v>
                </c:pt>
                <c:pt idx="88">
                  <c:v>0.93582379414212802</c:v>
                </c:pt>
                <c:pt idx="89">
                  <c:v>0.93509451907556129</c:v>
                </c:pt>
                <c:pt idx="90">
                  <c:v>0.93436524400899457</c:v>
                </c:pt>
                <c:pt idx="91">
                  <c:v>0.93363596894242784</c:v>
                </c:pt>
                <c:pt idx="92">
                  <c:v>0.93290669387586111</c:v>
                </c:pt>
                <c:pt idx="93">
                  <c:v>0.93217741880929439</c:v>
                </c:pt>
                <c:pt idx="94">
                  <c:v>0.93144814374272766</c:v>
                </c:pt>
                <c:pt idx="95">
                  <c:v>0.93071886867616094</c:v>
                </c:pt>
                <c:pt idx="96">
                  <c:v>0.92998959360959421</c:v>
                </c:pt>
                <c:pt idx="97">
                  <c:v>0.92926031854302749</c:v>
                </c:pt>
                <c:pt idx="98">
                  <c:v>0.92853104347646076</c:v>
                </c:pt>
                <c:pt idx="99">
                  <c:v>0.92780176840989403</c:v>
                </c:pt>
                <c:pt idx="100">
                  <c:v>0.92707249334332731</c:v>
                </c:pt>
                <c:pt idx="101">
                  <c:v>0.92634321827676058</c:v>
                </c:pt>
                <c:pt idx="102">
                  <c:v>0.92561394321019386</c:v>
                </c:pt>
                <c:pt idx="103">
                  <c:v>0.92488466814362713</c:v>
                </c:pt>
                <c:pt idx="104">
                  <c:v>0.92415539307706041</c:v>
                </c:pt>
                <c:pt idx="105">
                  <c:v>0.92342611801049368</c:v>
                </c:pt>
                <c:pt idx="106">
                  <c:v>0.92269684294392695</c:v>
                </c:pt>
                <c:pt idx="107">
                  <c:v>0.92196756787736023</c:v>
                </c:pt>
                <c:pt idx="108">
                  <c:v>0.9212382928107935</c:v>
                </c:pt>
                <c:pt idx="109">
                  <c:v>0.92050901774422678</c:v>
                </c:pt>
                <c:pt idx="110">
                  <c:v>0.91977974267766005</c:v>
                </c:pt>
                <c:pt idx="111">
                  <c:v>0.91905046761109332</c:v>
                </c:pt>
                <c:pt idx="112">
                  <c:v>0.9183211925445266</c:v>
                </c:pt>
                <c:pt idx="113">
                  <c:v>0.91759191747795987</c:v>
                </c:pt>
                <c:pt idx="114">
                  <c:v>0.91686264241139315</c:v>
                </c:pt>
                <c:pt idx="115">
                  <c:v>0.91613336734482642</c:v>
                </c:pt>
                <c:pt idx="116">
                  <c:v>0.9154040922782597</c:v>
                </c:pt>
                <c:pt idx="117">
                  <c:v>0.91467481721169297</c:v>
                </c:pt>
                <c:pt idx="118">
                  <c:v>0.91394554214512624</c:v>
                </c:pt>
                <c:pt idx="119">
                  <c:v>0.91321626707855952</c:v>
                </c:pt>
                <c:pt idx="120">
                  <c:v>0.91248699201199279</c:v>
                </c:pt>
                <c:pt idx="121">
                  <c:v>0.91175771694542607</c:v>
                </c:pt>
                <c:pt idx="122">
                  <c:v>0.91102844187885934</c:v>
                </c:pt>
                <c:pt idx="123">
                  <c:v>0.91029916681229261</c:v>
                </c:pt>
                <c:pt idx="124">
                  <c:v>0.90956989174572589</c:v>
                </c:pt>
                <c:pt idx="125">
                  <c:v>0.90884061667915916</c:v>
                </c:pt>
                <c:pt idx="126">
                  <c:v>0.90811134161259244</c:v>
                </c:pt>
                <c:pt idx="127">
                  <c:v>0.90738206654602571</c:v>
                </c:pt>
                <c:pt idx="128">
                  <c:v>0.90665279147945899</c:v>
                </c:pt>
                <c:pt idx="129">
                  <c:v>0.90592351641289226</c:v>
                </c:pt>
                <c:pt idx="130">
                  <c:v>0.90519424134632565</c:v>
                </c:pt>
                <c:pt idx="131">
                  <c:v>0.90446496627975881</c:v>
                </c:pt>
                <c:pt idx="132">
                  <c:v>0.90373569121319219</c:v>
                </c:pt>
                <c:pt idx="133">
                  <c:v>0.90300641614662536</c:v>
                </c:pt>
                <c:pt idx="134">
                  <c:v>0.90227714108005874</c:v>
                </c:pt>
                <c:pt idx="135">
                  <c:v>0.90154786601349191</c:v>
                </c:pt>
                <c:pt idx="136">
                  <c:v>0.90081859094692529</c:v>
                </c:pt>
                <c:pt idx="137">
                  <c:v>0.90008931588035845</c:v>
                </c:pt>
                <c:pt idx="138">
                  <c:v>0.89936004081379184</c:v>
                </c:pt>
                <c:pt idx="139">
                  <c:v>0.898630765747225</c:v>
                </c:pt>
                <c:pt idx="140">
                  <c:v>0.89790149068065839</c:v>
                </c:pt>
                <c:pt idx="141">
                  <c:v>0.89717221561409155</c:v>
                </c:pt>
                <c:pt idx="142">
                  <c:v>0.89644294054752494</c:v>
                </c:pt>
                <c:pt idx="143">
                  <c:v>0.8957136654809581</c:v>
                </c:pt>
                <c:pt idx="144">
                  <c:v>0.89498439041439148</c:v>
                </c:pt>
                <c:pt idx="145">
                  <c:v>0.89425511534782465</c:v>
                </c:pt>
                <c:pt idx="146">
                  <c:v>0.89352584028125803</c:v>
                </c:pt>
                <c:pt idx="147">
                  <c:v>0.8927965652146912</c:v>
                </c:pt>
                <c:pt idx="148">
                  <c:v>0.89206729014812458</c:v>
                </c:pt>
                <c:pt idx="149">
                  <c:v>0.89133801508155774</c:v>
                </c:pt>
                <c:pt idx="150">
                  <c:v>0.89060874001499113</c:v>
                </c:pt>
                <c:pt idx="151">
                  <c:v>0.88987946494842429</c:v>
                </c:pt>
                <c:pt idx="152">
                  <c:v>0.88915018988185768</c:v>
                </c:pt>
                <c:pt idx="153">
                  <c:v>0.88842091481529084</c:v>
                </c:pt>
                <c:pt idx="154">
                  <c:v>0.88769163974872423</c:v>
                </c:pt>
                <c:pt idx="155">
                  <c:v>0.88696236468215739</c:v>
                </c:pt>
                <c:pt idx="156">
                  <c:v>0.88623308961559077</c:v>
                </c:pt>
                <c:pt idx="157">
                  <c:v>0.88550381454902394</c:v>
                </c:pt>
                <c:pt idx="158">
                  <c:v>0.88477453948245732</c:v>
                </c:pt>
                <c:pt idx="159">
                  <c:v>0.88404526441589049</c:v>
                </c:pt>
                <c:pt idx="160">
                  <c:v>0.88331598934932387</c:v>
                </c:pt>
                <c:pt idx="161">
                  <c:v>0.88258671428275715</c:v>
                </c:pt>
                <c:pt idx="162">
                  <c:v>0.88185743921619042</c:v>
                </c:pt>
                <c:pt idx="163">
                  <c:v>0.88112816414962358</c:v>
                </c:pt>
                <c:pt idx="164">
                  <c:v>0.88039888908305686</c:v>
                </c:pt>
                <c:pt idx="165">
                  <c:v>0.87966961401649013</c:v>
                </c:pt>
                <c:pt idx="166">
                  <c:v>0.87894033894992341</c:v>
                </c:pt>
                <c:pt idx="167">
                  <c:v>0.87821106388335668</c:v>
                </c:pt>
                <c:pt idx="168">
                  <c:v>0.87748178881678995</c:v>
                </c:pt>
                <c:pt idx="169">
                  <c:v>0.87675251375022323</c:v>
                </c:pt>
                <c:pt idx="170">
                  <c:v>0.87602323868365639</c:v>
                </c:pt>
                <c:pt idx="171">
                  <c:v>0.87529396361708967</c:v>
                </c:pt>
                <c:pt idx="172">
                  <c:v>0.87456468855052294</c:v>
                </c:pt>
                <c:pt idx="173">
                  <c:v>0.87383541348395621</c:v>
                </c:pt>
                <c:pt idx="174">
                  <c:v>0.87310613841738949</c:v>
                </c:pt>
                <c:pt idx="175">
                  <c:v>0.87237686335082276</c:v>
                </c:pt>
                <c:pt idx="176">
                  <c:v>0.87164758828425604</c:v>
                </c:pt>
                <c:pt idx="177">
                  <c:v>0.87091831321768931</c:v>
                </c:pt>
                <c:pt idx="178">
                  <c:v>0.87018903815112258</c:v>
                </c:pt>
                <c:pt idx="179">
                  <c:v>0.86945976308455575</c:v>
                </c:pt>
                <c:pt idx="180">
                  <c:v>0.86873048801798913</c:v>
                </c:pt>
                <c:pt idx="181">
                  <c:v>0.8680012129514223</c:v>
                </c:pt>
                <c:pt idx="182">
                  <c:v>0.86727193788485557</c:v>
                </c:pt>
                <c:pt idx="183">
                  <c:v>0.86654266281828884</c:v>
                </c:pt>
                <c:pt idx="184">
                  <c:v>0.86581338775172212</c:v>
                </c:pt>
                <c:pt idx="185">
                  <c:v>0.86508411268515539</c:v>
                </c:pt>
                <c:pt idx="186">
                  <c:v>0.86435483761858867</c:v>
                </c:pt>
                <c:pt idx="187">
                  <c:v>0.86362556255202194</c:v>
                </c:pt>
                <c:pt idx="188">
                  <c:v>0.8628962874854551</c:v>
                </c:pt>
                <c:pt idx="189">
                  <c:v>0.86216701241888849</c:v>
                </c:pt>
                <c:pt idx="190">
                  <c:v>0.86143773735232165</c:v>
                </c:pt>
                <c:pt idx="191">
                  <c:v>0.86070846228575493</c:v>
                </c:pt>
                <c:pt idx="192">
                  <c:v>0.8599791872191882</c:v>
                </c:pt>
                <c:pt idx="193">
                  <c:v>0.85924991215262148</c:v>
                </c:pt>
                <c:pt idx="194">
                  <c:v>0.85852063708605475</c:v>
                </c:pt>
                <c:pt idx="195">
                  <c:v>0.85779136201948802</c:v>
                </c:pt>
                <c:pt idx="196">
                  <c:v>0.8570620869529213</c:v>
                </c:pt>
                <c:pt idx="197">
                  <c:v>0.85633281188635446</c:v>
                </c:pt>
                <c:pt idx="198">
                  <c:v>0.85560353681978785</c:v>
                </c:pt>
                <c:pt idx="199">
                  <c:v>0.85487426175322101</c:v>
                </c:pt>
                <c:pt idx="200">
                  <c:v>0.85414498668665428</c:v>
                </c:pt>
                <c:pt idx="201">
                  <c:v>0.85341571162008756</c:v>
                </c:pt>
                <c:pt idx="202">
                  <c:v>0.85268643655352083</c:v>
                </c:pt>
                <c:pt idx="203">
                  <c:v>0.85195716148695411</c:v>
                </c:pt>
                <c:pt idx="204">
                  <c:v>0.85122788642038738</c:v>
                </c:pt>
                <c:pt idx="205">
                  <c:v>0.85049861135382065</c:v>
                </c:pt>
                <c:pt idx="206">
                  <c:v>0.84976933628725382</c:v>
                </c:pt>
                <c:pt idx="207">
                  <c:v>0.84904006122068709</c:v>
                </c:pt>
                <c:pt idx="208">
                  <c:v>0.84831078615412037</c:v>
                </c:pt>
                <c:pt idx="209">
                  <c:v>0.84758151108755364</c:v>
                </c:pt>
                <c:pt idx="210">
                  <c:v>0.84685223602098691</c:v>
                </c:pt>
                <c:pt idx="211">
                  <c:v>0.84612296095442019</c:v>
                </c:pt>
                <c:pt idx="212">
                  <c:v>0.84539368588785346</c:v>
                </c:pt>
                <c:pt idx="213">
                  <c:v>0.84466441082128674</c:v>
                </c:pt>
                <c:pt idx="214">
                  <c:v>0.84393513575472001</c:v>
                </c:pt>
                <c:pt idx="215">
                  <c:v>0.84320586068815317</c:v>
                </c:pt>
                <c:pt idx="216">
                  <c:v>0.84247658562158645</c:v>
                </c:pt>
                <c:pt idx="217">
                  <c:v>0.84174731055501972</c:v>
                </c:pt>
                <c:pt idx="218">
                  <c:v>0.841018035488453</c:v>
                </c:pt>
                <c:pt idx="219">
                  <c:v>0.84028876042188627</c:v>
                </c:pt>
                <c:pt idx="220">
                  <c:v>0.83955948535531955</c:v>
                </c:pt>
                <c:pt idx="221">
                  <c:v>0.83883021028875282</c:v>
                </c:pt>
                <c:pt idx="222">
                  <c:v>0.83810093522218609</c:v>
                </c:pt>
                <c:pt idx="223">
                  <c:v>0.83737166015561937</c:v>
                </c:pt>
                <c:pt idx="224">
                  <c:v>0.83664238508905253</c:v>
                </c:pt>
                <c:pt idx="225">
                  <c:v>0.83591311002248581</c:v>
                </c:pt>
                <c:pt idx="226">
                  <c:v>0.83518383495591908</c:v>
                </c:pt>
                <c:pt idx="227">
                  <c:v>0.83445455988935235</c:v>
                </c:pt>
                <c:pt idx="228">
                  <c:v>0.83372528482278563</c:v>
                </c:pt>
                <c:pt idx="229">
                  <c:v>0.8329960097562189</c:v>
                </c:pt>
                <c:pt idx="230">
                  <c:v>0.83226673468965218</c:v>
                </c:pt>
                <c:pt idx="231">
                  <c:v>0.83153745962308545</c:v>
                </c:pt>
                <c:pt idx="232">
                  <c:v>0.83080818455651873</c:v>
                </c:pt>
                <c:pt idx="233">
                  <c:v>0.83007890948995189</c:v>
                </c:pt>
                <c:pt idx="234">
                  <c:v>0.82934963442338516</c:v>
                </c:pt>
                <c:pt idx="235">
                  <c:v>0.82862035935681844</c:v>
                </c:pt>
                <c:pt idx="236">
                  <c:v>0.82789108429025171</c:v>
                </c:pt>
                <c:pt idx="237">
                  <c:v>0.82716180922368499</c:v>
                </c:pt>
                <c:pt idx="238">
                  <c:v>0.82643253415711826</c:v>
                </c:pt>
                <c:pt idx="239">
                  <c:v>0.82570325909055153</c:v>
                </c:pt>
                <c:pt idx="240">
                  <c:v>0.82497398402398481</c:v>
                </c:pt>
                <c:pt idx="241">
                  <c:v>0.82424470895741808</c:v>
                </c:pt>
                <c:pt idx="242">
                  <c:v>0.82351543389085125</c:v>
                </c:pt>
                <c:pt idx="243">
                  <c:v>0.82278615882428452</c:v>
                </c:pt>
                <c:pt idx="244">
                  <c:v>0.82205688375771779</c:v>
                </c:pt>
                <c:pt idx="245">
                  <c:v>0.82132760869115107</c:v>
                </c:pt>
                <c:pt idx="246">
                  <c:v>0.82059833362458434</c:v>
                </c:pt>
                <c:pt idx="247">
                  <c:v>0.81986905855801762</c:v>
                </c:pt>
                <c:pt idx="248">
                  <c:v>0.81913978349145089</c:v>
                </c:pt>
                <c:pt idx="249">
                  <c:v>0.81841050842488416</c:v>
                </c:pt>
                <c:pt idx="250">
                  <c:v>0.81768123335831744</c:v>
                </c:pt>
                <c:pt idx="251">
                  <c:v>0.8169519582917506</c:v>
                </c:pt>
                <c:pt idx="252">
                  <c:v>0.81622268322518388</c:v>
                </c:pt>
                <c:pt idx="253">
                  <c:v>0.81549340815861715</c:v>
                </c:pt>
                <c:pt idx="254">
                  <c:v>0.81476413309205042</c:v>
                </c:pt>
                <c:pt idx="255">
                  <c:v>0.8140348580254837</c:v>
                </c:pt>
                <c:pt idx="256">
                  <c:v>0.81330558295891697</c:v>
                </c:pt>
                <c:pt idx="257">
                  <c:v>0.81257630789235025</c:v>
                </c:pt>
                <c:pt idx="258">
                  <c:v>0.81184703282578341</c:v>
                </c:pt>
                <c:pt idx="259">
                  <c:v>0.8111177577592168</c:v>
                </c:pt>
                <c:pt idx="260">
                  <c:v>0.81038848269264996</c:v>
                </c:pt>
                <c:pt idx="261">
                  <c:v>0.80965920762608323</c:v>
                </c:pt>
                <c:pt idx="262">
                  <c:v>0.80892993255951651</c:v>
                </c:pt>
                <c:pt idx="263">
                  <c:v>0.80820065749294978</c:v>
                </c:pt>
                <c:pt idx="264">
                  <c:v>0.80747138242638306</c:v>
                </c:pt>
                <c:pt idx="265">
                  <c:v>0.80674210735981633</c:v>
                </c:pt>
                <c:pt idx="266">
                  <c:v>0.8060128322932496</c:v>
                </c:pt>
                <c:pt idx="267">
                  <c:v>0.80528355722668277</c:v>
                </c:pt>
                <c:pt idx="268">
                  <c:v>0.80455428216011615</c:v>
                </c:pt>
                <c:pt idx="269">
                  <c:v>0.80382500709354932</c:v>
                </c:pt>
                <c:pt idx="270">
                  <c:v>0.80309573202698259</c:v>
                </c:pt>
                <c:pt idx="271">
                  <c:v>0.80236645696041586</c:v>
                </c:pt>
                <c:pt idx="272">
                  <c:v>0.80163718189384914</c:v>
                </c:pt>
                <c:pt idx="273">
                  <c:v>0.80090790682728241</c:v>
                </c:pt>
                <c:pt idx="274">
                  <c:v>0.80017863176071569</c:v>
                </c:pt>
                <c:pt idx="275">
                  <c:v>0.79944935669414896</c:v>
                </c:pt>
                <c:pt idx="276">
                  <c:v>0.79872008162758212</c:v>
                </c:pt>
                <c:pt idx="277">
                  <c:v>0.79799080656101551</c:v>
                </c:pt>
                <c:pt idx="278">
                  <c:v>0.79726153149444867</c:v>
                </c:pt>
                <c:pt idx="279">
                  <c:v>0.79653225642788195</c:v>
                </c:pt>
                <c:pt idx="280">
                  <c:v>0.79580298136131522</c:v>
                </c:pt>
                <c:pt idx="281">
                  <c:v>0.79507370629474849</c:v>
                </c:pt>
                <c:pt idx="282">
                  <c:v>0.79434443122818177</c:v>
                </c:pt>
                <c:pt idx="283">
                  <c:v>0.79361515616161504</c:v>
                </c:pt>
                <c:pt idx="284">
                  <c:v>0.79288588109504832</c:v>
                </c:pt>
                <c:pt idx="285">
                  <c:v>0.79215660602848148</c:v>
                </c:pt>
                <c:pt idx="286">
                  <c:v>0.79142733096191487</c:v>
                </c:pt>
                <c:pt idx="287">
                  <c:v>0.79069805589534803</c:v>
                </c:pt>
                <c:pt idx="288">
                  <c:v>0.7899687808287813</c:v>
                </c:pt>
                <c:pt idx="289">
                  <c:v>0.78923950576221458</c:v>
                </c:pt>
                <c:pt idx="290">
                  <c:v>0.78851023069564785</c:v>
                </c:pt>
                <c:pt idx="291">
                  <c:v>0.78778095562908113</c:v>
                </c:pt>
                <c:pt idx="292">
                  <c:v>0.7870516805625144</c:v>
                </c:pt>
                <c:pt idx="293">
                  <c:v>0.78632240549594767</c:v>
                </c:pt>
                <c:pt idx="294">
                  <c:v>0.78559313042938084</c:v>
                </c:pt>
                <c:pt idx="295">
                  <c:v>0.78486385536281422</c:v>
                </c:pt>
                <c:pt idx="296">
                  <c:v>0.78413458029624739</c:v>
                </c:pt>
                <c:pt idx="297">
                  <c:v>0.78340530522968066</c:v>
                </c:pt>
                <c:pt idx="298">
                  <c:v>0.78267603016311393</c:v>
                </c:pt>
                <c:pt idx="299">
                  <c:v>0.78194675509654721</c:v>
                </c:pt>
                <c:pt idx="300">
                  <c:v>0.78121748002998048</c:v>
                </c:pt>
                <c:pt idx="301">
                  <c:v>0.78048820496341376</c:v>
                </c:pt>
                <c:pt idx="302">
                  <c:v>0.77975892989684703</c:v>
                </c:pt>
                <c:pt idx="303">
                  <c:v>0.77902965483028019</c:v>
                </c:pt>
                <c:pt idx="304">
                  <c:v>0.77830037976371358</c:v>
                </c:pt>
                <c:pt idx="305">
                  <c:v>0.77757110469714674</c:v>
                </c:pt>
                <c:pt idx="306">
                  <c:v>0.77684182963058002</c:v>
                </c:pt>
                <c:pt idx="307">
                  <c:v>0.77611255456401329</c:v>
                </c:pt>
                <c:pt idx="308">
                  <c:v>0.77538327949744656</c:v>
                </c:pt>
                <c:pt idx="309">
                  <c:v>0.77465400443087984</c:v>
                </c:pt>
                <c:pt idx="310">
                  <c:v>0.77392472936431311</c:v>
                </c:pt>
                <c:pt idx="311">
                  <c:v>0.77319545429774639</c:v>
                </c:pt>
                <c:pt idx="312">
                  <c:v>0.77246617923117955</c:v>
                </c:pt>
                <c:pt idx="313">
                  <c:v>0.77173690416461294</c:v>
                </c:pt>
                <c:pt idx="314">
                  <c:v>0.7710076290980461</c:v>
                </c:pt>
                <c:pt idx="315">
                  <c:v>0.77027835403147937</c:v>
                </c:pt>
                <c:pt idx="316">
                  <c:v>0.76954907896491265</c:v>
                </c:pt>
                <c:pt idx="317">
                  <c:v>0.76881980389834592</c:v>
                </c:pt>
                <c:pt idx="318">
                  <c:v>0.7680905288317792</c:v>
                </c:pt>
                <c:pt idx="319">
                  <c:v>0.76736125376521247</c:v>
                </c:pt>
                <c:pt idx="320">
                  <c:v>0.76663197869864574</c:v>
                </c:pt>
                <c:pt idx="321">
                  <c:v>0.76590270363207891</c:v>
                </c:pt>
                <c:pt idx="322">
                  <c:v>0.76517342856551229</c:v>
                </c:pt>
                <c:pt idx="323">
                  <c:v>0.76444415349894546</c:v>
                </c:pt>
                <c:pt idx="324">
                  <c:v>0.76371487843237873</c:v>
                </c:pt>
                <c:pt idx="325">
                  <c:v>0.762985603365812</c:v>
                </c:pt>
                <c:pt idx="326">
                  <c:v>0.76225632829924528</c:v>
                </c:pt>
                <c:pt idx="327">
                  <c:v>0.76152705323267855</c:v>
                </c:pt>
                <c:pt idx="328">
                  <c:v>0.76079777816611183</c:v>
                </c:pt>
                <c:pt idx="329">
                  <c:v>0.7600685030995451</c:v>
                </c:pt>
                <c:pt idx="330">
                  <c:v>0.75933922803297826</c:v>
                </c:pt>
                <c:pt idx="331">
                  <c:v>0.75860995296641154</c:v>
                </c:pt>
                <c:pt idx="332">
                  <c:v>0.75788067789984481</c:v>
                </c:pt>
                <c:pt idx="333">
                  <c:v>0.75715140283327809</c:v>
                </c:pt>
                <c:pt idx="334">
                  <c:v>0.75642212776671136</c:v>
                </c:pt>
                <c:pt idx="335">
                  <c:v>0.75569285270014463</c:v>
                </c:pt>
                <c:pt idx="336">
                  <c:v>0.75496357763357791</c:v>
                </c:pt>
                <c:pt idx="337">
                  <c:v>0.75423430256701118</c:v>
                </c:pt>
                <c:pt idx="338">
                  <c:v>0.75350502750044446</c:v>
                </c:pt>
                <c:pt idx="339">
                  <c:v>0.75277575243387762</c:v>
                </c:pt>
                <c:pt idx="340">
                  <c:v>0.75204647736731089</c:v>
                </c:pt>
                <c:pt idx="341">
                  <c:v>0.75131720230074417</c:v>
                </c:pt>
                <c:pt idx="342">
                  <c:v>0.75058792723417744</c:v>
                </c:pt>
                <c:pt idx="343">
                  <c:v>0.74985865216761072</c:v>
                </c:pt>
                <c:pt idx="344">
                  <c:v>0.74912937710104399</c:v>
                </c:pt>
                <c:pt idx="345">
                  <c:v>0.74840010203447727</c:v>
                </c:pt>
                <c:pt idx="346">
                  <c:v>0.74767082696791043</c:v>
                </c:pt>
                <c:pt idx="347">
                  <c:v>0.74694155190134381</c:v>
                </c:pt>
                <c:pt idx="348">
                  <c:v>0.74621227683477698</c:v>
                </c:pt>
                <c:pt idx="349">
                  <c:v>0.74548300176821036</c:v>
                </c:pt>
                <c:pt idx="350">
                  <c:v>0.74475372670164353</c:v>
                </c:pt>
                <c:pt idx="351">
                  <c:v>0.7440244516350768</c:v>
                </c:pt>
                <c:pt idx="352">
                  <c:v>0.74329517656851007</c:v>
                </c:pt>
                <c:pt idx="353">
                  <c:v>0.74256590150194335</c:v>
                </c:pt>
                <c:pt idx="354">
                  <c:v>0.74183662643537662</c:v>
                </c:pt>
                <c:pt idx="355">
                  <c:v>0.74110735136880979</c:v>
                </c:pt>
                <c:pt idx="356">
                  <c:v>0.74037807630224317</c:v>
                </c:pt>
                <c:pt idx="357">
                  <c:v>0.73964880123567633</c:v>
                </c:pt>
                <c:pt idx="358">
                  <c:v>0.73891952616910972</c:v>
                </c:pt>
                <c:pt idx="359">
                  <c:v>0.73819025110254288</c:v>
                </c:pt>
                <c:pt idx="360">
                  <c:v>0.73746097603597616</c:v>
                </c:pt>
                <c:pt idx="361">
                  <c:v>0.73673170096940943</c:v>
                </c:pt>
                <c:pt idx="362">
                  <c:v>0.73600242590284271</c:v>
                </c:pt>
                <c:pt idx="363">
                  <c:v>0.73527315083627598</c:v>
                </c:pt>
                <c:pt idx="364">
                  <c:v>0.73454387576970914</c:v>
                </c:pt>
                <c:pt idx="365">
                  <c:v>0.73381460070314253</c:v>
                </c:pt>
                <c:pt idx="366">
                  <c:v>0.73308532563657569</c:v>
                </c:pt>
                <c:pt idx="367">
                  <c:v>0.73235605057000908</c:v>
                </c:pt>
                <c:pt idx="368">
                  <c:v>0.73162677550344224</c:v>
                </c:pt>
                <c:pt idx="369">
                  <c:v>0.73089750043687551</c:v>
                </c:pt>
                <c:pt idx="370">
                  <c:v>0.73016822537030879</c:v>
                </c:pt>
                <c:pt idx="371">
                  <c:v>0.72943895030374206</c:v>
                </c:pt>
                <c:pt idx="372">
                  <c:v>0.72870967523717534</c:v>
                </c:pt>
                <c:pt idx="373">
                  <c:v>0.7279804001706085</c:v>
                </c:pt>
                <c:pt idx="374">
                  <c:v>0.72725112510404188</c:v>
                </c:pt>
                <c:pt idx="375">
                  <c:v>0.72652185003747505</c:v>
                </c:pt>
                <c:pt idx="376">
                  <c:v>0.72579257497090843</c:v>
                </c:pt>
                <c:pt idx="377">
                  <c:v>0.7250632999043416</c:v>
                </c:pt>
                <c:pt idx="378">
                  <c:v>0.72433402483777487</c:v>
                </c:pt>
                <c:pt idx="379">
                  <c:v>0.72360474977120814</c:v>
                </c:pt>
                <c:pt idx="380">
                  <c:v>0.72287547470464142</c:v>
                </c:pt>
                <c:pt idx="381">
                  <c:v>0.72214619963807469</c:v>
                </c:pt>
                <c:pt idx="382">
                  <c:v>0.72141692457150786</c:v>
                </c:pt>
                <c:pt idx="383">
                  <c:v>0.72068764950494124</c:v>
                </c:pt>
                <c:pt idx="384">
                  <c:v>0.7199583744383744</c:v>
                </c:pt>
                <c:pt idx="385">
                  <c:v>0.71922909937180779</c:v>
                </c:pt>
                <c:pt idx="386">
                  <c:v>0.71849982430524095</c:v>
                </c:pt>
                <c:pt idx="387">
                  <c:v>0.71777054923867423</c:v>
                </c:pt>
                <c:pt idx="388">
                  <c:v>0.7170412741721075</c:v>
                </c:pt>
                <c:pt idx="389">
                  <c:v>0.71631199910554078</c:v>
                </c:pt>
                <c:pt idx="390">
                  <c:v>0.71558272403897405</c:v>
                </c:pt>
                <c:pt idx="391">
                  <c:v>0.71485344897240721</c:v>
                </c:pt>
                <c:pt idx="392">
                  <c:v>0.7141241739058406</c:v>
                </c:pt>
                <c:pt idx="393">
                  <c:v>0.71339489883927376</c:v>
                </c:pt>
                <c:pt idx="394">
                  <c:v>0.71266562377270715</c:v>
                </c:pt>
                <c:pt idx="395">
                  <c:v>0.71193634870614031</c:v>
                </c:pt>
                <c:pt idx="396">
                  <c:v>0.71120707363957358</c:v>
                </c:pt>
                <c:pt idx="397">
                  <c:v>0.71047779857300686</c:v>
                </c:pt>
                <c:pt idx="398">
                  <c:v>0.70974852350644013</c:v>
                </c:pt>
                <c:pt idx="399">
                  <c:v>0.70901924843987341</c:v>
                </c:pt>
                <c:pt idx="400">
                  <c:v>0.70828997337330657</c:v>
                </c:pt>
                <c:pt idx="401">
                  <c:v>0.70756069830673995</c:v>
                </c:pt>
                <c:pt idx="402">
                  <c:v>0.70683142324017312</c:v>
                </c:pt>
                <c:pt idx="403">
                  <c:v>0.70610214817360639</c:v>
                </c:pt>
                <c:pt idx="404">
                  <c:v>0.70537287310703967</c:v>
                </c:pt>
                <c:pt idx="405">
                  <c:v>0.70464359804047294</c:v>
                </c:pt>
                <c:pt idx="406">
                  <c:v>0.70391432297390621</c:v>
                </c:pt>
                <c:pt idx="407">
                  <c:v>0.70318504790733949</c:v>
                </c:pt>
                <c:pt idx="408">
                  <c:v>0.70245577284077276</c:v>
                </c:pt>
                <c:pt idx="409">
                  <c:v>0.70172649777420593</c:v>
                </c:pt>
                <c:pt idx="410">
                  <c:v>0.70099722270763931</c:v>
                </c:pt>
                <c:pt idx="411">
                  <c:v>0.70026794764107247</c:v>
                </c:pt>
                <c:pt idx="412">
                  <c:v>0.69953867257450575</c:v>
                </c:pt>
                <c:pt idx="413">
                  <c:v>0.69880939750793902</c:v>
                </c:pt>
                <c:pt idx="414">
                  <c:v>0.6980801224413723</c:v>
                </c:pt>
                <c:pt idx="415">
                  <c:v>0.69735084737480557</c:v>
                </c:pt>
                <c:pt idx="416">
                  <c:v>0.69662157230823885</c:v>
                </c:pt>
                <c:pt idx="417">
                  <c:v>0.69589229724167212</c:v>
                </c:pt>
                <c:pt idx="418">
                  <c:v>0.69516302217510528</c:v>
                </c:pt>
                <c:pt idx="419">
                  <c:v>0.69443374710853867</c:v>
                </c:pt>
                <c:pt idx="420">
                  <c:v>0.69370447204197183</c:v>
                </c:pt>
                <c:pt idx="421">
                  <c:v>0.69297519697540511</c:v>
                </c:pt>
                <c:pt idx="422">
                  <c:v>0.69224592190883838</c:v>
                </c:pt>
                <c:pt idx="423">
                  <c:v>0.69151664684227165</c:v>
                </c:pt>
                <c:pt idx="424">
                  <c:v>0.69078737177570493</c:v>
                </c:pt>
                <c:pt idx="425">
                  <c:v>0.6900580967091382</c:v>
                </c:pt>
                <c:pt idx="426">
                  <c:v>0.68932882164257148</c:v>
                </c:pt>
                <c:pt idx="427">
                  <c:v>0.68859954657600464</c:v>
                </c:pt>
                <c:pt idx="428">
                  <c:v>0.68787027150943802</c:v>
                </c:pt>
                <c:pt idx="429">
                  <c:v>0.68714099644287119</c:v>
                </c:pt>
                <c:pt idx="430">
                  <c:v>0.68641172137630446</c:v>
                </c:pt>
                <c:pt idx="431">
                  <c:v>0.68568244630973774</c:v>
                </c:pt>
                <c:pt idx="432">
                  <c:v>0.68495317124317101</c:v>
                </c:pt>
                <c:pt idx="433">
                  <c:v>0.68422389617660428</c:v>
                </c:pt>
                <c:pt idx="434">
                  <c:v>0.68349462111003745</c:v>
                </c:pt>
                <c:pt idx="435">
                  <c:v>0.68276534604347083</c:v>
                </c:pt>
                <c:pt idx="436">
                  <c:v>0.682036070976904</c:v>
                </c:pt>
                <c:pt idx="437">
                  <c:v>0.68130679591033738</c:v>
                </c:pt>
                <c:pt idx="438">
                  <c:v>0.68057752084377054</c:v>
                </c:pt>
                <c:pt idx="439">
                  <c:v>0.67984824577720382</c:v>
                </c:pt>
                <c:pt idx="440">
                  <c:v>0.67911897071063709</c:v>
                </c:pt>
                <c:pt idx="441">
                  <c:v>0.67838969564407037</c:v>
                </c:pt>
                <c:pt idx="442">
                  <c:v>0.67766042057750364</c:v>
                </c:pt>
                <c:pt idx="443">
                  <c:v>0.6769311455109368</c:v>
                </c:pt>
                <c:pt idx="444">
                  <c:v>0.67620187044437019</c:v>
                </c:pt>
                <c:pt idx="445">
                  <c:v>0.67547259537780335</c:v>
                </c:pt>
                <c:pt idx="446">
                  <c:v>0.67474332031123674</c:v>
                </c:pt>
                <c:pt idx="447">
                  <c:v>0.6740140452446699</c:v>
                </c:pt>
                <c:pt idx="448">
                  <c:v>0.67328477017810318</c:v>
                </c:pt>
                <c:pt idx="449">
                  <c:v>0.67255549511153645</c:v>
                </c:pt>
                <c:pt idx="450">
                  <c:v>0.67182622004496972</c:v>
                </c:pt>
                <c:pt idx="451">
                  <c:v>0.671096944978403</c:v>
                </c:pt>
                <c:pt idx="452">
                  <c:v>0.67036766991183616</c:v>
                </c:pt>
                <c:pt idx="453">
                  <c:v>0.66963839484526955</c:v>
                </c:pt>
                <c:pt idx="454">
                  <c:v>0.66890911977870271</c:v>
                </c:pt>
                <c:pt idx="455">
                  <c:v>0.6681798447121361</c:v>
                </c:pt>
                <c:pt idx="456">
                  <c:v>0.66745056964556926</c:v>
                </c:pt>
                <c:pt idx="457">
                  <c:v>0.66672129457900253</c:v>
                </c:pt>
                <c:pt idx="458">
                  <c:v>0.66599201951243581</c:v>
                </c:pt>
                <c:pt idx="459">
                  <c:v>0.66526274444586908</c:v>
                </c:pt>
                <c:pt idx="460">
                  <c:v>0.66453346937930236</c:v>
                </c:pt>
                <c:pt idx="461">
                  <c:v>0.66380419431273552</c:v>
                </c:pt>
                <c:pt idx="462">
                  <c:v>0.6630749192461689</c:v>
                </c:pt>
                <c:pt idx="463">
                  <c:v>0.66234564417960207</c:v>
                </c:pt>
                <c:pt idx="464">
                  <c:v>0.66161636911303545</c:v>
                </c:pt>
                <c:pt idx="465">
                  <c:v>0.66088709404646862</c:v>
                </c:pt>
                <c:pt idx="466">
                  <c:v>0.66015781897990189</c:v>
                </c:pt>
                <c:pt idx="467">
                  <c:v>0.65942854391333516</c:v>
                </c:pt>
                <c:pt idx="468">
                  <c:v>0.65869926884676844</c:v>
                </c:pt>
                <c:pt idx="469">
                  <c:v>0.65796999378020171</c:v>
                </c:pt>
                <c:pt idx="470">
                  <c:v>0.65724071871363487</c:v>
                </c:pt>
                <c:pt idx="471">
                  <c:v>0.65651144364706826</c:v>
                </c:pt>
                <c:pt idx="472">
                  <c:v>0.65578216858050142</c:v>
                </c:pt>
                <c:pt idx="473">
                  <c:v>0.65505289351393481</c:v>
                </c:pt>
                <c:pt idx="474">
                  <c:v>0.65432361844736797</c:v>
                </c:pt>
                <c:pt idx="475">
                  <c:v>0.65359434338080125</c:v>
                </c:pt>
                <c:pt idx="476">
                  <c:v>0.65286506831423452</c:v>
                </c:pt>
                <c:pt idx="477">
                  <c:v>0.65213579324766779</c:v>
                </c:pt>
                <c:pt idx="478">
                  <c:v>0.65140651818110107</c:v>
                </c:pt>
                <c:pt idx="479">
                  <c:v>0.65067724311453423</c:v>
                </c:pt>
                <c:pt idx="480">
                  <c:v>0.64994796804796762</c:v>
                </c:pt>
                <c:pt idx="481">
                  <c:v>0.64921869298140078</c:v>
                </c:pt>
                <c:pt idx="482">
                  <c:v>0.64848941791483417</c:v>
                </c:pt>
                <c:pt idx="483">
                  <c:v>0.64776014284826733</c:v>
                </c:pt>
                <c:pt idx="484">
                  <c:v>0.6470308677817006</c:v>
                </c:pt>
                <c:pt idx="485">
                  <c:v>0.64630159271513388</c:v>
                </c:pt>
                <c:pt idx="486">
                  <c:v>0.64557231764856715</c:v>
                </c:pt>
                <c:pt idx="487">
                  <c:v>0.64484304258200043</c:v>
                </c:pt>
                <c:pt idx="488">
                  <c:v>0.64411376751543359</c:v>
                </c:pt>
                <c:pt idx="489">
                  <c:v>0.64338449244886697</c:v>
                </c:pt>
                <c:pt idx="490">
                  <c:v>0.64265521738230014</c:v>
                </c:pt>
                <c:pt idx="491">
                  <c:v>0.64192594231573352</c:v>
                </c:pt>
                <c:pt idx="492">
                  <c:v>0.64119666724916669</c:v>
                </c:pt>
                <c:pt idx="493">
                  <c:v>0.64046739218259996</c:v>
                </c:pt>
                <c:pt idx="494">
                  <c:v>0.63973811711603323</c:v>
                </c:pt>
                <c:pt idx="495">
                  <c:v>0.63900884204946651</c:v>
                </c:pt>
                <c:pt idx="496">
                  <c:v>0.63827956698289978</c:v>
                </c:pt>
                <c:pt idx="497">
                  <c:v>0.63755029191633295</c:v>
                </c:pt>
                <c:pt idx="498">
                  <c:v>0.63682101684976633</c:v>
                </c:pt>
                <c:pt idx="499">
                  <c:v>0.63609174178319949</c:v>
                </c:pt>
                <c:pt idx="500">
                  <c:v>0.63536246671663288</c:v>
                </c:pt>
                <c:pt idx="501">
                  <c:v>0.63463319165006604</c:v>
                </c:pt>
                <c:pt idx="502">
                  <c:v>0.63390391658349932</c:v>
                </c:pt>
                <c:pt idx="503">
                  <c:v>0.63317464151693259</c:v>
                </c:pt>
                <c:pt idx="504">
                  <c:v>0.63244536645036586</c:v>
                </c:pt>
                <c:pt idx="505">
                  <c:v>0.63171609138379914</c:v>
                </c:pt>
                <c:pt idx="506">
                  <c:v>0.6309868163172323</c:v>
                </c:pt>
                <c:pt idx="507">
                  <c:v>0.63025754125066569</c:v>
                </c:pt>
                <c:pt idx="508">
                  <c:v>0.62952826618409885</c:v>
                </c:pt>
                <c:pt idx="509">
                  <c:v>0.62879899111753224</c:v>
                </c:pt>
                <c:pt idx="510">
                  <c:v>0.6280697160509654</c:v>
                </c:pt>
                <c:pt idx="511">
                  <c:v>0.62734044098439867</c:v>
                </c:pt>
                <c:pt idx="512">
                  <c:v>0.62661116591783195</c:v>
                </c:pt>
                <c:pt idx="513">
                  <c:v>0.62588189085126522</c:v>
                </c:pt>
                <c:pt idx="514">
                  <c:v>0.6251526157846985</c:v>
                </c:pt>
                <c:pt idx="515">
                  <c:v>0.62442334071813166</c:v>
                </c:pt>
                <c:pt idx="516">
                  <c:v>0.62369406565156504</c:v>
                </c:pt>
                <c:pt idx="517">
                  <c:v>0.62296479058499821</c:v>
                </c:pt>
                <c:pt idx="518">
                  <c:v>0.62223551551843159</c:v>
                </c:pt>
                <c:pt idx="519">
                  <c:v>0.62150624045186476</c:v>
                </c:pt>
                <c:pt idx="520">
                  <c:v>0.62077696538529803</c:v>
                </c:pt>
                <c:pt idx="521">
                  <c:v>0.6200476903187313</c:v>
                </c:pt>
                <c:pt idx="522">
                  <c:v>0.61931841525216458</c:v>
                </c:pt>
                <c:pt idx="523">
                  <c:v>0.61858914018559785</c:v>
                </c:pt>
                <c:pt idx="524">
                  <c:v>0.61785986511903102</c:v>
                </c:pt>
                <c:pt idx="525">
                  <c:v>0.6171305900524644</c:v>
                </c:pt>
                <c:pt idx="526">
                  <c:v>0.61640131498589756</c:v>
                </c:pt>
                <c:pt idx="527">
                  <c:v>0.61567203991933084</c:v>
                </c:pt>
                <c:pt idx="528">
                  <c:v>0.61494276485276411</c:v>
                </c:pt>
                <c:pt idx="529">
                  <c:v>0.61421348978619739</c:v>
                </c:pt>
                <c:pt idx="530">
                  <c:v>0.61348421471963066</c:v>
                </c:pt>
                <c:pt idx="531">
                  <c:v>0.61275493965306393</c:v>
                </c:pt>
                <c:pt idx="532">
                  <c:v>0.61202566458649721</c:v>
                </c:pt>
                <c:pt idx="533">
                  <c:v>0.61129638951993037</c:v>
                </c:pt>
                <c:pt idx="534">
                  <c:v>0.61056711445336376</c:v>
                </c:pt>
                <c:pt idx="535">
                  <c:v>0.60983783938679692</c:v>
                </c:pt>
                <c:pt idx="536">
                  <c:v>0.60910856432023019</c:v>
                </c:pt>
                <c:pt idx="537">
                  <c:v>0.60837928925366347</c:v>
                </c:pt>
                <c:pt idx="538">
                  <c:v>0.60765001418709674</c:v>
                </c:pt>
                <c:pt idx="539">
                  <c:v>0.60692073912053002</c:v>
                </c:pt>
                <c:pt idx="540">
                  <c:v>0.60619146405396329</c:v>
                </c:pt>
                <c:pt idx="541">
                  <c:v>0.60546218898739657</c:v>
                </c:pt>
                <c:pt idx="542">
                  <c:v>0.60473291392082973</c:v>
                </c:pt>
                <c:pt idx="543">
                  <c:v>0.60400363885426311</c:v>
                </c:pt>
                <c:pt idx="544">
                  <c:v>0.60327436378769628</c:v>
                </c:pt>
                <c:pt idx="545">
                  <c:v>0.60254508872112955</c:v>
                </c:pt>
                <c:pt idx="546">
                  <c:v>0.60181581365456283</c:v>
                </c:pt>
                <c:pt idx="547">
                  <c:v>0.6010865385879961</c:v>
                </c:pt>
                <c:pt idx="548">
                  <c:v>0.60035726352142937</c:v>
                </c:pt>
                <c:pt idx="549">
                  <c:v>0.59962798845486265</c:v>
                </c:pt>
                <c:pt idx="550">
                  <c:v>0.59889871338829592</c:v>
                </c:pt>
                <c:pt idx="551">
                  <c:v>0.59816943832172909</c:v>
                </c:pt>
                <c:pt idx="552">
                  <c:v>0.59744016325516247</c:v>
                </c:pt>
                <c:pt idx="553">
                  <c:v>0.59671088818859563</c:v>
                </c:pt>
                <c:pt idx="554">
                  <c:v>0.59598161312202891</c:v>
                </c:pt>
                <c:pt idx="555">
                  <c:v>0.59525233805546218</c:v>
                </c:pt>
                <c:pt idx="556">
                  <c:v>0.59452306298889546</c:v>
                </c:pt>
                <c:pt idx="557">
                  <c:v>0.59379378792232873</c:v>
                </c:pt>
                <c:pt idx="558">
                  <c:v>0.59306451285576189</c:v>
                </c:pt>
                <c:pt idx="559">
                  <c:v>0.59233523778919528</c:v>
                </c:pt>
                <c:pt idx="560">
                  <c:v>0.59160596272262844</c:v>
                </c:pt>
                <c:pt idx="561">
                  <c:v>0.59087668765606183</c:v>
                </c:pt>
                <c:pt idx="562">
                  <c:v>0.59014741258949499</c:v>
                </c:pt>
                <c:pt idx="563">
                  <c:v>0.58941813752292826</c:v>
                </c:pt>
                <c:pt idx="564">
                  <c:v>0.58868886245636154</c:v>
                </c:pt>
                <c:pt idx="565">
                  <c:v>0.58795958738979481</c:v>
                </c:pt>
                <c:pt idx="566">
                  <c:v>0.58723031232322809</c:v>
                </c:pt>
                <c:pt idx="567">
                  <c:v>0.58650103725666125</c:v>
                </c:pt>
                <c:pt idx="568">
                  <c:v>0.58577176219009464</c:v>
                </c:pt>
                <c:pt idx="569">
                  <c:v>0.5850424871235278</c:v>
                </c:pt>
                <c:pt idx="570">
                  <c:v>0.58431321205696118</c:v>
                </c:pt>
                <c:pt idx="571">
                  <c:v>0.58358393699039435</c:v>
                </c:pt>
                <c:pt idx="572">
                  <c:v>0.58285466192382762</c:v>
                </c:pt>
                <c:pt idx="573">
                  <c:v>0.5821253868572609</c:v>
                </c:pt>
                <c:pt idx="574">
                  <c:v>0.58139611179069417</c:v>
                </c:pt>
                <c:pt idx="575">
                  <c:v>0.58066683672412744</c:v>
                </c:pt>
                <c:pt idx="576">
                  <c:v>0.57993756165756061</c:v>
                </c:pt>
                <c:pt idx="577">
                  <c:v>0.57920828659099399</c:v>
                </c:pt>
                <c:pt idx="578">
                  <c:v>0.57847901152442716</c:v>
                </c:pt>
                <c:pt idx="579">
                  <c:v>0.57774973645786054</c:v>
                </c:pt>
                <c:pt idx="580">
                  <c:v>0.5770204613912937</c:v>
                </c:pt>
                <c:pt idx="581">
                  <c:v>0.57629118632472698</c:v>
                </c:pt>
                <c:pt idx="582">
                  <c:v>0.57556191125816025</c:v>
                </c:pt>
                <c:pt idx="583">
                  <c:v>0.57483263619159353</c:v>
                </c:pt>
                <c:pt idx="584">
                  <c:v>0.5741033611250268</c:v>
                </c:pt>
                <c:pt idx="585">
                  <c:v>0.57337408605845996</c:v>
                </c:pt>
                <c:pt idx="586">
                  <c:v>0.57264481099189335</c:v>
                </c:pt>
                <c:pt idx="587">
                  <c:v>0.57191553592532651</c:v>
                </c:pt>
                <c:pt idx="588">
                  <c:v>0.5711862608587599</c:v>
                </c:pt>
                <c:pt idx="589">
                  <c:v>0.57045698579219306</c:v>
                </c:pt>
                <c:pt idx="590">
                  <c:v>0.56972771072562634</c:v>
                </c:pt>
                <c:pt idx="591">
                  <c:v>0.56899843565905961</c:v>
                </c:pt>
                <c:pt idx="592">
                  <c:v>0.56826916059249288</c:v>
                </c:pt>
                <c:pt idx="593">
                  <c:v>0.56753988552592616</c:v>
                </c:pt>
                <c:pt idx="594">
                  <c:v>0.56681061045935932</c:v>
                </c:pt>
                <c:pt idx="595">
                  <c:v>0.56608133539279271</c:v>
                </c:pt>
                <c:pt idx="596">
                  <c:v>0.56535206032622587</c:v>
                </c:pt>
                <c:pt idx="597">
                  <c:v>0.56462278525965925</c:v>
                </c:pt>
                <c:pt idx="598">
                  <c:v>0.56389351019309242</c:v>
                </c:pt>
                <c:pt idx="599">
                  <c:v>0.56316423512652569</c:v>
                </c:pt>
                <c:pt idx="600">
                  <c:v>0.56243496005995897</c:v>
                </c:pt>
                <c:pt idx="601">
                  <c:v>0.56170568499339224</c:v>
                </c:pt>
                <c:pt idx="602">
                  <c:v>0.56097640992682551</c:v>
                </c:pt>
                <c:pt idx="603">
                  <c:v>0.56024713486025868</c:v>
                </c:pt>
                <c:pt idx="604">
                  <c:v>0.55951785979369206</c:v>
                </c:pt>
                <c:pt idx="605">
                  <c:v>0.55878858472712523</c:v>
                </c:pt>
                <c:pt idx="606">
                  <c:v>0.55805930966055861</c:v>
                </c:pt>
                <c:pt idx="607">
                  <c:v>0.55733003459399177</c:v>
                </c:pt>
                <c:pt idx="608">
                  <c:v>0.55660075952742505</c:v>
                </c:pt>
                <c:pt idx="609">
                  <c:v>0.55587148446085832</c:v>
                </c:pt>
                <c:pt idx="610">
                  <c:v>0.5551422093942916</c:v>
                </c:pt>
                <c:pt idx="611">
                  <c:v>0.55441293432772487</c:v>
                </c:pt>
                <c:pt idx="612">
                  <c:v>0.55368365926115803</c:v>
                </c:pt>
                <c:pt idx="613">
                  <c:v>0.55295438419459142</c:v>
                </c:pt>
                <c:pt idx="614">
                  <c:v>0.55222510912802458</c:v>
                </c:pt>
                <c:pt idx="615">
                  <c:v>0.55149583406145797</c:v>
                </c:pt>
                <c:pt idx="616">
                  <c:v>0.55076655899489113</c:v>
                </c:pt>
                <c:pt idx="617">
                  <c:v>0.55003728392832441</c:v>
                </c:pt>
                <c:pt idx="618">
                  <c:v>0.54930800886175768</c:v>
                </c:pt>
                <c:pt idx="619">
                  <c:v>0.54857873379519095</c:v>
                </c:pt>
                <c:pt idx="620">
                  <c:v>0.54784945872862423</c:v>
                </c:pt>
                <c:pt idx="621">
                  <c:v>0.54712018366205739</c:v>
                </c:pt>
                <c:pt idx="622">
                  <c:v>0.54639090859549078</c:v>
                </c:pt>
                <c:pt idx="623">
                  <c:v>0.54566163352892394</c:v>
                </c:pt>
                <c:pt idx="624">
                  <c:v>0.54493235846235732</c:v>
                </c:pt>
                <c:pt idx="625">
                  <c:v>0.54420308339579049</c:v>
                </c:pt>
                <c:pt idx="626">
                  <c:v>0.54347380832922376</c:v>
                </c:pt>
                <c:pt idx="627">
                  <c:v>0.54274453326265704</c:v>
                </c:pt>
                <c:pt idx="628">
                  <c:v>0.54201525819609031</c:v>
                </c:pt>
                <c:pt idx="629">
                  <c:v>0.54128598312952358</c:v>
                </c:pt>
                <c:pt idx="630">
                  <c:v>0.54055670806295675</c:v>
                </c:pt>
                <c:pt idx="631">
                  <c:v>0.53982743299639013</c:v>
                </c:pt>
                <c:pt idx="632">
                  <c:v>0.5390981579298233</c:v>
                </c:pt>
                <c:pt idx="633">
                  <c:v>0.53836888286325668</c:v>
                </c:pt>
                <c:pt idx="634">
                  <c:v>0.53763960779668984</c:v>
                </c:pt>
                <c:pt idx="635">
                  <c:v>0.53691033273012312</c:v>
                </c:pt>
                <c:pt idx="636">
                  <c:v>0.53618105766355639</c:v>
                </c:pt>
                <c:pt idx="637">
                  <c:v>0.53545178259698967</c:v>
                </c:pt>
                <c:pt idx="638">
                  <c:v>0.53472250753042294</c:v>
                </c:pt>
                <c:pt idx="639">
                  <c:v>0.5339932324638561</c:v>
                </c:pt>
                <c:pt idx="640">
                  <c:v>0.53326395739728949</c:v>
                </c:pt>
                <c:pt idx="641">
                  <c:v>0.53253468233072276</c:v>
                </c:pt>
                <c:pt idx="642">
                  <c:v>0.53180540726415604</c:v>
                </c:pt>
                <c:pt idx="643">
                  <c:v>0.53107613219758942</c:v>
                </c:pt>
                <c:pt idx="644">
                  <c:v>0.5303468571310227</c:v>
                </c:pt>
                <c:pt idx="645">
                  <c:v>0.52961758206445597</c:v>
                </c:pt>
                <c:pt idx="646">
                  <c:v>0.52888830699788936</c:v>
                </c:pt>
                <c:pt idx="647">
                  <c:v>0.52815903193132263</c:v>
                </c:pt>
                <c:pt idx="648">
                  <c:v>0.52742975686475591</c:v>
                </c:pt>
                <c:pt idx="649">
                  <c:v>0.52670048179818929</c:v>
                </c:pt>
                <c:pt idx="650">
                  <c:v>0.52597120673162256</c:v>
                </c:pt>
                <c:pt idx="651">
                  <c:v>0.52524193166505584</c:v>
                </c:pt>
                <c:pt idx="652">
                  <c:v>0.52451265659848922</c:v>
                </c:pt>
                <c:pt idx="653">
                  <c:v>0.5237833815319225</c:v>
                </c:pt>
                <c:pt idx="654">
                  <c:v>0.52305410646535577</c:v>
                </c:pt>
                <c:pt idx="655">
                  <c:v>0.52232483139878916</c:v>
                </c:pt>
                <c:pt idx="656">
                  <c:v>0.52159555633222243</c:v>
                </c:pt>
                <c:pt idx="657">
                  <c:v>0.52086628126565571</c:v>
                </c:pt>
                <c:pt idx="658">
                  <c:v>0.52013700619908909</c:v>
                </c:pt>
                <c:pt idx="659">
                  <c:v>0.51940773113252237</c:v>
                </c:pt>
                <c:pt idx="660">
                  <c:v>0.51867845606595564</c:v>
                </c:pt>
                <c:pt idx="661">
                  <c:v>0.51794918099938903</c:v>
                </c:pt>
                <c:pt idx="662">
                  <c:v>0.51721990593282241</c:v>
                </c:pt>
                <c:pt idx="663">
                  <c:v>0.51649063086625557</c:v>
                </c:pt>
                <c:pt idx="664">
                  <c:v>0.51576135579968896</c:v>
                </c:pt>
                <c:pt idx="665">
                  <c:v>0.51503208073312234</c:v>
                </c:pt>
                <c:pt idx="666">
                  <c:v>0.51430280566655551</c:v>
                </c:pt>
                <c:pt idx="667">
                  <c:v>0.51357353059998889</c:v>
                </c:pt>
                <c:pt idx="668">
                  <c:v>0.51284425553342228</c:v>
                </c:pt>
                <c:pt idx="669">
                  <c:v>0.51211498046685555</c:v>
                </c:pt>
                <c:pt idx="670">
                  <c:v>0.51138570540028883</c:v>
                </c:pt>
                <c:pt idx="671">
                  <c:v>0.51065643033372221</c:v>
                </c:pt>
                <c:pt idx="672">
                  <c:v>0.50992715526715549</c:v>
                </c:pt>
                <c:pt idx="673">
                  <c:v>0.50919788020058876</c:v>
                </c:pt>
                <c:pt idx="674">
                  <c:v>0.50846860513402214</c:v>
                </c:pt>
                <c:pt idx="675">
                  <c:v>0.50773933006745542</c:v>
                </c:pt>
                <c:pt idx="676">
                  <c:v>0.50701005500088869</c:v>
                </c:pt>
                <c:pt idx="677">
                  <c:v>0.50628077993432208</c:v>
                </c:pt>
                <c:pt idx="678">
                  <c:v>0.50555150486775535</c:v>
                </c:pt>
                <c:pt idx="679">
                  <c:v>0.50482222980118863</c:v>
                </c:pt>
                <c:pt idx="680">
                  <c:v>0.50409295473462201</c:v>
                </c:pt>
                <c:pt idx="681">
                  <c:v>0.50336367966805529</c:v>
                </c:pt>
                <c:pt idx="682">
                  <c:v>0.50263440460148856</c:v>
                </c:pt>
                <c:pt idx="683">
                  <c:v>0.50190512953492195</c:v>
                </c:pt>
                <c:pt idx="684">
                  <c:v>0.50117585446835522</c:v>
                </c:pt>
                <c:pt idx="685">
                  <c:v>0.50044657940178849</c:v>
                </c:pt>
                <c:pt idx="686">
                  <c:v>0.49971730433522188</c:v>
                </c:pt>
                <c:pt idx="687">
                  <c:v>0.49898802926865515</c:v>
                </c:pt>
                <c:pt idx="688">
                  <c:v>0.49825875420208843</c:v>
                </c:pt>
                <c:pt idx="689">
                  <c:v>0.49752947913552181</c:v>
                </c:pt>
                <c:pt idx="690">
                  <c:v>0.49680020406895509</c:v>
                </c:pt>
                <c:pt idx="691">
                  <c:v>0.49607092900238847</c:v>
                </c:pt>
                <c:pt idx="692">
                  <c:v>0.49534165393582175</c:v>
                </c:pt>
                <c:pt idx="693">
                  <c:v>0.49461237886925502</c:v>
                </c:pt>
                <c:pt idx="694">
                  <c:v>0.49388310380268841</c:v>
                </c:pt>
                <c:pt idx="695">
                  <c:v>0.49315382873612168</c:v>
                </c:pt>
                <c:pt idx="696">
                  <c:v>0.49242455366955495</c:v>
                </c:pt>
                <c:pt idx="697">
                  <c:v>0.49169527860298834</c:v>
                </c:pt>
                <c:pt idx="698">
                  <c:v>0.49096600353642161</c:v>
                </c:pt>
                <c:pt idx="699">
                  <c:v>0.49023672846985489</c:v>
                </c:pt>
                <c:pt idx="700">
                  <c:v>0.48950745340328827</c:v>
                </c:pt>
                <c:pt idx="701">
                  <c:v>0.48877817833672155</c:v>
                </c:pt>
                <c:pt idx="702">
                  <c:v>0.48804890327015482</c:v>
                </c:pt>
                <c:pt idx="703">
                  <c:v>0.48731962820358821</c:v>
                </c:pt>
                <c:pt idx="704">
                  <c:v>0.48659035313702148</c:v>
                </c:pt>
                <c:pt idx="705">
                  <c:v>0.48586107807045475</c:v>
                </c:pt>
                <c:pt idx="706">
                  <c:v>0.48513180300388814</c:v>
                </c:pt>
                <c:pt idx="707">
                  <c:v>0.48440252793732141</c:v>
                </c:pt>
                <c:pt idx="708">
                  <c:v>0.4836732528707548</c:v>
                </c:pt>
                <c:pt idx="709">
                  <c:v>0.48294397780418807</c:v>
                </c:pt>
                <c:pt idx="710">
                  <c:v>0.48221470273762135</c:v>
                </c:pt>
                <c:pt idx="711">
                  <c:v>0.48148542767105473</c:v>
                </c:pt>
                <c:pt idx="712">
                  <c:v>0.48075615260448801</c:v>
                </c:pt>
                <c:pt idx="713">
                  <c:v>0.48002687753792128</c:v>
                </c:pt>
                <c:pt idx="714">
                  <c:v>0.47929760247135467</c:v>
                </c:pt>
                <c:pt idx="715">
                  <c:v>0.47856832740478794</c:v>
                </c:pt>
                <c:pt idx="716">
                  <c:v>0.47783905233822122</c:v>
                </c:pt>
                <c:pt idx="717">
                  <c:v>0.4771097772716546</c:v>
                </c:pt>
                <c:pt idx="718">
                  <c:v>0.47638050220508787</c:v>
                </c:pt>
                <c:pt idx="719">
                  <c:v>0.47565122713852115</c:v>
                </c:pt>
                <c:pt idx="720">
                  <c:v>0.47492195207195453</c:v>
                </c:pt>
                <c:pt idx="721">
                  <c:v>0.47419267700538781</c:v>
                </c:pt>
                <c:pt idx="722">
                  <c:v>0.47346340193882119</c:v>
                </c:pt>
                <c:pt idx="723">
                  <c:v>0.47273412687225447</c:v>
                </c:pt>
                <c:pt idx="724">
                  <c:v>0.47200485180568774</c:v>
                </c:pt>
                <c:pt idx="725">
                  <c:v>0.47127557673912113</c:v>
                </c:pt>
                <c:pt idx="726">
                  <c:v>0.4705463016725544</c:v>
                </c:pt>
                <c:pt idx="727">
                  <c:v>0.46981702660598768</c:v>
                </c:pt>
                <c:pt idx="728">
                  <c:v>0.46908775153942106</c:v>
                </c:pt>
                <c:pt idx="729">
                  <c:v>0.46835847647285433</c:v>
                </c:pt>
                <c:pt idx="730">
                  <c:v>0.46762920140628761</c:v>
                </c:pt>
                <c:pt idx="731">
                  <c:v>0.46689992633972099</c:v>
                </c:pt>
                <c:pt idx="732">
                  <c:v>0.46617065127315427</c:v>
                </c:pt>
                <c:pt idx="733">
                  <c:v>0.46544137620658754</c:v>
                </c:pt>
                <c:pt idx="734">
                  <c:v>0.46471210114002093</c:v>
                </c:pt>
                <c:pt idx="735">
                  <c:v>0.4639828260734542</c:v>
                </c:pt>
                <c:pt idx="736">
                  <c:v>0.46325355100688748</c:v>
                </c:pt>
                <c:pt idx="737">
                  <c:v>0.46252427594032086</c:v>
                </c:pt>
                <c:pt idx="738">
                  <c:v>0.46179500087375414</c:v>
                </c:pt>
                <c:pt idx="739">
                  <c:v>0.46106572580718752</c:v>
                </c:pt>
                <c:pt idx="740">
                  <c:v>0.4603364507406208</c:v>
                </c:pt>
                <c:pt idx="741">
                  <c:v>0.45960717567405407</c:v>
                </c:pt>
                <c:pt idx="742">
                  <c:v>0.45887790060748745</c:v>
                </c:pt>
                <c:pt idx="743">
                  <c:v>0.45814862554092073</c:v>
                </c:pt>
                <c:pt idx="744">
                  <c:v>0.457419350474354</c:v>
                </c:pt>
                <c:pt idx="745">
                  <c:v>0.45669007540778739</c:v>
                </c:pt>
                <c:pt idx="746">
                  <c:v>0.45596080034122066</c:v>
                </c:pt>
                <c:pt idx="747">
                  <c:v>0.45523152527465394</c:v>
                </c:pt>
                <c:pt idx="748">
                  <c:v>0.45450225020808732</c:v>
                </c:pt>
                <c:pt idx="749">
                  <c:v>0.4537729751415206</c:v>
                </c:pt>
                <c:pt idx="750">
                  <c:v>0.45304370007495387</c:v>
                </c:pt>
                <c:pt idx="751">
                  <c:v>0.45231442500838726</c:v>
                </c:pt>
                <c:pt idx="752">
                  <c:v>0.45158514994182053</c:v>
                </c:pt>
                <c:pt idx="753">
                  <c:v>0.4508558748752538</c:v>
                </c:pt>
                <c:pt idx="754">
                  <c:v>0.45012659980868719</c:v>
                </c:pt>
                <c:pt idx="755">
                  <c:v>0.44939732474212046</c:v>
                </c:pt>
                <c:pt idx="756">
                  <c:v>0.44866804967555385</c:v>
                </c:pt>
                <c:pt idx="757">
                  <c:v>0.44793877460898712</c:v>
                </c:pt>
                <c:pt idx="758">
                  <c:v>0.4472094995424204</c:v>
                </c:pt>
                <c:pt idx="759">
                  <c:v>0.44648022447585378</c:v>
                </c:pt>
                <c:pt idx="760">
                  <c:v>0.44575094940928706</c:v>
                </c:pt>
                <c:pt idx="761">
                  <c:v>0.44502167434272033</c:v>
                </c:pt>
                <c:pt idx="762">
                  <c:v>0.44429239927615372</c:v>
                </c:pt>
                <c:pt idx="763">
                  <c:v>0.44356312420958699</c:v>
                </c:pt>
                <c:pt idx="764">
                  <c:v>0.44283384914302026</c:v>
                </c:pt>
                <c:pt idx="765">
                  <c:v>0.44210457407645365</c:v>
                </c:pt>
                <c:pt idx="766">
                  <c:v>0.44137529900988692</c:v>
                </c:pt>
                <c:pt idx="767">
                  <c:v>0.4406460239433202</c:v>
                </c:pt>
                <c:pt idx="768">
                  <c:v>0.43991674887675358</c:v>
                </c:pt>
                <c:pt idx="769">
                  <c:v>0.43918747381018686</c:v>
                </c:pt>
                <c:pt idx="770">
                  <c:v>0.43845819874362013</c:v>
                </c:pt>
                <c:pt idx="771">
                  <c:v>0.43772892367705352</c:v>
                </c:pt>
                <c:pt idx="772">
                  <c:v>0.43699964861048679</c:v>
                </c:pt>
                <c:pt idx="773">
                  <c:v>0.43627037354392018</c:v>
                </c:pt>
                <c:pt idx="774">
                  <c:v>0.43554109847735345</c:v>
                </c:pt>
                <c:pt idx="775">
                  <c:v>0.43481182341078672</c:v>
                </c:pt>
                <c:pt idx="776">
                  <c:v>0.43408254834422011</c:v>
                </c:pt>
                <c:pt idx="777">
                  <c:v>0.43335327327765338</c:v>
                </c:pt>
                <c:pt idx="778">
                  <c:v>0.43262399821108666</c:v>
                </c:pt>
                <c:pt idx="779">
                  <c:v>0.43189472314452004</c:v>
                </c:pt>
                <c:pt idx="780">
                  <c:v>0.43116544807795332</c:v>
                </c:pt>
                <c:pt idx="781">
                  <c:v>0.43043617301138659</c:v>
                </c:pt>
                <c:pt idx="782">
                  <c:v>0.42970689794481998</c:v>
                </c:pt>
                <c:pt idx="783">
                  <c:v>0.42897762287825325</c:v>
                </c:pt>
                <c:pt idx="784">
                  <c:v>0.42824834781168652</c:v>
                </c:pt>
                <c:pt idx="785">
                  <c:v>0.42751907274511991</c:v>
                </c:pt>
                <c:pt idx="786">
                  <c:v>0.42678979767855318</c:v>
                </c:pt>
                <c:pt idx="787">
                  <c:v>0.42606052261198657</c:v>
                </c:pt>
                <c:pt idx="788">
                  <c:v>0.42533124754541984</c:v>
                </c:pt>
                <c:pt idx="789">
                  <c:v>0.42460197247885312</c:v>
                </c:pt>
                <c:pt idx="790">
                  <c:v>0.4238726974122865</c:v>
                </c:pt>
                <c:pt idx="791">
                  <c:v>0.42314342234571978</c:v>
                </c:pt>
                <c:pt idx="792">
                  <c:v>0.42241414727915305</c:v>
                </c:pt>
                <c:pt idx="793">
                  <c:v>0.42168487221258644</c:v>
                </c:pt>
                <c:pt idx="794">
                  <c:v>0.42095559714601971</c:v>
                </c:pt>
                <c:pt idx="795">
                  <c:v>0.42022632207945299</c:v>
                </c:pt>
                <c:pt idx="796">
                  <c:v>0.41949704701288637</c:v>
                </c:pt>
                <c:pt idx="797">
                  <c:v>0.41876777194631964</c:v>
                </c:pt>
                <c:pt idx="798">
                  <c:v>0.41803849687975292</c:v>
                </c:pt>
                <c:pt idx="799">
                  <c:v>0.4173092218131863</c:v>
                </c:pt>
                <c:pt idx="800">
                  <c:v>0.41657994674661958</c:v>
                </c:pt>
                <c:pt idx="801">
                  <c:v>0.41585067168005285</c:v>
                </c:pt>
                <c:pt idx="802">
                  <c:v>0.41512139661348624</c:v>
                </c:pt>
                <c:pt idx="803">
                  <c:v>0.41439212154691951</c:v>
                </c:pt>
                <c:pt idx="804">
                  <c:v>0.4136628464803529</c:v>
                </c:pt>
                <c:pt idx="805">
                  <c:v>0.41293357141378617</c:v>
                </c:pt>
                <c:pt idx="806">
                  <c:v>0.41220429634721945</c:v>
                </c:pt>
                <c:pt idx="807">
                  <c:v>0.41147502128065283</c:v>
                </c:pt>
                <c:pt idx="808">
                  <c:v>0.4107457462140861</c:v>
                </c:pt>
                <c:pt idx="809">
                  <c:v>0.41001647114751938</c:v>
                </c:pt>
                <c:pt idx="810">
                  <c:v>0.40928719608095276</c:v>
                </c:pt>
                <c:pt idx="811">
                  <c:v>0.40855792101438604</c:v>
                </c:pt>
                <c:pt idx="812">
                  <c:v>0.40782864594781931</c:v>
                </c:pt>
                <c:pt idx="813">
                  <c:v>0.4070993708812527</c:v>
                </c:pt>
                <c:pt idx="814">
                  <c:v>0.40637009581468597</c:v>
                </c:pt>
                <c:pt idx="815">
                  <c:v>0.40564082074811925</c:v>
                </c:pt>
                <c:pt idx="816">
                  <c:v>0.40491154568155263</c:v>
                </c:pt>
                <c:pt idx="817">
                  <c:v>0.40418227061498591</c:v>
                </c:pt>
                <c:pt idx="818">
                  <c:v>0.40345299554841918</c:v>
                </c:pt>
                <c:pt idx="819">
                  <c:v>0.40272372048185257</c:v>
                </c:pt>
                <c:pt idx="820">
                  <c:v>0.40199444541528584</c:v>
                </c:pt>
                <c:pt idx="821">
                  <c:v>0.40126517034871922</c:v>
                </c:pt>
                <c:pt idx="822">
                  <c:v>0.4005358952821525</c:v>
                </c:pt>
                <c:pt idx="823">
                  <c:v>0.39980662021558577</c:v>
                </c:pt>
                <c:pt idx="824">
                  <c:v>0.39907734514901916</c:v>
                </c:pt>
                <c:pt idx="825">
                  <c:v>0.39834807008245243</c:v>
                </c:pt>
                <c:pt idx="826">
                  <c:v>0.39761879501588571</c:v>
                </c:pt>
                <c:pt idx="827">
                  <c:v>0.39688951994931909</c:v>
                </c:pt>
                <c:pt idx="828">
                  <c:v>0.39616024488275237</c:v>
                </c:pt>
                <c:pt idx="829">
                  <c:v>0.39543096981618564</c:v>
                </c:pt>
                <c:pt idx="830">
                  <c:v>0.39470169474961903</c:v>
                </c:pt>
                <c:pt idx="831">
                  <c:v>0.3939724196830523</c:v>
                </c:pt>
                <c:pt idx="832">
                  <c:v>0.39324314461648557</c:v>
                </c:pt>
                <c:pt idx="833">
                  <c:v>0.39251386954991896</c:v>
                </c:pt>
                <c:pt idx="834">
                  <c:v>0.39178459448335223</c:v>
                </c:pt>
                <c:pt idx="835">
                  <c:v>0.39105531941678551</c:v>
                </c:pt>
                <c:pt idx="836">
                  <c:v>0.39032604435021889</c:v>
                </c:pt>
                <c:pt idx="837">
                  <c:v>0.38959676928365217</c:v>
                </c:pt>
                <c:pt idx="838">
                  <c:v>0.38886749421708555</c:v>
                </c:pt>
                <c:pt idx="839">
                  <c:v>0.38813821915051883</c:v>
                </c:pt>
                <c:pt idx="840">
                  <c:v>0.3874089440839521</c:v>
                </c:pt>
                <c:pt idx="841">
                  <c:v>0.38667966901738549</c:v>
                </c:pt>
                <c:pt idx="842">
                  <c:v>0.38595039395081876</c:v>
                </c:pt>
                <c:pt idx="843">
                  <c:v>0.38522111888425203</c:v>
                </c:pt>
                <c:pt idx="844">
                  <c:v>0.38449184381768542</c:v>
                </c:pt>
                <c:pt idx="845">
                  <c:v>0.38376256875111869</c:v>
                </c:pt>
                <c:pt idx="846">
                  <c:v>0.38303329368455197</c:v>
                </c:pt>
                <c:pt idx="847">
                  <c:v>0.38230401861798535</c:v>
                </c:pt>
                <c:pt idx="848">
                  <c:v>0.38157474355141863</c:v>
                </c:pt>
                <c:pt idx="849">
                  <c:v>0.3808454684848519</c:v>
                </c:pt>
                <c:pt idx="850">
                  <c:v>0.38011619341828529</c:v>
                </c:pt>
                <c:pt idx="851">
                  <c:v>0.37938691835171856</c:v>
                </c:pt>
                <c:pt idx="852">
                  <c:v>0.37865764328515195</c:v>
                </c:pt>
                <c:pt idx="853">
                  <c:v>0.37792836821858522</c:v>
                </c:pt>
                <c:pt idx="854">
                  <c:v>0.37719909315201849</c:v>
                </c:pt>
                <c:pt idx="855">
                  <c:v>0.37646981808545188</c:v>
                </c:pt>
                <c:pt idx="856">
                  <c:v>0.37574054301888515</c:v>
                </c:pt>
                <c:pt idx="857">
                  <c:v>0.37501126795231843</c:v>
                </c:pt>
                <c:pt idx="858">
                  <c:v>0.37428199288575181</c:v>
                </c:pt>
                <c:pt idx="859">
                  <c:v>0.37355271781918509</c:v>
                </c:pt>
                <c:pt idx="860">
                  <c:v>0.37282344275261836</c:v>
                </c:pt>
                <c:pt idx="861">
                  <c:v>0.37209416768605175</c:v>
                </c:pt>
                <c:pt idx="862">
                  <c:v>0.37136489261948502</c:v>
                </c:pt>
                <c:pt idx="863">
                  <c:v>0.3706356175529183</c:v>
                </c:pt>
                <c:pt idx="864">
                  <c:v>0.36990634248635168</c:v>
                </c:pt>
                <c:pt idx="865">
                  <c:v>0.36917706741978495</c:v>
                </c:pt>
                <c:pt idx="866">
                  <c:v>0.36844779235321823</c:v>
                </c:pt>
                <c:pt idx="867">
                  <c:v>0.36771851728665161</c:v>
                </c:pt>
                <c:pt idx="868">
                  <c:v>0.36698924222008489</c:v>
                </c:pt>
                <c:pt idx="869">
                  <c:v>0.36625996715351827</c:v>
                </c:pt>
                <c:pt idx="870">
                  <c:v>0.36553069208695155</c:v>
                </c:pt>
                <c:pt idx="871">
                  <c:v>0.36480141702038482</c:v>
                </c:pt>
                <c:pt idx="872">
                  <c:v>0.36407214195381821</c:v>
                </c:pt>
                <c:pt idx="873">
                  <c:v>0.36334286688725148</c:v>
                </c:pt>
                <c:pt idx="874">
                  <c:v>0.36261359182068476</c:v>
                </c:pt>
                <c:pt idx="875">
                  <c:v>0.36188431675411814</c:v>
                </c:pt>
                <c:pt idx="876">
                  <c:v>0.36115504168755141</c:v>
                </c:pt>
                <c:pt idx="877">
                  <c:v>0.36042576662098469</c:v>
                </c:pt>
                <c:pt idx="878">
                  <c:v>0.35969649155441807</c:v>
                </c:pt>
                <c:pt idx="879">
                  <c:v>0.35896721648785135</c:v>
                </c:pt>
                <c:pt idx="880">
                  <c:v>0.35823794142128462</c:v>
                </c:pt>
                <c:pt idx="881">
                  <c:v>0.35750866635471801</c:v>
                </c:pt>
                <c:pt idx="882">
                  <c:v>0.35677939128815128</c:v>
                </c:pt>
                <c:pt idx="883">
                  <c:v>0.35605011622158456</c:v>
                </c:pt>
                <c:pt idx="884">
                  <c:v>0.35532084115501794</c:v>
                </c:pt>
                <c:pt idx="885">
                  <c:v>0.35459156608845122</c:v>
                </c:pt>
                <c:pt idx="886">
                  <c:v>0.3538622910218846</c:v>
                </c:pt>
                <c:pt idx="887">
                  <c:v>0.35313301595531787</c:v>
                </c:pt>
                <c:pt idx="888">
                  <c:v>0.35240374088875115</c:v>
                </c:pt>
                <c:pt idx="889">
                  <c:v>0.35167446582218453</c:v>
                </c:pt>
                <c:pt idx="890">
                  <c:v>0.35094519075561781</c:v>
                </c:pt>
                <c:pt idx="891">
                  <c:v>0.35021591568905108</c:v>
                </c:pt>
                <c:pt idx="892">
                  <c:v>0.34948664062248447</c:v>
                </c:pt>
                <c:pt idx="893">
                  <c:v>0.34875736555591774</c:v>
                </c:pt>
                <c:pt idx="894">
                  <c:v>0.34802809048935102</c:v>
                </c:pt>
                <c:pt idx="895">
                  <c:v>0.3472988154227844</c:v>
                </c:pt>
                <c:pt idx="896">
                  <c:v>0.34656954035621768</c:v>
                </c:pt>
                <c:pt idx="897">
                  <c:v>0.34584026528965095</c:v>
                </c:pt>
                <c:pt idx="898">
                  <c:v>0.34511099022308434</c:v>
                </c:pt>
                <c:pt idx="899">
                  <c:v>0.34438171515651761</c:v>
                </c:pt>
                <c:pt idx="900">
                  <c:v>0.34365244008995088</c:v>
                </c:pt>
                <c:pt idx="901">
                  <c:v>0.34292316502338427</c:v>
                </c:pt>
                <c:pt idx="902">
                  <c:v>0.34219388995681754</c:v>
                </c:pt>
                <c:pt idx="903">
                  <c:v>0.34146461489025093</c:v>
                </c:pt>
                <c:pt idx="904">
                  <c:v>0.3407353398236842</c:v>
                </c:pt>
                <c:pt idx="905">
                  <c:v>0.34000606475711748</c:v>
                </c:pt>
                <c:pt idx="906">
                  <c:v>0.33927678969055086</c:v>
                </c:pt>
                <c:pt idx="907">
                  <c:v>0.33854751462398414</c:v>
                </c:pt>
                <c:pt idx="908">
                  <c:v>0.33781823955741741</c:v>
                </c:pt>
                <c:pt idx="909">
                  <c:v>0.3370889644908508</c:v>
                </c:pt>
                <c:pt idx="910">
                  <c:v>0.33635968942428407</c:v>
                </c:pt>
                <c:pt idx="911">
                  <c:v>0.33563041435771734</c:v>
                </c:pt>
                <c:pt idx="912">
                  <c:v>0.33490113929115073</c:v>
                </c:pt>
                <c:pt idx="913">
                  <c:v>0.334171864224584</c:v>
                </c:pt>
                <c:pt idx="914">
                  <c:v>0.33344258915801728</c:v>
                </c:pt>
                <c:pt idx="915">
                  <c:v>0.33271331409145066</c:v>
                </c:pt>
                <c:pt idx="916">
                  <c:v>0.33198403902488394</c:v>
                </c:pt>
                <c:pt idx="917">
                  <c:v>0.33125476395831732</c:v>
                </c:pt>
                <c:pt idx="918">
                  <c:v>0.3305254888917506</c:v>
                </c:pt>
                <c:pt idx="919">
                  <c:v>0.32979621382518387</c:v>
                </c:pt>
                <c:pt idx="920">
                  <c:v>0.32906693875861726</c:v>
                </c:pt>
                <c:pt idx="921">
                  <c:v>0.32833766369205053</c:v>
                </c:pt>
                <c:pt idx="922">
                  <c:v>0.3276083886254838</c:v>
                </c:pt>
                <c:pt idx="923">
                  <c:v>0.32687911355891719</c:v>
                </c:pt>
                <c:pt idx="924">
                  <c:v>0.32614983849235046</c:v>
                </c:pt>
                <c:pt idx="925">
                  <c:v>0.32542056342578374</c:v>
                </c:pt>
                <c:pt idx="926">
                  <c:v>0.32469128835921712</c:v>
                </c:pt>
                <c:pt idx="927">
                  <c:v>0.3239620132926504</c:v>
                </c:pt>
                <c:pt idx="928">
                  <c:v>0.32323273822608367</c:v>
                </c:pt>
                <c:pt idx="929">
                  <c:v>0.32250346315951706</c:v>
                </c:pt>
                <c:pt idx="930">
                  <c:v>0.32177418809295033</c:v>
                </c:pt>
                <c:pt idx="931">
                  <c:v>0.3210449130263836</c:v>
                </c:pt>
                <c:pt idx="932">
                  <c:v>0.32031563795981699</c:v>
                </c:pt>
                <c:pt idx="933">
                  <c:v>0.31958636289325026</c:v>
                </c:pt>
                <c:pt idx="934">
                  <c:v>0.31885708782668365</c:v>
                </c:pt>
                <c:pt idx="935">
                  <c:v>0.31812781276011692</c:v>
                </c:pt>
                <c:pt idx="936">
                  <c:v>0.3173985376935502</c:v>
                </c:pt>
                <c:pt idx="937">
                  <c:v>0.31666926262698358</c:v>
                </c:pt>
                <c:pt idx="938">
                  <c:v>0.31593998756041686</c:v>
                </c:pt>
                <c:pt idx="939">
                  <c:v>0.31521071249385013</c:v>
                </c:pt>
                <c:pt idx="940">
                  <c:v>0.31448143742728352</c:v>
                </c:pt>
                <c:pt idx="941">
                  <c:v>0.31375216236071679</c:v>
                </c:pt>
                <c:pt idx="942">
                  <c:v>0.31302288729415007</c:v>
                </c:pt>
                <c:pt idx="943">
                  <c:v>0.31229361222758345</c:v>
                </c:pt>
                <c:pt idx="944">
                  <c:v>0.31156433716101672</c:v>
                </c:pt>
                <c:pt idx="945">
                  <c:v>0.31083506209445</c:v>
                </c:pt>
                <c:pt idx="946">
                  <c:v>0.31010578702788338</c:v>
                </c:pt>
                <c:pt idx="947">
                  <c:v>0.30937651196131666</c:v>
                </c:pt>
                <c:pt idx="948">
                  <c:v>0.30864723689474993</c:v>
                </c:pt>
                <c:pt idx="949">
                  <c:v>0.30791796182818332</c:v>
                </c:pt>
                <c:pt idx="950">
                  <c:v>0.30718868676161659</c:v>
                </c:pt>
                <c:pt idx="951">
                  <c:v>0.30645941169504998</c:v>
                </c:pt>
                <c:pt idx="952">
                  <c:v>0.30573013662848325</c:v>
                </c:pt>
                <c:pt idx="953">
                  <c:v>0.30500086156191653</c:v>
                </c:pt>
                <c:pt idx="954">
                  <c:v>0.30427158649534991</c:v>
                </c:pt>
                <c:pt idx="955">
                  <c:v>0.30354231142878318</c:v>
                </c:pt>
                <c:pt idx="956">
                  <c:v>0.30281303636221646</c:v>
                </c:pt>
                <c:pt idx="957">
                  <c:v>0.30208376129564984</c:v>
                </c:pt>
                <c:pt idx="958">
                  <c:v>0.30135448622908312</c:v>
                </c:pt>
                <c:pt idx="959">
                  <c:v>0.30062521116251639</c:v>
                </c:pt>
                <c:pt idx="960">
                  <c:v>0.29989593609594978</c:v>
                </c:pt>
                <c:pt idx="961">
                  <c:v>0.29916666102938305</c:v>
                </c:pt>
                <c:pt idx="962">
                  <c:v>0.29843738596281633</c:v>
                </c:pt>
                <c:pt idx="963">
                  <c:v>0.29770811089624971</c:v>
                </c:pt>
                <c:pt idx="964">
                  <c:v>0.29697883582968299</c:v>
                </c:pt>
                <c:pt idx="965">
                  <c:v>0.29624956076311626</c:v>
                </c:pt>
                <c:pt idx="966">
                  <c:v>0.29552028569654964</c:v>
                </c:pt>
                <c:pt idx="967">
                  <c:v>0.29479101062998292</c:v>
                </c:pt>
                <c:pt idx="968">
                  <c:v>0.2940617355634163</c:v>
                </c:pt>
                <c:pt idx="969">
                  <c:v>0.29333246049684958</c:v>
                </c:pt>
                <c:pt idx="970">
                  <c:v>0.29260318543028285</c:v>
                </c:pt>
                <c:pt idx="971">
                  <c:v>0.29187391036371624</c:v>
                </c:pt>
                <c:pt idx="972">
                  <c:v>0.29114463529714951</c:v>
                </c:pt>
                <c:pt idx="973">
                  <c:v>0.29041536023058279</c:v>
                </c:pt>
                <c:pt idx="974">
                  <c:v>0.28968608516401617</c:v>
                </c:pt>
                <c:pt idx="975">
                  <c:v>0.28895681009744945</c:v>
                </c:pt>
                <c:pt idx="976">
                  <c:v>0.28822753503088272</c:v>
                </c:pt>
                <c:pt idx="977">
                  <c:v>0.28749825996431611</c:v>
                </c:pt>
                <c:pt idx="978">
                  <c:v>0.28676898489774938</c:v>
                </c:pt>
                <c:pt idx="979">
                  <c:v>0.28603970983118265</c:v>
                </c:pt>
                <c:pt idx="980">
                  <c:v>0.28531043476461604</c:v>
                </c:pt>
                <c:pt idx="981">
                  <c:v>0.28458115969804931</c:v>
                </c:pt>
                <c:pt idx="982">
                  <c:v>0.2838518846314827</c:v>
                </c:pt>
                <c:pt idx="983">
                  <c:v>0.28312260956491597</c:v>
                </c:pt>
                <c:pt idx="984">
                  <c:v>0.28239333449834925</c:v>
                </c:pt>
                <c:pt idx="985">
                  <c:v>0.28166405943178263</c:v>
                </c:pt>
                <c:pt idx="986">
                  <c:v>0.28093478436521591</c:v>
                </c:pt>
                <c:pt idx="987">
                  <c:v>0.28020550929864918</c:v>
                </c:pt>
                <c:pt idx="988">
                  <c:v>0.27947623423208257</c:v>
                </c:pt>
                <c:pt idx="989">
                  <c:v>0.27874695916551584</c:v>
                </c:pt>
                <c:pt idx="990">
                  <c:v>0.27801768409894911</c:v>
                </c:pt>
                <c:pt idx="991">
                  <c:v>0.2772884090323825</c:v>
                </c:pt>
                <c:pt idx="992">
                  <c:v>0.27655913396581577</c:v>
                </c:pt>
                <c:pt idx="993">
                  <c:v>0.27582985889924905</c:v>
                </c:pt>
                <c:pt idx="994">
                  <c:v>0.27510058383268243</c:v>
                </c:pt>
                <c:pt idx="995">
                  <c:v>0.27437130876611571</c:v>
                </c:pt>
                <c:pt idx="996">
                  <c:v>0.27364203369954898</c:v>
                </c:pt>
                <c:pt idx="997">
                  <c:v>0.27291275863298237</c:v>
                </c:pt>
                <c:pt idx="998">
                  <c:v>0.27218348356641564</c:v>
                </c:pt>
                <c:pt idx="999">
                  <c:v>0.27145420849984903</c:v>
                </c:pt>
                <c:pt idx="1000">
                  <c:v>0.2707249334332823</c:v>
                </c:pt>
                <c:pt idx="1001">
                  <c:v>0.26999565836671557</c:v>
                </c:pt>
                <c:pt idx="1002">
                  <c:v>0.26926638330014896</c:v>
                </c:pt>
                <c:pt idx="1003">
                  <c:v>0.26853710823358223</c:v>
                </c:pt>
                <c:pt idx="1004">
                  <c:v>0.26780783316701551</c:v>
                </c:pt>
                <c:pt idx="1005">
                  <c:v>0.26707855810044889</c:v>
                </c:pt>
                <c:pt idx="1006">
                  <c:v>0.26634928303388217</c:v>
                </c:pt>
                <c:pt idx="1007">
                  <c:v>0.26562000796731544</c:v>
                </c:pt>
                <c:pt idx="1008">
                  <c:v>0.26489073290074883</c:v>
                </c:pt>
                <c:pt idx="1009">
                  <c:v>0.2641614578341821</c:v>
                </c:pt>
                <c:pt idx="1010">
                  <c:v>0.26343218276761537</c:v>
                </c:pt>
                <c:pt idx="1011">
                  <c:v>0.26270290770104876</c:v>
                </c:pt>
                <c:pt idx="1012">
                  <c:v>0.26197363263448203</c:v>
                </c:pt>
                <c:pt idx="1013">
                  <c:v>0.26124435756791531</c:v>
                </c:pt>
                <c:pt idx="1014">
                  <c:v>0.26051508250134869</c:v>
                </c:pt>
                <c:pt idx="1015">
                  <c:v>0.25978580743478197</c:v>
                </c:pt>
                <c:pt idx="1016">
                  <c:v>0.25905653236821535</c:v>
                </c:pt>
                <c:pt idx="1017">
                  <c:v>0.25832725730164863</c:v>
                </c:pt>
                <c:pt idx="1018">
                  <c:v>0.2575979822350819</c:v>
                </c:pt>
                <c:pt idx="1019">
                  <c:v>0.25686870716851529</c:v>
                </c:pt>
                <c:pt idx="1020">
                  <c:v>0.25613943210194856</c:v>
                </c:pt>
                <c:pt idx="1021">
                  <c:v>0.25541015703538184</c:v>
                </c:pt>
                <c:pt idx="1022">
                  <c:v>0.25468088196881522</c:v>
                </c:pt>
                <c:pt idx="1023">
                  <c:v>0.25395160690224849</c:v>
                </c:pt>
                <c:pt idx="1024">
                  <c:v>0.25322233183568177</c:v>
                </c:pt>
                <c:pt idx="1025">
                  <c:v>0.25249305676911515</c:v>
                </c:pt>
                <c:pt idx="1026">
                  <c:v>0.25176378170254843</c:v>
                </c:pt>
                <c:pt idx="1027">
                  <c:v>0.2510345066359817</c:v>
                </c:pt>
                <c:pt idx="1028">
                  <c:v>0.25030523156941509</c:v>
                </c:pt>
                <c:pt idx="1029">
                  <c:v>0.24957595650284836</c:v>
                </c:pt>
                <c:pt idx="1030">
                  <c:v>0.24884668143628164</c:v>
                </c:pt>
                <c:pt idx="1031">
                  <c:v>0.24811740636971502</c:v>
                </c:pt>
                <c:pt idx="1032">
                  <c:v>0.2473881313031483</c:v>
                </c:pt>
                <c:pt idx="1033">
                  <c:v>0.24665885623658168</c:v>
                </c:pt>
                <c:pt idx="1034">
                  <c:v>0.24592958117001495</c:v>
                </c:pt>
                <c:pt idx="1035">
                  <c:v>0.24520030610344823</c:v>
                </c:pt>
                <c:pt idx="1036">
                  <c:v>0.24447103103688161</c:v>
                </c:pt>
                <c:pt idx="1037">
                  <c:v>0.24374175597031489</c:v>
                </c:pt>
                <c:pt idx="1038">
                  <c:v>0.24301248090374816</c:v>
                </c:pt>
                <c:pt idx="1039">
                  <c:v>0.24228320583718155</c:v>
                </c:pt>
                <c:pt idx="1040">
                  <c:v>0.24155393077061482</c:v>
                </c:pt>
                <c:pt idx="1041">
                  <c:v>0.2408246557040481</c:v>
                </c:pt>
                <c:pt idx="1042">
                  <c:v>0.24009538063748148</c:v>
                </c:pt>
                <c:pt idx="1043">
                  <c:v>0.23936610557091476</c:v>
                </c:pt>
                <c:pt idx="1044">
                  <c:v>0.23863683050434803</c:v>
                </c:pt>
                <c:pt idx="1045">
                  <c:v>0.23790755543778142</c:v>
                </c:pt>
                <c:pt idx="1046">
                  <c:v>0.23717828037121469</c:v>
                </c:pt>
                <c:pt idx="1047">
                  <c:v>0.23644900530464807</c:v>
                </c:pt>
                <c:pt idx="1048">
                  <c:v>0.23571973023808135</c:v>
                </c:pt>
                <c:pt idx="1049">
                  <c:v>0.23499045517151462</c:v>
                </c:pt>
                <c:pt idx="1050">
                  <c:v>0.23426118010494801</c:v>
                </c:pt>
                <c:pt idx="1051">
                  <c:v>0.23353190503838128</c:v>
                </c:pt>
                <c:pt idx="1052">
                  <c:v>0.23280262997181456</c:v>
                </c:pt>
                <c:pt idx="1053">
                  <c:v>0.23207335490524794</c:v>
                </c:pt>
                <c:pt idx="1054">
                  <c:v>0.23134407983868122</c:v>
                </c:pt>
                <c:pt idx="1055">
                  <c:v>0.23061480477211449</c:v>
                </c:pt>
                <c:pt idx="1056">
                  <c:v>0.22988552970554788</c:v>
                </c:pt>
                <c:pt idx="1057">
                  <c:v>0.22915625463898115</c:v>
                </c:pt>
                <c:pt idx="1058">
                  <c:v>0.22842697957241442</c:v>
                </c:pt>
                <c:pt idx="1059">
                  <c:v>0.22769770450584781</c:v>
                </c:pt>
                <c:pt idx="1060">
                  <c:v>0.22696842943928108</c:v>
                </c:pt>
                <c:pt idx="1061">
                  <c:v>0.22623915437271436</c:v>
                </c:pt>
                <c:pt idx="1062">
                  <c:v>0.22550987930614774</c:v>
                </c:pt>
                <c:pt idx="1063">
                  <c:v>0.22478060423958102</c:v>
                </c:pt>
                <c:pt idx="1064">
                  <c:v>0.2240513291730144</c:v>
                </c:pt>
                <c:pt idx="1065">
                  <c:v>0.22332205410644768</c:v>
                </c:pt>
                <c:pt idx="1066">
                  <c:v>0.22259277903988095</c:v>
                </c:pt>
                <c:pt idx="1067">
                  <c:v>0.22186350397331434</c:v>
                </c:pt>
                <c:pt idx="1068">
                  <c:v>0.22113422890674761</c:v>
                </c:pt>
                <c:pt idx="1069">
                  <c:v>0.22040495384018088</c:v>
                </c:pt>
                <c:pt idx="1070">
                  <c:v>0.21967567877361427</c:v>
                </c:pt>
                <c:pt idx="1071">
                  <c:v>0.21894640370704754</c:v>
                </c:pt>
                <c:pt idx="1072">
                  <c:v>0.21821712864048082</c:v>
                </c:pt>
                <c:pt idx="1073">
                  <c:v>0.2174878535739142</c:v>
                </c:pt>
                <c:pt idx="1074">
                  <c:v>0.21675857850734748</c:v>
                </c:pt>
                <c:pt idx="1075">
                  <c:v>0.21602930344078075</c:v>
                </c:pt>
                <c:pt idx="1076">
                  <c:v>0.21530002837421414</c:v>
                </c:pt>
                <c:pt idx="1077">
                  <c:v>0.21457075330764741</c:v>
                </c:pt>
                <c:pt idx="1078">
                  <c:v>0.21384147824108068</c:v>
                </c:pt>
                <c:pt idx="1079">
                  <c:v>0.21311220317451407</c:v>
                </c:pt>
                <c:pt idx="1080">
                  <c:v>0.21238292810794734</c:v>
                </c:pt>
                <c:pt idx="1081">
                  <c:v>0.21165365304138073</c:v>
                </c:pt>
                <c:pt idx="1082">
                  <c:v>0.210924377974814</c:v>
                </c:pt>
                <c:pt idx="1083">
                  <c:v>0.21019510290824728</c:v>
                </c:pt>
                <c:pt idx="1084">
                  <c:v>0.20946582784168066</c:v>
                </c:pt>
                <c:pt idx="1085">
                  <c:v>0.20873655277511394</c:v>
                </c:pt>
                <c:pt idx="1086">
                  <c:v>0.20800727770854721</c:v>
                </c:pt>
                <c:pt idx="1087">
                  <c:v>0.2072780026419806</c:v>
                </c:pt>
                <c:pt idx="1088">
                  <c:v>0.20654872757541387</c:v>
                </c:pt>
                <c:pt idx="1089">
                  <c:v>0.20581945250884714</c:v>
                </c:pt>
                <c:pt idx="1090">
                  <c:v>0.20509017744228053</c:v>
                </c:pt>
                <c:pt idx="1091">
                  <c:v>0.2043609023757138</c:v>
                </c:pt>
                <c:pt idx="1092">
                  <c:v>0.20363162730914708</c:v>
                </c:pt>
                <c:pt idx="1093">
                  <c:v>0.20290235224258046</c:v>
                </c:pt>
                <c:pt idx="1094">
                  <c:v>0.20217307717601374</c:v>
                </c:pt>
                <c:pt idx="1095">
                  <c:v>0.20144380210944701</c:v>
                </c:pt>
                <c:pt idx="1096">
                  <c:v>0.2007145270428804</c:v>
                </c:pt>
                <c:pt idx="1097">
                  <c:v>0.19998525197631367</c:v>
                </c:pt>
                <c:pt idx="1098">
                  <c:v>0.19925597690974706</c:v>
                </c:pt>
                <c:pt idx="1099">
                  <c:v>0.19852670184318033</c:v>
                </c:pt>
                <c:pt idx="1100">
                  <c:v>0.19779742677661361</c:v>
                </c:pt>
                <c:pt idx="1101">
                  <c:v>0.19706815171004699</c:v>
                </c:pt>
                <c:pt idx="1102">
                  <c:v>0.19633887664348026</c:v>
                </c:pt>
                <c:pt idx="1103">
                  <c:v>0.19560960157691354</c:v>
                </c:pt>
                <c:pt idx="1104">
                  <c:v>0.19488032651034692</c:v>
                </c:pt>
                <c:pt idx="1105">
                  <c:v>0.1941510514437802</c:v>
                </c:pt>
                <c:pt idx="1106">
                  <c:v>0.19342177637721347</c:v>
                </c:pt>
                <c:pt idx="1107">
                  <c:v>0.19269250131064686</c:v>
                </c:pt>
                <c:pt idx="1108">
                  <c:v>0.19196322624408013</c:v>
                </c:pt>
                <c:pt idx="1109">
                  <c:v>0.19123395117751341</c:v>
                </c:pt>
                <c:pt idx="1110">
                  <c:v>0.19050467611094679</c:v>
                </c:pt>
                <c:pt idx="1111">
                  <c:v>0.18977540104438007</c:v>
                </c:pt>
                <c:pt idx="1112">
                  <c:v>0.18904612597781345</c:v>
                </c:pt>
                <c:pt idx="1113">
                  <c:v>0.18831685091124672</c:v>
                </c:pt>
                <c:pt idx="1114">
                  <c:v>0.18758757584468</c:v>
                </c:pt>
                <c:pt idx="1115">
                  <c:v>0.18685830077811338</c:v>
                </c:pt>
                <c:pt idx="1116">
                  <c:v>0.18612902571154666</c:v>
                </c:pt>
                <c:pt idx="1117">
                  <c:v>0.18539975064497993</c:v>
                </c:pt>
                <c:pt idx="1118">
                  <c:v>0.18467047557841332</c:v>
                </c:pt>
                <c:pt idx="1119">
                  <c:v>0.18394120051184659</c:v>
                </c:pt>
                <c:pt idx="1120">
                  <c:v>0.18321192544527987</c:v>
                </c:pt>
                <c:pt idx="1121">
                  <c:v>0.18248265037871325</c:v>
                </c:pt>
                <c:pt idx="1122">
                  <c:v>0.18175337531214653</c:v>
                </c:pt>
                <c:pt idx="1123">
                  <c:v>0.1810241002455798</c:v>
                </c:pt>
                <c:pt idx="1124">
                  <c:v>0.18029482517901319</c:v>
                </c:pt>
                <c:pt idx="1125">
                  <c:v>0.17956555011244646</c:v>
                </c:pt>
                <c:pt idx="1126">
                  <c:v>0.17883627504587973</c:v>
                </c:pt>
                <c:pt idx="1127">
                  <c:v>0.17810699997931312</c:v>
                </c:pt>
                <c:pt idx="1128">
                  <c:v>0.17737772491274639</c:v>
                </c:pt>
                <c:pt idx="1129">
                  <c:v>0.17664844984617978</c:v>
                </c:pt>
                <c:pt idx="1130">
                  <c:v>0.17591917477961305</c:v>
                </c:pt>
                <c:pt idx="1131">
                  <c:v>0.17518989971304633</c:v>
                </c:pt>
                <c:pt idx="1132">
                  <c:v>0.17446062464647971</c:v>
                </c:pt>
                <c:pt idx="1133">
                  <c:v>0.17373134957991299</c:v>
                </c:pt>
                <c:pt idx="1134">
                  <c:v>0.17300207451334626</c:v>
                </c:pt>
                <c:pt idx="1135">
                  <c:v>0.17227279944677965</c:v>
                </c:pt>
                <c:pt idx="1136">
                  <c:v>0.17154352438021292</c:v>
                </c:pt>
                <c:pt idx="1137">
                  <c:v>0.17081424931364619</c:v>
                </c:pt>
                <c:pt idx="1138">
                  <c:v>0.17008497424707958</c:v>
                </c:pt>
                <c:pt idx="1139">
                  <c:v>0.16935569918051285</c:v>
                </c:pt>
                <c:pt idx="1140">
                  <c:v>0.16862642411394613</c:v>
                </c:pt>
                <c:pt idx="1141">
                  <c:v>0.16789714904737951</c:v>
                </c:pt>
                <c:pt idx="1142">
                  <c:v>0.16716787398081279</c:v>
                </c:pt>
                <c:pt idx="1143">
                  <c:v>0.16643859891424606</c:v>
                </c:pt>
                <c:pt idx="1144">
                  <c:v>0.16570932384767945</c:v>
                </c:pt>
                <c:pt idx="1145">
                  <c:v>0.16498004878111272</c:v>
                </c:pt>
                <c:pt idx="1146">
                  <c:v>0.16425077371454611</c:v>
                </c:pt>
                <c:pt idx="1147">
                  <c:v>0.16352149864797938</c:v>
                </c:pt>
                <c:pt idx="1148">
                  <c:v>0.16279222358141265</c:v>
                </c:pt>
                <c:pt idx="1149">
                  <c:v>0.16206294851484604</c:v>
                </c:pt>
                <c:pt idx="1150">
                  <c:v>0.16133367344827931</c:v>
                </c:pt>
                <c:pt idx="1151">
                  <c:v>0.16060439838171259</c:v>
                </c:pt>
                <c:pt idx="1152">
                  <c:v>0.15987512331514597</c:v>
                </c:pt>
                <c:pt idx="1153">
                  <c:v>0.15914584824857925</c:v>
                </c:pt>
                <c:pt idx="1154">
                  <c:v>0.15841657318201252</c:v>
                </c:pt>
                <c:pt idx="1155">
                  <c:v>0.15768729811544591</c:v>
                </c:pt>
                <c:pt idx="1156">
                  <c:v>0.15695802304887918</c:v>
                </c:pt>
                <c:pt idx="1157">
                  <c:v>0.15622874798231245</c:v>
                </c:pt>
                <c:pt idx="1158">
                  <c:v>0.15549947291574584</c:v>
                </c:pt>
                <c:pt idx="1159">
                  <c:v>0.15477019784917911</c:v>
                </c:pt>
                <c:pt idx="1160">
                  <c:v>0.15404092278261239</c:v>
                </c:pt>
                <c:pt idx="1161">
                  <c:v>0.15331164771604577</c:v>
                </c:pt>
                <c:pt idx="1162">
                  <c:v>0.15258237264947905</c:v>
                </c:pt>
                <c:pt idx="1163">
                  <c:v>0.15185309758291243</c:v>
                </c:pt>
                <c:pt idx="1164">
                  <c:v>0.15112382251634571</c:v>
                </c:pt>
                <c:pt idx="1165">
                  <c:v>0.15039454744977898</c:v>
                </c:pt>
                <c:pt idx="1166">
                  <c:v>0.14966527238321237</c:v>
                </c:pt>
                <c:pt idx="1167">
                  <c:v>0.14893599731664564</c:v>
                </c:pt>
                <c:pt idx="1168">
                  <c:v>0.14820672225007891</c:v>
                </c:pt>
                <c:pt idx="1169">
                  <c:v>0.1474774471835123</c:v>
                </c:pt>
                <c:pt idx="1170">
                  <c:v>0.14674817211694557</c:v>
                </c:pt>
                <c:pt idx="1171">
                  <c:v>0.14601889705037885</c:v>
                </c:pt>
                <c:pt idx="1172">
                  <c:v>0.14528962198381223</c:v>
                </c:pt>
                <c:pt idx="1173">
                  <c:v>0.14456034691724551</c:v>
                </c:pt>
                <c:pt idx="1174">
                  <c:v>0.14383107185067878</c:v>
                </c:pt>
                <c:pt idx="1175">
                  <c:v>0.14310179678411217</c:v>
                </c:pt>
                <c:pt idx="1176">
                  <c:v>0.14237252171754544</c:v>
                </c:pt>
                <c:pt idx="1177">
                  <c:v>0.14164324665097883</c:v>
                </c:pt>
                <c:pt idx="1178">
                  <c:v>0.1409139715844121</c:v>
                </c:pt>
                <c:pt idx="1179">
                  <c:v>0.14018469651784538</c:v>
                </c:pt>
                <c:pt idx="1180">
                  <c:v>0.13945542145127876</c:v>
                </c:pt>
                <c:pt idx="1181">
                  <c:v>0.13872614638471203</c:v>
                </c:pt>
                <c:pt idx="1182">
                  <c:v>0.13799687131814531</c:v>
                </c:pt>
                <c:pt idx="1183">
                  <c:v>0.13726759625157869</c:v>
                </c:pt>
                <c:pt idx="1184">
                  <c:v>0.13653832118501197</c:v>
                </c:pt>
                <c:pt idx="1185">
                  <c:v>0.13580904611844524</c:v>
                </c:pt>
                <c:pt idx="1186">
                  <c:v>0.13507977105187863</c:v>
                </c:pt>
                <c:pt idx="1187">
                  <c:v>0.1343504959853119</c:v>
                </c:pt>
                <c:pt idx="1188">
                  <c:v>0.13362122091874518</c:v>
                </c:pt>
                <c:pt idx="1189">
                  <c:v>0.13289194585217856</c:v>
                </c:pt>
                <c:pt idx="1190">
                  <c:v>0.13216267078561184</c:v>
                </c:pt>
                <c:pt idx="1191">
                  <c:v>0.13143339571904511</c:v>
                </c:pt>
                <c:pt idx="1192">
                  <c:v>0.13070412065247849</c:v>
                </c:pt>
                <c:pt idx="1193">
                  <c:v>0.12997484558591177</c:v>
                </c:pt>
                <c:pt idx="1194">
                  <c:v>0.12924557051934515</c:v>
                </c:pt>
                <c:pt idx="1195">
                  <c:v>0.12851629545277843</c:v>
                </c:pt>
                <c:pt idx="1196">
                  <c:v>0.1277870203862117</c:v>
                </c:pt>
                <c:pt idx="1197">
                  <c:v>0.12705774531964509</c:v>
                </c:pt>
                <c:pt idx="1198">
                  <c:v>0.12632847025307836</c:v>
                </c:pt>
                <c:pt idx="1199">
                  <c:v>0.12559919518651164</c:v>
                </c:pt>
                <c:pt idx="1200">
                  <c:v>0.12486992011994502</c:v>
                </c:pt>
                <c:pt idx="1201">
                  <c:v>0.1241406450533783</c:v>
                </c:pt>
                <c:pt idx="1202">
                  <c:v>0.12341136998681157</c:v>
                </c:pt>
                <c:pt idx="1203">
                  <c:v>0.12268209492024496</c:v>
                </c:pt>
                <c:pt idx="1204">
                  <c:v>0.12195281985367823</c:v>
                </c:pt>
                <c:pt idx="1205">
                  <c:v>0.1212235447871115</c:v>
                </c:pt>
                <c:pt idx="1206">
                  <c:v>0.12049426972054489</c:v>
                </c:pt>
                <c:pt idx="1207">
                  <c:v>0.11976499465397816</c:v>
                </c:pt>
                <c:pt idx="1208">
                  <c:v>0.11903571958741144</c:v>
                </c:pt>
                <c:pt idx="1209">
                  <c:v>0.11830644452084482</c:v>
                </c:pt>
                <c:pt idx="1210">
                  <c:v>0.1175771694542781</c:v>
                </c:pt>
                <c:pt idx="1211">
                  <c:v>0.11684789438771148</c:v>
                </c:pt>
                <c:pt idx="1212">
                  <c:v>0.11611861932114476</c:v>
                </c:pt>
                <c:pt idx="1213">
                  <c:v>0.11538934425457803</c:v>
                </c:pt>
                <c:pt idx="1214">
                  <c:v>0.11466006918801142</c:v>
                </c:pt>
                <c:pt idx="1215">
                  <c:v>0.11393079412144469</c:v>
                </c:pt>
                <c:pt idx="1216">
                  <c:v>0.11320151905487796</c:v>
                </c:pt>
                <c:pt idx="1217">
                  <c:v>0.11247224398831135</c:v>
                </c:pt>
                <c:pt idx="1218">
                  <c:v>0.11174296892174462</c:v>
                </c:pt>
                <c:pt idx="1219">
                  <c:v>0.1110136938551779</c:v>
                </c:pt>
                <c:pt idx="1220">
                  <c:v>0.11028441878861128</c:v>
                </c:pt>
                <c:pt idx="1221">
                  <c:v>0.10955514372204456</c:v>
                </c:pt>
                <c:pt idx="1222">
                  <c:v>0.10882586865547783</c:v>
                </c:pt>
                <c:pt idx="1223">
                  <c:v>0.10809659358891122</c:v>
                </c:pt>
                <c:pt idx="1224">
                  <c:v>0.10736731852234449</c:v>
                </c:pt>
                <c:pt idx="1225">
                  <c:v>0.10663804345577788</c:v>
                </c:pt>
                <c:pt idx="1226">
                  <c:v>0.10590876838921115</c:v>
                </c:pt>
                <c:pt idx="1227">
                  <c:v>0.10517949332264442</c:v>
                </c:pt>
                <c:pt idx="1228">
                  <c:v>0.10445021825607781</c:v>
                </c:pt>
                <c:pt idx="1229">
                  <c:v>0.10372094318951108</c:v>
                </c:pt>
                <c:pt idx="1230">
                  <c:v>0.10299166812294436</c:v>
                </c:pt>
                <c:pt idx="1231">
                  <c:v>0.10226239305637774</c:v>
                </c:pt>
                <c:pt idx="1232">
                  <c:v>0.10153311798981102</c:v>
                </c:pt>
                <c:pt idx="1233">
                  <c:v>0.10080384292324429</c:v>
                </c:pt>
                <c:pt idx="1234">
                  <c:v>0.10007456785667768</c:v>
                </c:pt>
                <c:pt idx="1235">
                  <c:v>9.9345292790110951E-2</c:v>
                </c:pt>
                <c:pt idx="1236">
                  <c:v>9.8616017723544225E-2</c:v>
                </c:pt>
                <c:pt idx="1237">
                  <c:v>9.788674265697761E-2</c:v>
                </c:pt>
                <c:pt idx="1238">
                  <c:v>9.7157467590410884E-2</c:v>
                </c:pt>
                <c:pt idx="1239">
                  <c:v>9.6428192523844158E-2</c:v>
                </c:pt>
                <c:pt idx="1240">
                  <c:v>9.5698917457277544E-2</c:v>
                </c:pt>
                <c:pt idx="1241">
                  <c:v>9.4969642390710818E-2</c:v>
                </c:pt>
                <c:pt idx="1242">
                  <c:v>9.4240367324144203E-2</c:v>
                </c:pt>
                <c:pt idx="1243">
                  <c:v>9.3511092257577477E-2</c:v>
                </c:pt>
                <c:pt idx="1244">
                  <c:v>9.2781817191010751E-2</c:v>
                </c:pt>
                <c:pt idx="1245">
                  <c:v>9.2052542124444137E-2</c:v>
                </c:pt>
                <c:pt idx="1246">
                  <c:v>9.1323267057877411E-2</c:v>
                </c:pt>
                <c:pt idx="1247">
                  <c:v>9.0593991991310685E-2</c:v>
                </c:pt>
                <c:pt idx="1248">
                  <c:v>8.986471692474407E-2</c:v>
                </c:pt>
                <c:pt idx="1249">
                  <c:v>8.9135441858177344E-2</c:v>
                </c:pt>
                <c:pt idx="1250">
                  <c:v>8.8406166791610619E-2</c:v>
                </c:pt>
                <c:pt idx="1251">
                  <c:v>8.7676891725044004E-2</c:v>
                </c:pt>
                <c:pt idx="1252">
                  <c:v>8.6947616658477278E-2</c:v>
                </c:pt>
                <c:pt idx="1253">
                  <c:v>8.6218341591910552E-2</c:v>
                </c:pt>
                <c:pt idx="1254">
                  <c:v>8.5489066525343937E-2</c:v>
                </c:pt>
                <c:pt idx="1255">
                  <c:v>8.4759791458777212E-2</c:v>
                </c:pt>
                <c:pt idx="1256">
                  <c:v>8.4030516392210486E-2</c:v>
                </c:pt>
                <c:pt idx="1257">
                  <c:v>8.3301241325643871E-2</c:v>
                </c:pt>
                <c:pt idx="1258">
                  <c:v>8.2571966259077145E-2</c:v>
                </c:pt>
                <c:pt idx="1259">
                  <c:v>8.184269119251053E-2</c:v>
                </c:pt>
                <c:pt idx="1260">
                  <c:v>8.1113416125943805E-2</c:v>
                </c:pt>
                <c:pt idx="1261">
                  <c:v>8.0384141059377079E-2</c:v>
                </c:pt>
                <c:pt idx="1262">
                  <c:v>7.9654865992810464E-2</c:v>
                </c:pt>
                <c:pt idx="1263">
                  <c:v>7.8925590926243738E-2</c:v>
                </c:pt>
                <c:pt idx="1264">
                  <c:v>7.8196315859677012E-2</c:v>
                </c:pt>
                <c:pt idx="1265">
                  <c:v>7.7467040793110398E-2</c:v>
                </c:pt>
                <c:pt idx="1266">
                  <c:v>7.6737765726543672E-2</c:v>
                </c:pt>
                <c:pt idx="1267">
                  <c:v>7.6008490659976946E-2</c:v>
                </c:pt>
                <c:pt idx="1268">
                  <c:v>7.5279215593410331E-2</c:v>
                </c:pt>
                <c:pt idx="1269">
                  <c:v>7.4549940526843606E-2</c:v>
                </c:pt>
                <c:pt idx="1270">
                  <c:v>7.382066546027688E-2</c:v>
                </c:pt>
                <c:pt idx="1271">
                  <c:v>7.3091390393710265E-2</c:v>
                </c:pt>
                <c:pt idx="1272">
                  <c:v>7.2362115327143539E-2</c:v>
                </c:pt>
                <c:pt idx="1273">
                  <c:v>7.1632840260576813E-2</c:v>
                </c:pt>
                <c:pt idx="1274">
                  <c:v>7.0903565194010199E-2</c:v>
                </c:pt>
                <c:pt idx="1275">
                  <c:v>7.0174290127443473E-2</c:v>
                </c:pt>
                <c:pt idx="1276">
                  <c:v>6.9445015060876858E-2</c:v>
                </c:pt>
                <c:pt idx="1277">
                  <c:v>6.8715739994310132E-2</c:v>
                </c:pt>
                <c:pt idx="1278">
                  <c:v>6.7986464927743406E-2</c:v>
                </c:pt>
                <c:pt idx="1279">
                  <c:v>6.7257189861176792E-2</c:v>
                </c:pt>
                <c:pt idx="1280">
                  <c:v>6.6527914794610066E-2</c:v>
                </c:pt>
                <c:pt idx="1281">
                  <c:v>6.5798639728043229E-2</c:v>
                </c:pt>
                <c:pt idx="1282">
                  <c:v>6.5069364661476614E-2</c:v>
                </c:pt>
                <c:pt idx="1283">
                  <c:v>6.4340089594909888E-2</c:v>
                </c:pt>
                <c:pt idx="1284">
                  <c:v>6.3610814528343163E-2</c:v>
                </c:pt>
                <c:pt idx="1285">
                  <c:v>6.2881539461776548E-2</c:v>
                </c:pt>
                <c:pt idx="1286">
                  <c:v>6.2152264395209822E-2</c:v>
                </c:pt>
                <c:pt idx="1287">
                  <c:v>6.1422989328643207E-2</c:v>
                </c:pt>
                <c:pt idx="1288">
                  <c:v>6.0693714262076481E-2</c:v>
                </c:pt>
                <c:pt idx="1289">
                  <c:v>5.9964439195509756E-2</c:v>
                </c:pt>
                <c:pt idx="1290">
                  <c:v>5.9235164128943141E-2</c:v>
                </c:pt>
                <c:pt idx="1291">
                  <c:v>5.8505889062376415E-2</c:v>
                </c:pt>
                <c:pt idx="1292">
                  <c:v>5.7776613995809689E-2</c:v>
                </c:pt>
                <c:pt idx="1293">
                  <c:v>5.7047338929243074E-2</c:v>
                </c:pt>
                <c:pt idx="1294">
                  <c:v>5.6318063862676349E-2</c:v>
                </c:pt>
                <c:pt idx="1295">
                  <c:v>5.5588788796109623E-2</c:v>
                </c:pt>
                <c:pt idx="1296">
                  <c:v>5.4859513729543008E-2</c:v>
                </c:pt>
                <c:pt idx="1297">
                  <c:v>5.4130238662976282E-2</c:v>
                </c:pt>
                <c:pt idx="1298">
                  <c:v>5.3400963596409556E-2</c:v>
                </c:pt>
                <c:pt idx="1299">
                  <c:v>5.2671688529842942E-2</c:v>
                </c:pt>
                <c:pt idx="1300">
                  <c:v>5.1942413463276216E-2</c:v>
                </c:pt>
                <c:pt idx="1301">
                  <c:v>5.121313839670949E-2</c:v>
                </c:pt>
                <c:pt idx="1302">
                  <c:v>5.0483863330142875E-2</c:v>
                </c:pt>
                <c:pt idx="1303">
                  <c:v>4.9754588263576149E-2</c:v>
                </c:pt>
                <c:pt idx="1304">
                  <c:v>4.9025313197009535E-2</c:v>
                </c:pt>
                <c:pt idx="1305">
                  <c:v>4.8296038130442809E-2</c:v>
                </c:pt>
                <c:pt idx="1306">
                  <c:v>4.7566763063876083E-2</c:v>
                </c:pt>
                <c:pt idx="1307">
                  <c:v>4.6837487997309468E-2</c:v>
                </c:pt>
                <c:pt idx="1308">
                  <c:v>4.6108212930742742E-2</c:v>
                </c:pt>
                <c:pt idx="1309">
                  <c:v>4.5378937864176017E-2</c:v>
                </c:pt>
                <c:pt idx="1310">
                  <c:v>4.4649662797609402E-2</c:v>
                </c:pt>
                <c:pt idx="1311">
                  <c:v>4.3920387731042676E-2</c:v>
                </c:pt>
                <c:pt idx="1312">
                  <c:v>4.319111266447595E-2</c:v>
                </c:pt>
                <c:pt idx="1313">
                  <c:v>4.2461837597909335E-2</c:v>
                </c:pt>
                <c:pt idx="1314">
                  <c:v>4.173256253134261E-2</c:v>
                </c:pt>
                <c:pt idx="1315">
                  <c:v>4.1003287464775884E-2</c:v>
                </c:pt>
                <c:pt idx="1316">
                  <c:v>4.0274012398209269E-2</c:v>
                </c:pt>
                <c:pt idx="1317">
                  <c:v>3.9544737331642543E-2</c:v>
                </c:pt>
                <c:pt idx="1318">
                  <c:v>3.8815462265075817E-2</c:v>
                </c:pt>
                <c:pt idx="1319">
                  <c:v>3.8086187198509203E-2</c:v>
                </c:pt>
                <c:pt idx="1320">
                  <c:v>3.7356912131942477E-2</c:v>
                </c:pt>
                <c:pt idx="1321">
                  <c:v>3.6627637065375862E-2</c:v>
                </c:pt>
                <c:pt idx="1322">
                  <c:v>3.5898361998809136E-2</c:v>
                </c:pt>
                <c:pt idx="1323">
                  <c:v>3.516908693224241E-2</c:v>
                </c:pt>
                <c:pt idx="1324">
                  <c:v>3.4439811865675796E-2</c:v>
                </c:pt>
                <c:pt idx="1325">
                  <c:v>3.371053679910907E-2</c:v>
                </c:pt>
                <c:pt idx="1326">
                  <c:v>3.2981261732542344E-2</c:v>
                </c:pt>
                <c:pt idx="1327">
                  <c:v>3.2251986665975729E-2</c:v>
                </c:pt>
                <c:pt idx="1328">
                  <c:v>3.1522711599409003E-2</c:v>
                </c:pt>
                <c:pt idx="1329">
                  <c:v>3.0793436532842278E-2</c:v>
                </c:pt>
                <c:pt idx="1330">
                  <c:v>3.0064161466275663E-2</c:v>
                </c:pt>
                <c:pt idx="1331">
                  <c:v>2.9334886399708937E-2</c:v>
                </c:pt>
                <c:pt idx="1332">
                  <c:v>2.8605611333142211E-2</c:v>
                </c:pt>
                <c:pt idx="1333">
                  <c:v>2.7876336266575596E-2</c:v>
                </c:pt>
                <c:pt idx="1334">
                  <c:v>2.7147061200008871E-2</c:v>
                </c:pt>
                <c:pt idx="1335">
                  <c:v>2.6417786133442145E-2</c:v>
                </c:pt>
                <c:pt idx="1336">
                  <c:v>2.568851106687553E-2</c:v>
                </c:pt>
                <c:pt idx="1337">
                  <c:v>2.4959236000308804E-2</c:v>
                </c:pt>
                <c:pt idx="1338">
                  <c:v>2.422996093374219E-2</c:v>
                </c:pt>
                <c:pt idx="1339">
                  <c:v>2.3500685867175464E-2</c:v>
                </c:pt>
                <c:pt idx="1340">
                  <c:v>2.2771410800608738E-2</c:v>
                </c:pt>
                <c:pt idx="1341">
                  <c:v>2.2042135734042123E-2</c:v>
                </c:pt>
                <c:pt idx="1342">
                  <c:v>2.1312860667475397E-2</c:v>
                </c:pt>
                <c:pt idx="1343">
                  <c:v>2.0583585600908672E-2</c:v>
                </c:pt>
                <c:pt idx="1344">
                  <c:v>1.9854310534342057E-2</c:v>
                </c:pt>
                <c:pt idx="1345">
                  <c:v>1.9125035467775331E-2</c:v>
                </c:pt>
                <c:pt idx="1346">
                  <c:v>1.8395760401208605E-2</c:v>
                </c:pt>
                <c:pt idx="1347">
                  <c:v>1.766648533464199E-2</c:v>
                </c:pt>
                <c:pt idx="1348">
                  <c:v>1.6937210268075265E-2</c:v>
                </c:pt>
                <c:pt idx="1349">
                  <c:v>1.6207935201508539E-2</c:v>
                </c:pt>
                <c:pt idx="1350">
                  <c:v>1.5478660134941924E-2</c:v>
                </c:pt>
                <c:pt idx="1351">
                  <c:v>1.4749385068375198E-2</c:v>
                </c:pt>
                <c:pt idx="1352">
                  <c:v>1.4020110001808583E-2</c:v>
                </c:pt>
                <c:pt idx="1353">
                  <c:v>1.3290834935241858E-2</c:v>
                </c:pt>
                <c:pt idx="1354">
                  <c:v>1.2561559868675132E-2</c:v>
                </c:pt>
                <c:pt idx="1355">
                  <c:v>1.1832284802108517E-2</c:v>
                </c:pt>
                <c:pt idx="1356">
                  <c:v>1.1103009735541791E-2</c:v>
                </c:pt>
                <c:pt idx="1357">
                  <c:v>1.0373734668975065E-2</c:v>
                </c:pt>
                <c:pt idx="1358">
                  <c:v>9.6444596024084506E-3</c:v>
                </c:pt>
                <c:pt idx="1359">
                  <c:v>8.9151845358417248E-3</c:v>
                </c:pt>
                <c:pt idx="1360">
                  <c:v>8.185909469274999E-3</c:v>
                </c:pt>
                <c:pt idx="1361">
                  <c:v>7.4566344027083842E-3</c:v>
                </c:pt>
                <c:pt idx="1362">
                  <c:v>6.7273593361416584E-3</c:v>
                </c:pt>
                <c:pt idx="1363">
                  <c:v>5.9980842695749326E-3</c:v>
                </c:pt>
                <c:pt idx="1364">
                  <c:v>5.2688092030083178E-3</c:v>
                </c:pt>
                <c:pt idx="1365">
                  <c:v>4.539534136441592E-3</c:v>
                </c:pt>
                <c:pt idx="1366">
                  <c:v>3.8102590698748662E-3</c:v>
                </c:pt>
                <c:pt idx="1367">
                  <c:v>3.0809840033082514E-3</c:v>
                </c:pt>
                <c:pt idx="1368">
                  <c:v>2.3517089367415256E-3</c:v>
                </c:pt>
                <c:pt idx="1369">
                  <c:v>1.6224338701749108E-3</c:v>
                </c:pt>
                <c:pt idx="1370">
                  <c:v>8.93158803608185E-4</c:v>
                </c:pt>
                <c:pt idx="1371">
                  <c:v>1.638837370414592E-4</c:v>
                </c:pt>
                <c:pt idx="1372">
                  <c:v>-5.6539132952515558E-4</c:v>
                </c:pt>
                <c:pt idx="1373">
                  <c:v>-1.2946663960919924E-3</c:v>
                </c:pt>
                <c:pt idx="1374">
                  <c:v>-2.0239414626586072E-3</c:v>
                </c:pt>
                <c:pt idx="1375">
                  <c:v>-2.753216529225222E-3</c:v>
                </c:pt>
                <c:pt idx="1376">
                  <c:v>-3.4824915957920588E-3</c:v>
                </c:pt>
                <c:pt idx="1377">
                  <c:v>-4.2117666623586736E-3</c:v>
                </c:pt>
                <c:pt idx="1378">
                  <c:v>-4.9410417289252884E-3</c:v>
                </c:pt>
                <c:pt idx="1379">
                  <c:v>-5.6703167954919032E-3</c:v>
                </c:pt>
                <c:pt idx="1380">
                  <c:v>-6.39959186205874E-3</c:v>
                </c:pt>
                <c:pt idx="1381">
                  <c:v>-7.1288669286253548E-3</c:v>
                </c:pt>
                <c:pt idx="1382">
                  <c:v>-7.8581419951919695E-3</c:v>
                </c:pt>
                <c:pt idx="1383">
                  <c:v>-8.5874170617588064E-3</c:v>
                </c:pt>
                <c:pt idx="1384">
                  <c:v>-9.3166921283254212E-3</c:v>
                </c:pt>
                <c:pt idx="1385">
                  <c:v>-1.0045967194892036E-2</c:v>
                </c:pt>
                <c:pt idx="1386">
                  <c:v>-1.0775242261458873E-2</c:v>
                </c:pt>
                <c:pt idx="1387">
                  <c:v>-1.1504517328025488E-2</c:v>
                </c:pt>
                <c:pt idx="1388">
                  <c:v>-1.2233792394592102E-2</c:v>
                </c:pt>
                <c:pt idx="1389">
                  <c:v>-1.2963067461158939E-2</c:v>
                </c:pt>
                <c:pt idx="1390">
                  <c:v>-1.3692342527725554E-2</c:v>
                </c:pt>
                <c:pt idx="1391">
                  <c:v>-1.4421617594292169E-2</c:v>
                </c:pt>
                <c:pt idx="1392">
                  <c:v>-1.5150892660859006E-2</c:v>
                </c:pt>
                <c:pt idx="1393">
                  <c:v>-1.588016772742562E-2</c:v>
                </c:pt>
                <c:pt idx="1394">
                  <c:v>-1.6609442793992235E-2</c:v>
                </c:pt>
                <c:pt idx="1395">
                  <c:v>-1.7338717860559072E-2</c:v>
                </c:pt>
                <c:pt idx="1396">
                  <c:v>-1.8067992927125687E-2</c:v>
                </c:pt>
                <c:pt idx="1397">
                  <c:v>-1.8797267993692302E-2</c:v>
                </c:pt>
                <c:pt idx="1398">
                  <c:v>-1.9526543060259138E-2</c:v>
                </c:pt>
                <c:pt idx="1399">
                  <c:v>-2.0255818126825753E-2</c:v>
                </c:pt>
                <c:pt idx="1400">
                  <c:v>-2.0985093193392368E-2</c:v>
                </c:pt>
                <c:pt idx="1401">
                  <c:v>-2.1714368259959205E-2</c:v>
                </c:pt>
                <c:pt idx="1402">
                  <c:v>-2.244364332652582E-2</c:v>
                </c:pt>
                <c:pt idx="1403">
                  <c:v>-2.3172918393092434E-2</c:v>
                </c:pt>
                <c:pt idx="1404">
                  <c:v>-2.3902193459659271E-2</c:v>
                </c:pt>
                <c:pt idx="1405">
                  <c:v>-2.4631468526225886E-2</c:v>
                </c:pt>
                <c:pt idx="1406">
                  <c:v>-2.5360743592792501E-2</c:v>
                </c:pt>
                <c:pt idx="1407">
                  <c:v>-2.6090018659359338E-2</c:v>
                </c:pt>
                <c:pt idx="1408">
                  <c:v>-2.6819293725925952E-2</c:v>
                </c:pt>
                <c:pt idx="1409">
                  <c:v>-2.7548568792492567E-2</c:v>
                </c:pt>
                <c:pt idx="1410">
                  <c:v>-2.8277843859059182E-2</c:v>
                </c:pt>
                <c:pt idx="1411">
                  <c:v>-2.9007118925626019E-2</c:v>
                </c:pt>
                <c:pt idx="1412">
                  <c:v>-2.9736393992192633E-2</c:v>
                </c:pt>
                <c:pt idx="1413">
                  <c:v>-3.0465669058759248E-2</c:v>
                </c:pt>
                <c:pt idx="1414">
                  <c:v>-3.1194944125326085E-2</c:v>
                </c:pt>
                <c:pt idx="1415">
                  <c:v>-3.19242191918927E-2</c:v>
                </c:pt>
                <c:pt idx="1416">
                  <c:v>-3.2653494258459315E-2</c:v>
                </c:pt>
                <c:pt idx="1417">
                  <c:v>-3.3382769325026151E-2</c:v>
                </c:pt>
                <c:pt idx="1418">
                  <c:v>-3.4112044391592766E-2</c:v>
                </c:pt>
                <c:pt idx="1419">
                  <c:v>-3.4841319458159381E-2</c:v>
                </c:pt>
                <c:pt idx="1420">
                  <c:v>-3.5570594524726218E-2</c:v>
                </c:pt>
                <c:pt idx="1421">
                  <c:v>-3.6299869591292833E-2</c:v>
                </c:pt>
                <c:pt idx="1422">
                  <c:v>-3.7029144657859447E-2</c:v>
                </c:pt>
                <c:pt idx="1423">
                  <c:v>-3.7758419724426284E-2</c:v>
                </c:pt>
                <c:pt idx="1424">
                  <c:v>-3.8487694790992899E-2</c:v>
                </c:pt>
                <c:pt idx="1425">
                  <c:v>-3.9216969857559514E-2</c:v>
                </c:pt>
                <c:pt idx="1426">
                  <c:v>-3.9946244924126351E-2</c:v>
                </c:pt>
                <c:pt idx="1427">
                  <c:v>-4.0675519990692965E-2</c:v>
                </c:pt>
                <c:pt idx="1428">
                  <c:v>-4.140479505725958E-2</c:v>
                </c:pt>
                <c:pt idx="1429">
                  <c:v>-4.2134070123826417E-2</c:v>
                </c:pt>
                <c:pt idx="1430">
                  <c:v>-4.2863345190393032E-2</c:v>
                </c:pt>
                <c:pt idx="1431">
                  <c:v>-4.3592620256959647E-2</c:v>
                </c:pt>
                <c:pt idx="1432">
                  <c:v>-4.4321895323526483E-2</c:v>
                </c:pt>
                <c:pt idx="1433">
                  <c:v>-4.5051170390093098E-2</c:v>
                </c:pt>
                <c:pt idx="1434">
                  <c:v>-4.5780445456659713E-2</c:v>
                </c:pt>
                <c:pt idx="1435">
                  <c:v>-4.650972052322655E-2</c:v>
                </c:pt>
                <c:pt idx="1436">
                  <c:v>-4.7238995589793165E-2</c:v>
                </c:pt>
                <c:pt idx="1437">
                  <c:v>-4.7968270656359779E-2</c:v>
                </c:pt>
                <c:pt idx="1438">
                  <c:v>-4.8697545722926616E-2</c:v>
                </c:pt>
                <c:pt idx="1439">
                  <c:v>-4.9426820789493231E-2</c:v>
                </c:pt>
                <c:pt idx="1440">
                  <c:v>-5.0156095856059846E-2</c:v>
                </c:pt>
                <c:pt idx="1441">
                  <c:v>-5.0885370922626461E-2</c:v>
                </c:pt>
                <c:pt idx="1442">
                  <c:v>-5.1614645989193297E-2</c:v>
                </c:pt>
                <c:pt idx="1443">
                  <c:v>-5.2343921055759912E-2</c:v>
                </c:pt>
                <c:pt idx="1444">
                  <c:v>-5.3073196122326527E-2</c:v>
                </c:pt>
                <c:pt idx="1445">
                  <c:v>-5.3802471188893364E-2</c:v>
                </c:pt>
                <c:pt idx="1446">
                  <c:v>-5.4531746255459979E-2</c:v>
                </c:pt>
                <c:pt idx="1447">
                  <c:v>-5.5261021322026593E-2</c:v>
                </c:pt>
                <c:pt idx="1448">
                  <c:v>-5.599029638859343E-2</c:v>
                </c:pt>
                <c:pt idx="1449">
                  <c:v>-5.6719571455160045E-2</c:v>
                </c:pt>
                <c:pt idx="1450">
                  <c:v>-5.744884652172666E-2</c:v>
                </c:pt>
                <c:pt idx="1451">
                  <c:v>-5.8178121588293497E-2</c:v>
                </c:pt>
                <c:pt idx="1452">
                  <c:v>-5.8907396654860111E-2</c:v>
                </c:pt>
                <c:pt idx="1453">
                  <c:v>-5.9636671721426726E-2</c:v>
                </c:pt>
                <c:pt idx="1454">
                  <c:v>-6.0365946787993563E-2</c:v>
                </c:pt>
                <c:pt idx="1455">
                  <c:v>-6.1095221854560178E-2</c:v>
                </c:pt>
                <c:pt idx="1456">
                  <c:v>-6.1824496921126793E-2</c:v>
                </c:pt>
                <c:pt idx="1457">
                  <c:v>-6.2553771987693629E-2</c:v>
                </c:pt>
                <c:pt idx="1458">
                  <c:v>-6.3283047054260244E-2</c:v>
                </c:pt>
                <c:pt idx="1459">
                  <c:v>-6.4012322120826859E-2</c:v>
                </c:pt>
                <c:pt idx="1460">
                  <c:v>-6.4741597187393696E-2</c:v>
                </c:pt>
                <c:pt idx="1461">
                  <c:v>-6.5470872253960311E-2</c:v>
                </c:pt>
                <c:pt idx="1462">
                  <c:v>-6.6200147320526925E-2</c:v>
                </c:pt>
                <c:pt idx="1463">
                  <c:v>-6.6929422387093762E-2</c:v>
                </c:pt>
                <c:pt idx="1464">
                  <c:v>-6.7658697453660377E-2</c:v>
                </c:pt>
                <c:pt idx="1465">
                  <c:v>-6.8387972520226992E-2</c:v>
                </c:pt>
                <c:pt idx="1466">
                  <c:v>-6.9117247586793829E-2</c:v>
                </c:pt>
                <c:pt idx="1467">
                  <c:v>-6.9846522653360443E-2</c:v>
                </c:pt>
                <c:pt idx="1468">
                  <c:v>-7.0575797719927058E-2</c:v>
                </c:pt>
                <c:pt idx="1469">
                  <c:v>-7.1305072786493895E-2</c:v>
                </c:pt>
                <c:pt idx="1470">
                  <c:v>-7.203434785306051E-2</c:v>
                </c:pt>
                <c:pt idx="1471">
                  <c:v>-7.2763622919627124E-2</c:v>
                </c:pt>
                <c:pt idx="1472">
                  <c:v>-7.3492897986193961E-2</c:v>
                </c:pt>
                <c:pt idx="1473">
                  <c:v>-7.4222173052760576E-2</c:v>
                </c:pt>
                <c:pt idx="1474">
                  <c:v>-7.4951448119327191E-2</c:v>
                </c:pt>
                <c:pt idx="1475">
                  <c:v>-7.5680723185893806E-2</c:v>
                </c:pt>
                <c:pt idx="1476">
                  <c:v>-7.6409998252460642E-2</c:v>
                </c:pt>
                <c:pt idx="1477">
                  <c:v>-7.7139273319027257E-2</c:v>
                </c:pt>
                <c:pt idx="1478">
                  <c:v>-7.7868548385593872E-2</c:v>
                </c:pt>
                <c:pt idx="1479">
                  <c:v>-7.8597823452160709E-2</c:v>
                </c:pt>
                <c:pt idx="1480">
                  <c:v>-7.9327098518727324E-2</c:v>
                </c:pt>
                <c:pt idx="1481">
                  <c:v>-8.0056373585293938E-2</c:v>
                </c:pt>
                <c:pt idx="1482">
                  <c:v>-8.0785648651860775E-2</c:v>
                </c:pt>
                <c:pt idx="1483">
                  <c:v>-8.151492371842739E-2</c:v>
                </c:pt>
                <c:pt idx="1484">
                  <c:v>-8.2244198784994005E-2</c:v>
                </c:pt>
                <c:pt idx="1485">
                  <c:v>-8.2973473851560842E-2</c:v>
                </c:pt>
                <c:pt idx="1486">
                  <c:v>-8.3702748918127456E-2</c:v>
                </c:pt>
                <c:pt idx="1487">
                  <c:v>-8.4432023984694071E-2</c:v>
                </c:pt>
                <c:pt idx="1488">
                  <c:v>-8.5161299051260908E-2</c:v>
                </c:pt>
                <c:pt idx="1489">
                  <c:v>-8.5890574117827523E-2</c:v>
                </c:pt>
                <c:pt idx="1490">
                  <c:v>-8.6619849184394138E-2</c:v>
                </c:pt>
                <c:pt idx="1491">
                  <c:v>-8.7349124250960974E-2</c:v>
                </c:pt>
                <c:pt idx="1492">
                  <c:v>-8.8078399317527589E-2</c:v>
                </c:pt>
                <c:pt idx="1493">
                  <c:v>-8.8807674384094204E-2</c:v>
                </c:pt>
                <c:pt idx="1494">
                  <c:v>-8.9536949450661041E-2</c:v>
                </c:pt>
                <c:pt idx="1495">
                  <c:v>-9.0266224517227656E-2</c:v>
                </c:pt>
                <c:pt idx="1496">
                  <c:v>-9.099549958379427E-2</c:v>
                </c:pt>
                <c:pt idx="1497">
                  <c:v>-9.1724774650361107E-2</c:v>
                </c:pt>
                <c:pt idx="1498">
                  <c:v>-9.2454049716927722E-2</c:v>
                </c:pt>
                <c:pt idx="1499">
                  <c:v>-9.3183324783494337E-2</c:v>
                </c:pt>
                <c:pt idx="1500">
                  <c:v>-9.3912599850061174E-2</c:v>
                </c:pt>
                <c:pt idx="1501">
                  <c:v>-9.4641874916627788E-2</c:v>
                </c:pt>
                <c:pt idx="1502">
                  <c:v>-9.5371149983194403E-2</c:v>
                </c:pt>
                <c:pt idx="1503">
                  <c:v>-9.610042504976124E-2</c:v>
                </c:pt>
                <c:pt idx="1504">
                  <c:v>-9.6829700116327855E-2</c:v>
                </c:pt>
                <c:pt idx="1505">
                  <c:v>-9.755897518289447E-2</c:v>
                </c:pt>
                <c:pt idx="1506">
                  <c:v>-9.8288250249461084E-2</c:v>
                </c:pt>
                <c:pt idx="1507">
                  <c:v>-9.9017525316027921E-2</c:v>
                </c:pt>
                <c:pt idx="1508">
                  <c:v>-9.9746800382594536E-2</c:v>
                </c:pt>
                <c:pt idx="1509">
                  <c:v>-0.10047607544916115</c:v>
                </c:pt>
                <c:pt idx="1510">
                  <c:v>-0.10120535051572799</c:v>
                </c:pt>
                <c:pt idx="1511">
                  <c:v>-0.1019346255822946</c:v>
                </c:pt>
                <c:pt idx="1512">
                  <c:v>-0.10266390064886122</c:v>
                </c:pt>
                <c:pt idx="1513">
                  <c:v>-0.10339317571542805</c:v>
                </c:pt>
                <c:pt idx="1514">
                  <c:v>-0.10412245078199467</c:v>
                </c:pt>
                <c:pt idx="1515">
                  <c:v>-0.10485172584856128</c:v>
                </c:pt>
                <c:pt idx="1516">
                  <c:v>-0.10558100091512812</c:v>
                </c:pt>
                <c:pt idx="1517">
                  <c:v>-0.10631027598169474</c:v>
                </c:pt>
                <c:pt idx="1518">
                  <c:v>-0.10703955104826135</c:v>
                </c:pt>
                <c:pt idx="1519">
                  <c:v>-0.10776882611482819</c:v>
                </c:pt>
                <c:pt idx="1520">
                  <c:v>-0.1084981011813948</c:v>
                </c:pt>
                <c:pt idx="1521">
                  <c:v>-0.10922737624796142</c:v>
                </c:pt>
                <c:pt idx="1522">
                  <c:v>-0.10995665131452825</c:v>
                </c:pt>
                <c:pt idx="1523">
                  <c:v>-0.11068592638109487</c:v>
                </c:pt>
                <c:pt idx="1524">
                  <c:v>-0.11141520144766148</c:v>
                </c:pt>
                <c:pt idx="1525">
                  <c:v>-0.11214447651422832</c:v>
                </c:pt>
                <c:pt idx="1526">
                  <c:v>-0.11287375158079493</c:v>
                </c:pt>
                <c:pt idx="1527">
                  <c:v>-0.11360302664736155</c:v>
                </c:pt>
                <c:pt idx="1528">
                  <c:v>-0.11433230171392839</c:v>
                </c:pt>
                <c:pt idx="1529">
                  <c:v>-0.115061576780495</c:v>
                </c:pt>
                <c:pt idx="1530">
                  <c:v>-0.11579085184706162</c:v>
                </c:pt>
                <c:pt idx="1531">
                  <c:v>-0.11652012691362845</c:v>
                </c:pt>
                <c:pt idx="1532">
                  <c:v>-0.11724940198019507</c:v>
                </c:pt>
                <c:pt idx="1533">
                  <c:v>-0.11797867704676168</c:v>
                </c:pt>
                <c:pt idx="1534">
                  <c:v>-0.11870795211332852</c:v>
                </c:pt>
                <c:pt idx="1535">
                  <c:v>-0.11943722717989513</c:v>
                </c:pt>
                <c:pt idx="1536">
                  <c:v>-0.12016650224646175</c:v>
                </c:pt>
                <c:pt idx="1537">
                  <c:v>-0.12089577731302859</c:v>
                </c:pt>
                <c:pt idx="1538">
                  <c:v>-0.1216250523795952</c:v>
                </c:pt>
                <c:pt idx="1539">
                  <c:v>-0.12235432744616181</c:v>
                </c:pt>
                <c:pt idx="1540">
                  <c:v>-0.12308360251272843</c:v>
                </c:pt>
                <c:pt idx="1541">
                  <c:v>-0.12381287757929527</c:v>
                </c:pt>
                <c:pt idx="1542">
                  <c:v>-0.12454215264586188</c:v>
                </c:pt>
                <c:pt idx="1543">
                  <c:v>-0.1252714277124285</c:v>
                </c:pt>
                <c:pt idx="1544">
                  <c:v>-0.12600070277899533</c:v>
                </c:pt>
                <c:pt idx="1545">
                  <c:v>-0.12672997784556195</c:v>
                </c:pt>
                <c:pt idx="1546">
                  <c:v>-0.12745925291212856</c:v>
                </c:pt>
                <c:pt idx="1547">
                  <c:v>-0.1281885279786954</c:v>
                </c:pt>
                <c:pt idx="1548">
                  <c:v>-0.12891780304526201</c:v>
                </c:pt>
                <c:pt idx="1549">
                  <c:v>-0.12964707811182863</c:v>
                </c:pt>
                <c:pt idx="1550">
                  <c:v>-0.13037635317839547</c:v>
                </c:pt>
                <c:pt idx="1551">
                  <c:v>-0.13110562824496208</c:v>
                </c:pt>
                <c:pt idx="1552">
                  <c:v>-0.1318349033115287</c:v>
                </c:pt>
                <c:pt idx="1553">
                  <c:v>-0.13256417837809553</c:v>
                </c:pt>
                <c:pt idx="1554">
                  <c:v>-0.13329345344466215</c:v>
                </c:pt>
                <c:pt idx="1555">
                  <c:v>-0.13402272851122876</c:v>
                </c:pt>
                <c:pt idx="1556">
                  <c:v>-0.1347520035777956</c:v>
                </c:pt>
                <c:pt idx="1557">
                  <c:v>-0.13548127864436221</c:v>
                </c:pt>
                <c:pt idx="1558">
                  <c:v>-0.13621055371092883</c:v>
                </c:pt>
                <c:pt idx="1559">
                  <c:v>-0.13693982877749566</c:v>
                </c:pt>
                <c:pt idx="1560">
                  <c:v>-0.13766910384406228</c:v>
                </c:pt>
                <c:pt idx="1561">
                  <c:v>-0.13839837891062889</c:v>
                </c:pt>
                <c:pt idx="1562">
                  <c:v>-0.13912765397719573</c:v>
                </c:pt>
                <c:pt idx="1563">
                  <c:v>-0.13985692904376235</c:v>
                </c:pt>
                <c:pt idx="1564">
                  <c:v>-0.14058620411032896</c:v>
                </c:pt>
                <c:pt idx="1565">
                  <c:v>-0.1413154791768958</c:v>
                </c:pt>
                <c:pt idx="1566">
                  <c:v>-0.14204475424346241</c:v>
                </c:pt>
                <c:pt idx="1567">
                  <c:v>-0.14277402931002903</c:v>
                </c:pt>
                <c:pt idx="1568">
                  <c:v>-0.14350330437659586</c:v>
                </c:pt>
                <c:pt idx="1569">
                  <c:v>-0.14423257944316248</c:v>
                </c:pt>
                <c:pt idx="1570">
                  <c:v>-0.14496185450972909</c:v>
                </c:pt>
                <c:pt idx="1571">
                  <c:v>-0.14569112957629571</c:v>
                </c:pt>
                <c:pt idx="1572">
                  <c:v>-0.14642040464286254</c:v>
                </c:pt>
                <c:pt idx="1573">
                  <c:v>-0.14714967970942916</c:v>
                </c:pt>
                <c:pt idx="1574">
                  <c:v>-0.14787895477599577</c:v>
                </c:pt>
                <c:pt idx="1575">
                  <c:v>-0.14860822984256261</c:v>
                </c:pt>
                <c:pt idx="1576">
                  <c:v>-0.14933750490912923</c:v>
                </c:pt>
                <c:pt idx="1577">
                  <c:v>-0.15006677997569584</c:v>
                </c:pt>
                <c:pt idx="1578">
                  <c:v>-0.15079605504226268</c:v>
                </c:pt>
                <c:pt idx="1579">
                  <c:v>-0.15152533010882929</c:v>
                </c:pt>
                <c:pt idx="1580">
                  <c:v>-0.15225460517539591</c:v>
                </c:pt>
                <c:pt idx="1581">
                  <c:v>-0.15298388024196274</c:v>
                </c:pt>
                <c:pt idx="1582">
                  <c:v>-0.15371315530852936</c:v>
                </c:pt>
                <c:pt idx="1583">
                  <c:v>-0.15444243037509597</c:v>
                </c:pt>
                <c:pt idx="1584">
                  <c:v>-0.15517170544166281</c:v>
                </c:pt>
                <c:pt idx="1585">
                  <c:v>-0.15590098050822943</c:v>
                </c:pt>
                <c:pt idx="1586">
                  <c:v>-0.15663025557479604</c:v>
                </c:pt>
                <c:pt idx="1587">
                  <c:v>-0.15735953064136288</c:v>
                </c:pt>
                <c:pt idx="1588">
                  <c:v>-0.15808880570792949</c:v>
                </c:pt>
                <c:pt idx="1589">
                  <c:v>-0.15881808077449611</c:v>
                </c:pt>
                <c:pt idx="1590">
                  <c:v>-0.15954735584106294</c:v>
                </c:pt>
                <c:pt idx="1591">
                  <c:v>-0.16027663090762956</c:v>
                </c:pt>
                <c:pt idx="1592">
                  <c:v>-0.16100590597419617</c:v>
                </c:pt>
                <c:pt idx="1593">
                  <c:v>-0.16173518104076301</c:v>
                </c:pt>
                <c:pt idx="1594">
                  <c:v>-0.16246445610732962</c:v>
                </c:pt>
                <c:pt idx="1595">
                  <c:v>-0.16319373117389624</c:v>
                </c:pt>
                <c:pt idx="1596">
                  <c:v>-0.16392300624046308</c:v>
                </c:pt>
                <c:pt idx="1597">
                  <c:v>-0.16465228130702969</c:v>
                </c:pt>
                <c:pt idx="1598">
                  <c:v>-0.16538155637359631</c:v>
                </c:pt>
                <c:pt idx="1599">
                  <c:v>-0.16611083144016314</c:v>
                </c:pt>
                <c:pt idx="1600">
                  <c:v>-0.16684010650672976</c:v>
                </c:pt>
                <c:pt idx="1601">
                  <c:v>-0.16756938157329637</c:v>
                </c:pt>
                <c:pt idx="1602">
                  <c:v>-0.16829865663986321</c:v>
                </c:pt>
                <c:pt idx="1603">
                  <c:v>-0.16902793170642982</c:v>
                </c:pt>
                <c:pt idx="1604">
                  <c:v>-0.16975720677299644</c:v>
                </c:pt>
                <c:pt idx="1605">
                  <c:v>-0.17048648183956305</c:v>
                </c:pt>
                <c:pt idx="1606">
                  <c:v>-0.17121575690612989</c:v>
                </c:pt>
                <c:pt idx="1607">
                  <c:v>-0.1719450319726965</c:v>
                </c:pt>
                <c:pt idx="1608">
                  <c:v>-0.17267430703926312</c:v>
                </c:pt>
                <c:pt idx="1609">
                  <c:v>-0.17340358210582996</c:v>
                </c:pt>
                <c:pt idx="1610">
                  <c:v>-0.17413285717239657</c:v>
                </c:pt>
                <c:pt idx="1611">
                  <c:v>-0.17486213223896319</c:v>
                </c:pt>
                <c:pt idx="1612">
                  <c:v>-0.17559140730553002</c:v>
                </c:pt>
                <c:pt idx="1613">
                  <c:v>-0.17632068237209664</c:v>
                </c:pt>
                <c:pt idx="1614">
                  <c:v>-0.17704995743866325</c:v>
                </c:pt>
                <c:pt idx="1615">
                  <c:v>-0.17777923250523009</c:v>
                </c:pt>
                <c:pt idx="1616">
                  <c:v>-0.1785085075717967</c:v>
                </c:pt>
                <c:pt idx="1617">
                  <c:v>-0.17923778263836332</c:v>
                </c:pt>
                <c:pt idx="1618">
                  <c:v>-0.17996705770493016</c:v>
                </c:pt>
                <c:pt idx="1619">
                  <c:v>-0.18069633277149677</c:v>
                </c:pt>
                <c:pt idx="1620">
                  <c:v>-0.18142560783806339</c:v>
                </c:pt>
                <c:pt idx="1621">
                  <c:v>-0.18215488290463022</c:v>
                </c:pt>
                <c:pt idx="1622">
                  <c:v>-0.18288415797119684</c:v>
                </c:pt>
                <c:pt idx="1623">
                  <c:v>-0.18361343303776345</c:v>
                </c:pt>
                <c:pt idx="1624">
                  <c:v>-0.18434270810433029</c:v>
                </c:pt>
                <c:pt idx="1625">
                  <c:v>-0.1850719831708969</c:v>
                </c:pt>
                <c:pt idx="1626">
                  <c:v>-0.18580125823746352</c:v>
                </c:pt>
                <c:pt idx="1627">
                  <c:v>-0.18653053330403035</c:v>
                </c:pt>
                <c:pt idx="1628">
                  <c:v>-0.18725980837059697</c:v>
                </c:pt>
                <c:pt idx="1629">
                  <c:v>-0.18798908343716358</c:v>
                </c:pt>
                <c:pt idx="1630">
                  <c:v>-0.18871835850373042</c:v>
                </c:pt>
                <c:pt idx="1631">
                  <c:v>-0.18944763357029704</c:v>
                </c:pt>
                <c:pt idx="1632">
                  <c:v>-0.19017690863686365</c:v>
                </c:pt>
                <c:pt idx="1633">
                  <c:v>-0.19090618370343049</c:v>
                </c:pt>
                <c:pt idx="1634">
                  <c:v>-0.1916354587699971</c:v>
                </c:pt>
                <c:pt idx="1635">
                  <c:v>-0.19236473383656372</c:v>
                </c:pt>
                <c:pt idx="1636">
                  <c:v>-0.19309400890313033</c:v>
                </c:pt>
                <c:pt idx="1637">
                  <c:v>-0.19382328396969717</c:v>
                </c:pt>
                <c:pt idx="1638">
                  <c:v>-0.19455255903626378</c:v>
                </c:pt>
                <c:pt idx="1639">
                  <c:v>-0.1952818341028304</c:v>
                </c:pt>
                <c:pt idx="1640">
                  <c:v>-0.19601110916939724</c:v>
                </c:pt>
                <c:pt idx="1641">
                  <c:v>-0.19674038423596385</c:v>
                </c:pt>
                <c:pt idx="1642">
                  <c:v>-0.19746965930253046</c:v>
                </c:pt>
                <c:pt idx="1643">
                  <c:v>-0.1981989343690973</c:v>
                </c:pt>
                <c:pt idx="1644">
                  <c:v>-0.19892820943566392</c:v>
                </c:pt>
                <c:pt idx="1645">
                  <c:v>-0.19965748450223053</c:v>
                </c:pt>
                <c:pt idx="1646">
                  <c:v>-0.20038675956879737</c:v>
                </c:pt>
                <c:pt idx="1647">
                  <c:v>-0.20111603463536398</c:v>
                </c:pt>
                <c:pt idx="1648">
                  <c:v>-0.2018453097019306</c:v>
                </c:pt>
                <c:pt idx="1649">
                  <c:v>-0.20257458476849743</c:v>
                </c:pt>
                <c:pt idx="1650">
                  <c:v>-0.20330385983506405</c:v>
                </c:pt>
                <c:pt idx="1651">
                  <c:v>-0.20403313490163066</c:v>
                </c:pt>
                <c:pt idx="1652">
                  <c:v>-0.2047624099681975</c:v>
                </c:pt>
                <c:pt idx="1653">
                  <c:v>-0.20549168503476412</c:v>
                </c:pt>
                <c:pt idx="1654">
                  <c:v>-0.20622096010133073</c:v>
                </c:pt>
                <c:pt idx="1655">
                  <c:v>-0.20695023516789757</c:v>
                </c:pt>
                <c:pt idx="1656">
                  <c:v>-0.20767951023446418</c:v>
                </c:pt>
                <c:pt idx="1657">
                  <c:v>-0.2084087853010308</c:v>
                </c:pt>
                <c:pt idx="1658">
                  <c:v>-0.20913806036759763</c:v>
                </c:pt>
                <c:pt idx="1659">
                  <c:v>-0.20986733543416425</c:v>
                </c:pt>
                <c:pt idx="1660">
                  <c:v>-0.21059661050073086</c:v>
                </c:pt>
                <c:pt idx="1661">
                  <c:v>-0.2113258855672977</c:v>
                </c:pt>
                <c:pt idx="1662">
                  <c:v>-0.21205516063386431</c:v>
                </c:pt>
                <c:pt idx="1663">
                  <c:v>-0.21278443570043093</c:v>
                </c:pt>
                <c:pt idx="1664">
                  <c:v>-0.21351371076699777</c:v>
                </c:pt>
                <c:pt idx="1665">
                  <c:v>-0.21424298583356438</c:v>
                </c:pt>
                <c:pt idx="1666">
                  <c:v>-0.214972260900131</c:v>
                </c:pt>
                <c:pt idx="1667">
                  <c:v>-0.21570153596669783</c:v>
                </c:pt>
                <c:pt idx="1668">
                  <c:v>-0.21643081103326445</c:v>
                </c:pt>
                <c:pt idx="1669">
                  <c:v>-0.21716008609983106</c:v>
                </c:pt>
                <c:pt idx="1670">
                  <c:v>-0.21788936116639768</c:v>
                </c:pt>
                <c:pt idx="1671">
                  <c:v>-0.21861863623296451</c:v>
                </c:pt>
                <c:pt idx="1672">
                  <c:v>-0.21934791129953113</c:v>
                </c:pt>
                <c:pt idx="1673">
                  <c:v>-0.22007718636609774</c:v>
                </c:pt>
                <c:pt idx="1674">
                  <c:v>-0.22080646143266458</c:v>
                </c:pt>
                <c:pt idx="1675">
                  <c:v>-0.2215357364992312</c:v>
                </c:pt>
                <c:pt idx="1676">
                  <c:v>-0.22226501156579781</c:v>
                </c:pt>
                <c:pt idx="1677">
                  <c:v>-0.22299428663236465</c:v>
                </c:pt>
                <c:pt idx="1678">
                  <c:v>-0.22372356169893126</c:v>
                </c:pt>
                <c:pt idx="1679">
                  <c:v>-0.22445283676549788</c:v>
                </c:pt>
                <c:pt idx="1680">
                  <c:v>-0.22518211183206471</c:v>
                </c:pt>
                <c:pt idx="1681">
                  <c:v>-0.22591138689863133</c:v>
                </c:pt>
                <c:pt idx="1682">
                  <c:v>-0.22664066196519794</c:v>
                </c:pt>
                <c:pt idx="1683">
                  <c:v>-0.22736993703176478</c:v>
                </c:pt>
                <c:pt idx="1684">
                  <c:v>-0.22809921209833139</c:v>
                </c:pt>
                <c:pt idx="1685">
                  <c:v>-0.22882848716489801</c:v>
                </c:pt>
                <c:pt idx="1686">
                  <c:v>-0.22955776223146485</c:v>
                </c:pt>
                <c:pt idx="1687">
                  <c:v>-0.23028703729803146</c:v>
                </c:pt>
                <c:pt idx="1688">
                  <c:v>-0.23101631236459808</c:v>
                </c:pt>
                <c:pt idx="1689">
                  <c:v>-0.23174558743116491</c:v>
                </c:pt>
                <c:pt idx="1690">
                  <c:v>-0.23247486249773153</c:v>
                </c:pt>
                <c:pt idx="1691">
                  <c:v>-0.23320413756429814</c:v>
                </c:pt>
                <c:pt idx="1692">
                  <c:v>-0.23393341263086498</c:v>
                </c:pt>
                <c:pt idx="1693">
                  <c:v>-0.23466268769743159</c:v>
                </c:pt>
                <c:pt idx="1694">
                  <c:v>-0.23539196276399821</c:v>
                </c:pt>
                <c:pt idx="1695">
                  <c:v>-0.23612123783056505</c:v>
                </c:pt>
                <c:pt idx="1696">
                  <c:v>-0.23685051289713166</c:v>
                </c:pt>
                <c:pt idx="1697">
                  <c:v>-0.23757978796369827</c:v>
                </c:pt>
                <c:pt idx="1698">
                  <c:v>-0.23830906303026511</c:v>
                </c:pt>
                <c:pt idx="1699">
                  <c:v>-0.23903833809683173</c:v>
                </c:pt>
                <c:pt idx="1700">
                  <c:v>-0.23976761316339834</c:v>
                </c:pt>
                <c:pt idx="1701">
                  <c:v>-0.24049688822996496</c:v>
                </c:pt>
                <c:pt idx="1702">
                  <c:v>-0.24122616329653179</c:v>
                </c:pt>
                <c:pt idx="1703">
                  <c:v>-0.24195543836309841</c:v>
                </c:pt>
                <c:pt idx="1704">
                  <c:v>-0.24268471342966502</c:v>
                </c:pt>
                <c:pt idx="1705">
                  <c:v>-0.24341398849623186</c:v>
                </c:pt>
                <c:pt idx="1706">
                  <c:v>-0.24414326356279847</c:v>
                </c:pt>
                <c:pt idx="1707">
                  <c:v>-0.24487253862936509</c:v>
                </c:pt>
                <c:pt idx="1708">
                  <c:v>-0.24560181369593193</c:v>
                </c:pt>
                <c:pt idx="1709">
                  <c:v>-0.24633108876249854</c:v>
                </c:pt>
                <c:pt idx="1710">
                  <c:v>-0.24706036382906515</c:v>
                </c:pt>
                <c:pt idx="1711">
                  <c:v>-0.24778963889563199</c:v>
                </c:pt>
                <c:pt idx="1712">
                  <c:v>-0.24851891396219861</c:v>
                </c:pt>
                <c:pt idx="1713">
                  <c:v>-0.24924818902876522</c:v>
                </c:pt>
                <c:pt idx="1714">
                  <c:v>-0.24997746409533206</c:v>
                </c:pt>
                <c:pt idx="1715">
                  <c:v>-0.25070673916189867</c:v>
                </c:pt>
                <c:pt idx="1716">
                  <c:v>-0.25143601422846529</c:v>
                </c:pt>
                <c:pt idx="1717">
                  <c:v>-0.25216528929503212</c:v>
                </c:pt>
                <c:pt idx="1718">
                  <c:v>-0.25289456436159874</c:v>
                </c:pt>
                <c:pt idx="1719">
                  <c:v>-0.25362383942816535</c:v>
                </c:pt>
                <c:pt idx="1720">
                  <c:v>-0.25435311449473219</c:v>
                </c:pt>
                <c:pt idx="1721">
                  <c:v>-0.25508238956129881</c:v>
                </c:pt>
                <c:pt idx="1722">
                  <c:v>-0.25581166462786542</c:v>
                </c:pt>
                <c:pt idx="1723">
                  <c:v>-0.25654093969443226</c:v>
                </c:pt>
                <c:pt idx="1724">
                  <c:v>-0.25727021476099887</c:v>
                </c:pt>
                <c:pt idx="1725">
                  <c:v>-0.25799948982756549</c:v>
                </c:pt>
                <c:pt idx="1726">
                  <c:v>-0.25872876489413232</c:v>
                </c:pt>
                <c:pt idx="1727">
                  <c:v>-0.25945803996069894</c:v>
                </c:pt>
                <c:pt idx="1728">
                  <c:v>-0.26018731502726555</c:v>
                </c:pt>
                <c:pt idx="1729">
                  <c:v>-0.26091659009383239</c:v>
                </c:pt>
                <c:pt idx="1730">
                  <c:v>-0.261645865160399</c:v>
                </c:pt>
                <c:pt idx="1731">
                  <c:v>-0.26237514022696562</c:v>
                </c:pt>
                <c:pt idx="1732">
                  <c:v>-0.26310441529353246</c:v>
                </c:pt>
                <c:pt idx="1733">
                  <c:v>-0.26383369036009907</c:v>
                </c:pt>
                <c:pt idx="1734">
                  <c:v>-0.26456296542666569</c:v>
                </c:pt>
                <c:pt idx="1735">
                  <c:v>-0.2652922404932323</c:v>
                </c:pt>
                <c:pt idx="1736">
                  <c:v>-0.26602151555979914</c:v>
                </c:pt>
                <c:pt idx="1737">
                  <c:v>-0.26675079062636575</c:v>
                </c:pt>
                <c:pt idx="1738">
                  <c:v>-0.26748006569293237</c:v>
                </c:pt>
                <c:pt idx="1739">
                  <c:v>-0.2682093407594992</c:v>
                </c:pt>
                <c:pt idx="1740">
                  <c:v>-0.26893861582606582</c:v>
                </c:pt>
                <c:pt idx="1741">
                  <c:v>-0.26966789089263243</c:v>
                </c:pt>
                <c:pt idx="1742">
                  <c:v>-0.27039716595919927</c:v>
                </c:pt>
                <c:pt idx="1743">
                  <c:v>-0.27112644102576589</c:v>
                </c:pt>
                <c:pt idx="1744">
                  <c:v>-0.2718557160923325</c:v>
                </c:pt>
                <c:pt idx="1745">
                  <c:v>-0.27258499115889934</c:v>
                </c:pt>
                <c:pt idx="1746">
                  <c:v>-0.27331426622546595</c:v>
                </c:pt>
                <c:pt idx="1747">
                  <c:v>-0.27404354129203257</c:v>
                </c:pt>
                <c:pt idx="1748">
                  <c:v>-0.2747728163585994</c:v>
                </c:pt>
                <c:pt idx="1749">
                  <c:v>-0.27550209142516602</c:v>
                </c:pt>
                <c:pt idx="1750">
                  <c:v>-0.27623136649173263</c:v>
                </c:pt>
                <c:pt idx="1751">
                  <c:v>-0.27696064155829947</c:v>
                </c:pt>
                <c:pt idx="1752">
                  <c:v>-0.27768991662486608</c:v>
                </c:pt>
                <c:pt idx="1753">
                  <c:v>-0.2784191916914327</c:v>
                </c:pt>
                <c:pt idx="1754">
                  <c:v>-0.27914846675799954</c:v>
                </c:pt>
                <c:pt idx="1755">
                  <c:v>-0.27987774182456615</c:v>
                </c:pt>
                <c:pt idx="1756">
                  <c:v>-0.28060701689113277</c:v>
                </c:pt>
                <c:pt idx="1757">
                  <c:v>-0.2813362919576996</c:v>
                </c:pt>
                <c:pt idx="1758">
                  <c:v>-0.28206556702426622</c:v>
                </c:pt>
                <c:pt idx="1759">
                  <c:v>-0.28279484209083283</c:v>
                </c:pt>
                <c:pt idx="1760">
                  <c:v>-0.28352411715739967</c:v>
                </c:pt>
                <c:pt idx="1761">
                  <c:v>-0.28425339222396628</c:v>
                </c:pt>
                <c:pt idx="1762">
                  <c:v>-0.2849826672905329</c:v>
                </c:pt>
                <c:pt idx="1763">
                  <c:v>-0.28571194235709974</c:v>
                </c:pt>
                <c:pt idx="1764">
                  <c:v>-0.28644121742366635</c:v>
                </c:pt>
                <c:pt idx="1765">
                  <c:v>-0.28717049249023296</c:v>
                </c:pt>
                <c:pt idx="1766">
                  <c:v>-0.28789976755679958</c:v>
                </c:pt>
                <c:pt idx="1767">
                  <c:v>-0.28862904262336642</c:v>
                </c:pt>
                <c:pt idx="1768">
                  <c:v>-0.28935831768993303</c:v>
                </c:pt>
                <c:pt idx="1769">
                  <c:v>-0.29008759275649965</c:v>
                </c:pt>
                <c:pt idx="1770">
                  <c:v>-0.29081686782306648</c:v>
                </c:pt>
                <c:pt idx="1771">
                  <c:v>-0.2915461428896331</c:v>
                </c:pt>
                <c:pt idx="1772">
                  <c:v>-0.29227541795619971</c:v>
                </c:pt>
                <c:pt idx="1773">
                  <c:v>-0.29300469302276655</c:v>
                </c:pt>
                <c:pt idx="1774">
                  <c:v>-0.29373396808933316</c:v>
                </c:pt>
                <c:pt idx="1775">
                  <c:v>-0.29446324315589978</c:v>
                </c:pt>
                <c:pt idx="1776">
                  <c:v>-0.29519251822246662</c:v>
                </c:pt>
                <c:pt idx="1777">
                  <c:v>-0.29592179328903323</c:v>
                </c:pt>
                <c:pt idx="1778">
                  <c:v>-0.29665106835559985</c:v>
                </c:pt>
                <c:pt idx="1779">
                  <c:v>-0.29738034342216668</c:v>
                </c:pt>
                <c:pt idx="1780">
                  <c:v>-0.2981096184887333</c:v>
                </c:pt>
                <c:pt idx="1781">
                  <c:v>-0.29883889355529991</c:v>
                </c:pt>
                <c:pt idx="1782">
                  <c:v>-0.29956816862186675</c:v>
                </c:pt>
                <c:pt idx="1783">
                  <c:v>-0.30029744368843336</c:v>
                </c:pt>
                <c:pt idx="1784">
                  <c:v>-0.30102671875499998</c:v>
                </c:pt>
                <c:pt idx="1785">
                  <c:v>-0.30175599382156681</c:v>
                </c:pt>
                <c:pt idx="1786">
                  <c:v>-0.30248526888813343</c:v>
                </c:pt>
                <c:pt idx="1787">
                  <c:v>-0.30321454395470004</c:v>
                </c:pt>
                <c:pt idx="1788">
                  <c:v>-0.30394381902126688</c:v>
                </c:pt>
                <c:pt idx="1789">
                  <c:v>-0.3046730940878335</c:v>
                </c:pt>
                <c:pt idx="1790">
                  <c:v>-0.30540236915440011</c:v>
                </c:pt>
                <c:pt idx="1791">
                  <c:v>-0.30613164422096695</c:v>
                </c:pt>
                <c:pt idx="1792">
                  <c:v>-0.30686091928753356</c:v>
                </c:pt>
                <c:pt idx="1793">
                  <c:v>-0.30759019435410018</c:v>
                </c:pt>
                <c:pt idx="1794">
                  <c:v>-0.30831946942066701</c:v>
                </c:pt>
                <c:pt idx="1795">
                  <c:v>-0.30904874448723363</c:v>
                </c:pt>
                <c:pt idx="1796">
                  <c:v>-0.30977801955380024</c:v>
                </c:pt>
                <c:pt idx="1797">
                  <c:v>-0.31050729462036708</c:v>
                </c:pt>
                <c:pt idx="1798">
                  <c:v>-0.3112365696869337</c:v>
                </c:pt>
                <c:pt idx="1799">
                  <c:v>-0.31196584475350031</c:v>
                </c:pt>
                <c:pt idx="1800">
                  <c:v>-0.31269511982006692</c:v>
                </c:pt>
                <c:pt idx="1801">
                  <c:v>-0.31342439488663376</c:v>
                </c:pt>
                <c:pt idx="1802">
                  <c:v>-0.31415366995320038</c:v>
                </c:pt>
                <c:pt idx="1803">
                  <c:v>-0.31488294501976699</c:v>
                </c:pt>
                <c:pt idx="1804">
                  <c:v>-0.31561222008633383</c:v>
                </c:pt>
                <c:pt idx="1805">
                  <c:v>-0.31634149515290044</c:v>
                </c:pt>
                <c:pt idx="1806">
                  <c:v>-0.31707077021946706</c:v>
                </c:pt>
                <c:pt idx="1807">
                  <c:v>-0.31780004528603389</c:v>
                </c:pt>
                <c:pt idx="1808">
                  <c:v>-0.31852932035260051</c:v>
                </c:pt>
                <c:pt idx="1809">
                  <c:v>-0.31925859541916712</c:v>
                </c:pt>
                <c:pt idx="1810">
                  <c:v>-0.31998787048573396</c:v>
                </c:pt>
                <c:pt idx="1811">
                  <c:v>-0.32071714555230058</c:v>
                </c:pt>
                <c:pt idx="1812">
                  <c:v>-0.32144642061886719</c:v>
                </c:pt>
                <c:pt idx="1813">
                  <c:v>-0.32217569568543403</c:v>
                </c:pt>
                <c:pt idx="1814">
                  <c:v>-0.32290497075200064</c:v>
                </c:pt>
                <c:pt idx="1815">
                  <c:v>-0.32363424581856726</c:v>
                </c:pt>
                <c:pt idx="1816">
                  <c:v>-0.32436352088513409</c:v>
                </c:pt>
                <c:pt idx="1817">
                  <c:v>-0.32509279595170071</c:v>
                </c:pt>
                <c:pt idx="1818">
                  <c:v>-0.32582207101826732</c:v>
                </c:pt>
                <c:pt idx="1819">
                  <c:v>-0.32655134608483416</c:v>
                </c:pt>
                <c:pt idx="1820">
                  <c:v>-0.32728062115140077</c:v>
                </c:pt>
                <c:pt idx="1821">
                  <c:v>-0.32800989621796739</c:v>
                </c:pt>
                <c:pt idx="1822">
                  <c:v>-0.32873917128453423</c:v>
                </c:pt>
                <c:pt idx="1823">
                  <c:v>-0.32946844635110084</c:v>
                </c:pt>
                <c:pt idx="1824">
                  <c:v>-0.33019772141766746</c:v>
                </c:pt>
                <c:pt idx="1825">
                  <c:v>-0.33092699648423429</c:v>
                </c:pt>
                <c:pt idx="1826">
                  <c:v>-0.33165627155080091</c:v>
                </c:pt>
                <c:pt idx="1827">
                  <c:v>-0.33238554661736752</c:v>
                </c:pt>
                <c:pt idx="1828">
                  <c:v>-0.33311482168393436</c:v>
                </c:pt>
                <c:pt idx="1829">
                  <c:v>-0.33384409675050097</c:v>
                </c:pt>
                <c:pt idx="1830">
                  <c:v>-0.33457337181706759</c:v>
                </c:pt>
                <c:pt idx="1831">
                  <c:v>-0.3353026468836342</c:v>
                </c:pt>
                <c:pt idx="1832">
                  <c:v>-0.33603192195020104</c:v>
                </c:pt>
                <c:pt idx="1833">
                  <c:v>-0.33676119701676765</c:v>
                </c:pt>
                <c:pt idx="1834">
                  <c:v>-0.33749047208333427</c:v>
                </c:pt>
                <c:pt idx="1835">
                  <c:v>-0.33821974714990111</c:v>
                </c:pt>
                <c:pt idx="1836">
                  <c:v>-0.33894902221646772</c:v>
                </c:pt>
                <c:pt idx="1837">
                  <c:v>-0.33967829728303434</c:v>
                </c:pt>
                <c:pt idx="1838">
                  <c:v>-0.34040757234960117</c:v>
                </c:pt>
                <c:pt idx="1839">
                  <c:v>-0.34113684741616779</c:v>
                </c:pt>
                <c:pt idx="1840">
                  <c:v>-0.3418661224827344</c:v>
                </c:pt>
                <c:pt idx="1841">
                  <c:v>-0.34259539754930124</c:v>
                </c:pt>
                <c:pt idx="1842">
                  <c:v>-0.34332467261586785</c:v>
                </c:pt>
                <c:pt idx="1843">
                  <c:v>-0.34405394768243447</c:v>
                </c:pt>
                <c:pt idx="1844">
                  <c:v>-0.34478322274900131</c:v>
                </c:pt>
                <c:pt idx="1845">
                  <c:v>-0.34551249781556792</c:v>
                </c:pt>
                <c:pt idx="1846">
                  <c:v>-0.34624177288213454</c:v>
                </c:pt>
                <c:pt idx="1847">
                  <c:v>-0.34697104794870137</c:v>
                </c:pt>
                <c:pt idx="1848">
                  <c:v>-0.34770032301526799</c:v>
                </c:pt>
                <c:pt idx="1849">
                  <c:v>-0.3484295980818346</c:v>
                </c:pt>
                <c:pt idx="1850">
                  <c:v>-0.34915887314840144</c:v>
                </c:pt>
                <c:pt idx="1851">
                  <c:v>-0.34988814821496805</c:v>
                </c:pt>
                <c:pt idx="1852">
                  <c:v>-0.35061742328153467</c:v>
                </c:pt>
                <c:pt idx="1853">
                  <c:v>-0.3513466983481015</c:v>
                </c:pt>
                <c:pt idx="1854">
                  <c:v>-0.35207597341466812</c:v>
                </c:pt>
                <c:pt idx="1855">
                  <c:v>-0.35280524848123473</c:v>
                </c:pt>
                <c:pt idx="1856">
                  <c:v>-0.35353452354780157</c:v>
                </c:pt>
                <c:pt idx="1857">
                  <c:v>-0.35426379861436819</c:v>
                </c:pt>
                <c:pt idx="1858">
                  <c:v>-0.3549930736809348</c:v>
                </c:pt>
                <c:pt idx="1859">
                  <c:v>-0.35572234874750164</c:v>
                </c:pt>
                <c:pt idx="1860">
                  <c:v>-0.35645162381406825</c:v>
                </c:pt>
                <c:pt idx="1861">
                  <c:v>-0.35718089888063487</c:v>
                </c:pt>
                <c:pt idx="1862">
                  <c:v>-0.3579101739472017</c:v>
                </c:pt>
                <c:pt idx="1863">
                  <c:v>-0.35863944901376832</c:v>
                </c:pt>
                <c:pt idx="1864">
                  <c:v>-0.35936872408033493</c:v>
                </c:pt>
                <c:pt idx="1865">
                  <c:v>-0.36009799914690155</c:v>
                </c:pt>
                <c:pt idx="1866">
                  <c:v>-0.36082727421346839</c:v>
                </c:pt>
                <c:pt idx="1867">
                  <c:v>-0.361556549280035</c:v>
                </c:pt>
                <c:pt idx="1868">
                  <c:v>-0.36228582434660161</c:v>
                </c:pt>
                <c:pt idx="1869">
                  <c:v>-0.36301509941316845</c:v>
                </c:pt>
                <c:pt idx="1870">
                  <c:v>-0.36374437447973507</c:v>
                </c:pt>
                <c:pt idx="1871">
                  <c:v>-0.36447364954630168</c:v>
                </c:pt>
                <c:pt idx="1872">
                  <c:v>-0.36520292461286852</c:v>
                </c:pt>
                <c:pt idx="1873">
                  <c:v>-0.36593219967943513</c:v>
                </c:pt>
                <c:pt idx="1874">
                  <c:v>-0.36666147474600175</c:v>
                </c:pt>
                <c:pt idx="1875">
                  <c:v>-0.36739074981256858</c:v>
                </c:pt>
                <c:pt idx="1876">
                  <c:v>-0.3681200248791352</c:v>
                </c:pt>
                <c:pt idx="1877">
                  <c:v>-0.36884929994570181</c:v>
                </c:pt>
                <c:pt idx="1878">
                  <c:v>-0.36957857501226865</c:v>
                </c:pt>
                <c:pt idx="1879">
                  <c:v>-0.37030785007883527</c:v>
                </c:pt>
                <c:pt idx="1880">
                  <c:v>-0.37103712514540188</c:v>
                </c:pt>
                <c:pt idx="1881">
                  <c:v>-0.37176640021196872</c:v>
                </c:pt>
                <c:pt idx="1882">
                  <c:v>-0.37249567527853533</c:v>
                </c:pt>
                <c:pt idx="1883">
                  <c:v>-0.37322495034510195</c:v>
                </c:pt>
                <c:pt idx="1884">
                  <c:v>-0.37395422541166878</c:v>
                </c:pt>
                <c:pt idx="1885">
                  <c:v>-0.3746835004782354</c:v>
                </c:pt>
                <c:pt idx="1886">
                  <c:v>-0.37541277554480201</c:v>
                </c:pt>
                <c:pt idx="1887">
                  <c:v>-0.37614205061136885</c:v>
                </c:pt>
                <c:pt idx="1888">
                  <c:v>-0.37687132567793546</c:v>
                </c:pt>
                <c:pt idx="1889">
                  <c:v>-0.37760060074450208</c:v>
                </c:pt>
                <c:pt idx="1890">
                  <c:v>-0.37832987581106892</c:v>
                </c:pt>
                <c:pt idx="1891">
                  <c:v>-0.37905915087763553</c:v>
                </c:pt>
                <c:pt idx="1892">
                  <c:v>-0.37978842594420215</c:v>
                </c:pt>
                <c:pt idx="1893">
                  <c:v>-0.38051770101076898</c:v>
                </c:pt>
                <c:pt idx="1894">
                  <c:v>-0.3812469760773356</c:v>
                </c:pt>
                <c:pt idx="1895">
                  <c:v>-0.38197625114390221</c:v>
                </c:pt>
                <c:pt idx="1896">
                  <c:v>-0.38270552621046883</c:v>
                </c:pt>
                <c:pt idx="1897">
                  <c:v>-0.38343480127703566</c:v>
                </c:pt>
                <c:pt idx="1898">
                  <c:v>-0.38416407634360228</c:v>
                </c:pt>
                <c:pt idx="1899">
                  <c:v>-0.38489335141016889</c:v>
                </c:pt>
                <c:pt idx="1900">
                  <c:v>-0.38562262647673573</c:v>
                </c:pt>
                <c:pt idx="1901">
                  <c:v>-0.38635190154330235</c:v>
                </c:pt>
                <c:pt idx="1902">
                  <c:v>-0.38708117660986896</c:v>
                </c:pt>
                <c:pt idx="1903">
                  <c:v>-0.3878104516764358</c:v>
                </c:pt>
                <c:pt idx="1904">
                  <c:v>-0.38853972674300241</c:v>
                </c:pt>
                <c:pt idx="1905">
                  <c:v>-0.38926900180956903</c:v>
                </c:pt>
                <c:pt idx="1906">
                  <c:v>-0.38999827687613586</c:v>
                </c:pt>
                <c:pt idx="1907">
                  <c:v>-0.39072755194270248</c:v>
                </c:pt>
                <c:pt idx="1908">
                  <c:v>-0.39145682700926909</c:v>
                </c:pt>
                <c:pt idx="1909">
                  <c:v>-0.39218610207583593</c:v>
                </c:pt>
                <c:pt idx="1910">
                  <c:v>-0.39291537714240254</c:v>
                </c:pt>
                <c:pt idx="1911">
                  <c:v>-0.39364465220896916</c:v>
                </c:pt>
                <c:pt idx="1912">
                  <c:v>-0.394373927275536</c:v>
                </c:pt>
                <c:pt idx="1913">
                  <c:v>-0.39510320234210261</c:v>
                </c:pt>
                <c:pt idx="1914">
                  <c:v>-0.39583247740866923</c:v>
                </c:pt>
                <c:pt idx="1915">
                  <c:v>-0.39656175247523606</c:v>
                </c:pt>
                <c:pt idx="1916">
                  <c:v>-0.39729102754180268</c:v>
                </c:pt>
                <c:pt idx="1917">
                  <c:v>-0.39802030260836929</c:v>
                </c:pt>
                <c:pt idx="1918">
                  <c:v>-0.39874957767493613</c:v>
                </c:pt>
                <c:pt idx="1919">
                  <c:v>-0.39947885274150274</c:v>
                </c:pt>
                <c:pt idx="1920">
                  <c:v>-0.40020812780806936</c:v>
                </c:pt>
                <c:pt idx="1921">
                  <c:v>-0.4009374028746362</c:v>
                </c:pt>
                <c:pt idx="1922">
                  <c:v>-0.40166667794120281</c:v>
                </c:pt>
                <c:pt idx="1923">
                  <c:v>-0.40239595300776942</c:v>
                </c:pt>
                <c:pt idx="1924">
                  <c:v>-0.40312522807433626</c:v>
                </c:pt>
                <c:pt idx="1925">
                  <c:v>-0.40385450314090288</c:v>
                </c:pt>
                <c:pt idx="1926">
                  <c:v>-0.40458377820746949</c:v>
                </c:pt>
                <c:pt idx="1927">
                  <c:v>-0.40531305327403633</c:v>
                </c:pt>
                <c:pt idx="1928">
                  <c:v>-0.40604232834060294</c:v>
                </c:pt>
                <c:pt idx="1929">
                  <c:v>-0.40677160340716956</c:v>
                </c:pt>
                <c:pt idx="1930">
                  <c:v>-0.40750087847373617</c:v>
                </c:pt>
                <c:pt idx="1931">
                  <c:v>-0.40823015354030301</c:v>
                </c:pt>
                <c:pt idx="1932">
                  <c:v>-0.40895942860686962</c:v>
                </c:pt>
                <c:pt idx="1933">
                  <c:v>-0.40968870367343624</c:v>
                </c:pt>
                <c:pt idx="1934">
                  <c:v>-0.41041797874000308</c:v>
                </c:pt>
                <c:pt idx="1935">
                  <c:v>-0.41114725380656969</c:v>
                </c:pt>
                <c:pt idx="1936">
                  <c:v>-0.41187652887313631</c:v>
                </c:pt>
                <c:pt idx="1937">
                  <c:v>-0.41260580393970314</c:v>
                </c:pt>
                <c:pt idx="1938">
                  <c:v>-0.41333507900626976</c:v>
                </c:pt>
                <c:pt idx="1939">
                  <c:v>-0.41406435407283637</c:v>
                </c:pt>
                <c:pt idx="1940">
                  <c:v>-0.41479362913940321</c:v>
                </c:pt>
                <c:pt idx="1941">
                  <c:v>-0.41552290420596982</c:v>
                </c:pt>
                <c:pt idx="1942">
                  <c:v>-0.41625217927253644</c:v>
                </c:pt>
                <c:pt idx="1943">
                  <c:v>-0.41698145433910327</c:v>
                </c:pt>
                <c:pt idx="1944">
                  <c:v>-0.41771072940566989</c:v>
                </c:pt>
                <c:pt idx="1945">
                  <c:v>-0.4184400044722365</c:v>
                </c:pt>
                <c:pt idx="1946">
                  <c:v>-0.41916927953880334</c:v>
                </c:pt>
                <c:pt idx="1947">
                  <c:v>-0.41989855460536996</c:v>
                </c:pt>
                <c:pt idx="1948">
                  <c:v>-0.42062782967193657</c:v>
                </c:pt>
                <c:pt idx="1949">
                  <c:v>-0.42135710473850341</c:v>
                </c:pt>
                <c:pt idx="1950">
                  <c:v>-0.42208637980507002</c:v>
                </c:pt>
                <c:pt idx="1951">
                  <c:v>-0.42281565487163664</c:v>
                </c:pt>
                <c:pt idx="1952">
                  <c:v>-0.42354492993820347</c:v>
                </c:pt>
                <c:pt idx="1953">
                  <c:v>-0.42427420500477009</c:v>
                </c:pt>
                <c:pt idx="1954">
                  <c:v>-0.4250034800713367</c:v>
                </c:pt>
                <c:pt idx="1955">
                  <c:v>-0.42573275513790354</c:v>
                </c:pt>
                <c:pt idx="1956">
                  <c:v>-0.42646203020447015</c:v>
                </c:pt>
                <c:pt idx="1957">
                  <c:v>-0.42719130527103677</c:v>
                </c:pt>
                <c:pt idx="1958">
                  <c:v>-0.42792058033760361</c:v>
                </c:pt>
                <c:pt idx="1959">
                  <c:v>-0.42864985540417022</c:v>
                </c:pt>
                <c:pt idx="1960">
                  <c:v>-0.42937913047073684</c:v>
                </c:pt>
                <c:pt idx="1961">
                  <c:v>-0.43010840553730345</c:v>
                </c:pt>
                <c:pt idx="1962">
                  <c:v>-0.43083768060387029</c:v>
                </c:pt>
                <c:pt idx="1963">
                  <c:v>-0.4315669556704369</c:v>
                </c:pt>
                <c:pt idx="1964">
                  <c:v>-0.43229623073700352</c:v>
                </c:pt>
                <c:pt idx="1965">
                  <c:v>-0.43302550580357035</c:v>
                </c:pt>
                <c:pt idx="1966">
                  <c:v>-0.43375478087013697</c:v>
                </c:pt>
                <c:pt idx="1967">
                  <c:v>-0.43448405593670358</c:v>
                </c:pt>
                <c:pt idx="1968">
                  <c:v>-0.43521333100327042</c:v>
                </c:pt>
                <c:pt idx="1969">
                  <c:v>-0.43594260606983704</c:v>
                </c:pt>
                <c:pt idx="1970">
                  <c:v>-0.43667188113640365</c:v>
                </c:pt>
                <c:pt idx="1971">
                  <c:v>-0.43740115620297049</c:v>
                </c:pt>
                <c:pt idx="1972">
                  <c:v>-0.4381304312695371</c:v>
                </c:pt>
                <c:pt idx="1973">
                  <c:v>-0.43885970633610372</c:v>
                </c:pt>
                <c:pt idx="1974">
                  <c:v>-0.43958898140267055</c:v>
                </c:pt>
                <c:pt idx="1975">
                  <c:v>-0.44031825646923717</c:v>
                </c:pt>
                <c:pt idx="1976">
                  <c:v>-0.44104753153580378</c:v>
                </c:pt>
                <c:pt idx="1977">
                  <c:v>-0.44177680660237062</c:v>
                </c:pt>
                <c:pt idx="1978">
                  <c:v>-0.44250608166893723</c:v>
                </c:pt>
                <c:pt idx="1979">
                  <c:v>-0.44323535673550385</c:v>
                </c:pt>
                <c:pt idx="1980">
                  <c:v>-0.44396463180207069</c:v>
                </c:pt>
                <c:pt idx="1981">
                  <c:v>-0.4446939068686373</c:v>
                </c:pt>
                <c:pt idx="1982">
                  <c:v>-0.44542318193520392</c:v>
                </c:pt>
                <c:pt idx="1983">
                  <c:v>-0.44615245700177075</c:v>
                </c:pt>
                <c:pt idx="1984">
                  <c:v>-0.44688173206833737</c:v>
                </c:pt>
                <c:pt idx="1985">
                  <c:v>-0.44761100713490398</c:v>
                </c:pt>
                <c:pt idx="1986">
                  <c:v>-0.44834028220147082</c:v>
                </c:pt>
                <c:pt idx="1987">
                  <c:v>-0.44906955726803743</c:v>
                </c:pt>
                <c:pt idx="1988">
                  <c:v>-0.44979883233460405</c:v>
                </c:pt>
                <c:pt idx="1989">
                  <c:v>-0.45052810740117089</c:v>
                </c:pt>
                <c:pt idx="1990">
                  <c:v>-0.4512573824677375</c:v>
                </c:pt>
                <c:pt idx="1991">
                  <c:v>-0.45198665753430411</c:v>
                </c:pt>
                <c:pt idx="1992">
                  <c:v>-0.45271593260087095</c:v>
                </c:pt>
                <c:pt idx="1993">
                  <c:v>-0.45344520766743757</c:v>
                </c:pt>
                <c:pt idx="1994">
                  <c:v>-0.45417448273400418</c:v>
                </c:pt>
                <c:pt idx="1995">
                  <c:v>-0.4549037578005708</c:v>
                </c:pt>
                <c:pt idx="1996">
                  <c:v>-0.45563303286713763</c:v>
                </c:pt>
                <c:pt idx="1997">
                  <c:v>-0.45636230793370425</c:v>
                </c:pt>
                <c:pt idx="1998">
                  <c:v>-0.45709158300027086</c:v>
                </c:pt>
                <c:pt idx="1999">
                  <c:v>-0.4578208580668377</c:v>
                </c:pt>
                <c:pt idx="2000">
                  <c:v>-0.45855013313340431</c:v>
                </c:pt>
              </c:numCache>
            </c:numRef>
          </c:yVal>
          <c:smooth val="0"/>
          <c:extLst>
            <c:ext xmlns:c16="http://schemas.microsoft.com/office/drawing/2014/chart" uri="{C3380CC4-5D6E-409C-BE32-E72D297353CC}">
              <c16:uniqueId val="{00000004-6B8D-40C9-AFFE-F462801BA324}"/>
            </c:ext>
          </c:extLst>
        </c:ser>
        <c:ser>
          <c:idx val="4"/>
          <c:order val="4"/>
          <c:tx>
            <c:v>U3</c:v>
          </c:tx>
          <c:spPr>
            <a:ln w="19050" cap="rnd">
              <a:solidFill>
                <a:schemeClr val="accent5"/>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2'!$Q$2:$Q$2002</c:f>
              <c:numCache>
                <c:formatCode>General</c:formatCode>
                <c:ptCount val="2001"/>
                <c:pt idx="0">
                  <c:v>1</c:v>
                </c:pt>
                <c:pt idx="1">
                  <c:v>1.0003646375332833</c:v>
                </c:pt>
                <c:pt idx="2">
                  <c:v>1.0007292750665668</c:v>
                </c:pt>
                <c:pt idx="3">
                  <c:v>1.0010939125998501</c:v>
                </c:pt>
                <c:pt idx="4">
                  <c:v>1.0014585501331335</c:v>
                </c:pt>
                <c:pt idx="5">
                  <c:v>1.0018231876664168</c:v>
                </c:pt>
                <c:pt idx="6">
                  <c:v>1.0021878251997003</c:v>
                </c:pt>
                <c:pt idx="7">
                  <c:v>1.0025524627329836</c:v>
                </c:pt>
                <c:pt idx="8">
                  <c:v>1.0029171002662669</c:v>
                </c:pt>
                <c:pt idx="9">
                  <c:v>1.0032817377995502</c:v>
                </c:pt>
                <c:pt idx="10">
                  <c:v>1.0036463753328337</c:v>
                </c:pt>
                <c:pt idx="11">
                  <c:v>1.004011012866117</c:v>
                </c:pt>
                <c:pt idx="12">
                  <c:v>1.0043756503994004</c:v>
                </c:pt>
                <c:pt idx="13">
                  <c:v>1.0047402879326837</c:v>
                </c:pt>
                <c:pt idx="14">
                  <c:v>1.0051049254659672</c:v>
                </c:pt>
                <c:pt idx="15">
                  <c:v>1.0054695629992505</c:v>
                </c:pt>
                <c:pt idx="16">
                  <c:v>1.0058342005325338</c:v>
                </c:pt>
                <c:pt idx="17">
                  <c:v>1.0061988380658171</c:v>
                </c:pt>
                <c:pt idx="18">
                  <c:v>1.0065634755991006</c:v>
                </c:pt>
                <c:pt idx="19">
                  <c:v>1.006928113132384</c:v>
                </c:pt>
                <c:pt idx="20">
                  <c:v>1.0072927506656673</c:v>
                </c:pt>
                <c:pt idx="21">
                  <c:v>1.0076573881989506</c:v>
                </c:pt>
                <c:pt idx="22">
                  <c:v>1.0080220257322341</c:v>
                </c:pt>
                <c:pt idx="23">
                  <c:v>1.0083866632655174</c:v>
                </c:pt>
                <c:pt idx="24">
                  <c:v>1.0087513007988007</c:v>
                </c:pt>
                <c:pt idx="25">
                  <c:v>1.009115938332084</c:v>
                </c:pt>
                <c:pt idx="26">
                  <c:v>1.0094805758653675</c:v>
                </c:pt>
                <c:pt idx="27">
                  <c:v>1.0098452133986509</c:v>
                </c:pt>
                <c:pt idx="28">
                  <c:v>1.0102098509319342</c:v>
                </c:pt>
                <c:pt idx="29">
                  <c:v>1.0105744884652175</c:v>
                </c:pt>
                <c:pt idx="30">
                  <c:v>1.010939125998501</c:v>
                </c:pt>
                <c:pt idx="31">
                  <c:v>1.0113037635317843</c:v>
                </c:pt>
                <c:pt idx="32">
                  <c:v>1.0116684010650676</c:v>
                </c:pt>
                <c:pt idx="33">
                  <c:v>1.0120330385983509</c:v>
                </c:pt>
                <c:pt idx="34">
                  <c:v>1.0123976761316344</c:v>
                </c:pt>
                <c:pt idx="35">
                  <c:v>1.0127623136649178</c:v>
                </c:pt>
                <c:pt idx="36">
                  <c:v>1.0131269511982011</c:v>
                </c:pt>
                <c:pt idx="37">
                  <c:v>1.0134915887314844</c:v>
                </c:pt>
                <c:pt idx="38">
                  <c:v>1.0138562262647679</c:v>
                </c:pt>
                <c:pt idx="39">
                  <c:v>1.0142208637980512</c:v>
                </c:pt>
                <c:pt idx="40">
                  <c:v>1.0145855013313345</c:v>
                </c:pt>
                <c:pt idx="41">
                  <c:v>1.0149501388646178</c:v>
                </c:pt>
                <c:pt idx="42">
                  <c:v>1.0153147763979014</c:v>
                </c:pt>
                <c:pt idx="43">
                  <c:v>1.0156794139311847</c:v>
                </c:pt>
                <c:pt idx="44">
                  <c:v>1.016044051464468</c:v>
                </c:pt>
                <c:pt idx="45">
                  <c:v>1.0164086889977513</c:v>
                </c:pt>
                <c:pt idx="46">
                  <c:v>1.0167733265310348</c:v>
                </c:pt>
                <c:pt idx="47">
                  <c:v>1.0171379640643181</c:v>
                </c:pt>
                <c:pt idx="48">
                  <c:v>1.0175026015976014</c:v>
                </c:pt>
                <c:pt idx="49">
                  <c:v>1.0178672391308847</c:v>
                </c:pt>
                <c:pt idx="50">
                  <c:v>1.0182318766641683</c:v>
                </c:pt>
                <c:pt idx="51">
                  <c:v>1.0185965141974516</c:v>
                </c:pt>
                <c:pt idx="52">
                  <c:v>1.0189611517307349</c:v>
                </c:pt>
                <c:pt idx="53">
                  <c:v>1.0193257892640182</c:v>
                </c:pt>
                <c:pt idx="54">
                  <c:v>1.0196904267973017</c:v>
                </c:pt>
                <c:pt idx="55">
                  <c:v>1.020055064330585</c:v>
                </c:pt>
                <c:pt idx="56">
                  <c:v>1.0204197018638683</c:v>
                </c:pt>
                <c:pt idx="57">
                  <c:v>1.0207843393971516</c:v>
                </c:pt>
                <c:pt idx="58">
                  <c:v>1.0211489769304352</c:v>
                </c:pt>
                <c:pt idx="59">
                  <c:v>1.0215136144637185</c:v>
                </c:pt>
                <c:pt idx="60">
                  <c:v>1.0218782519970018</c:v>
                </c:pt>
                <c:pt idx="61">
                  <c:v>1.0222428895302851</c:v>
                </c:pt>
                <c:pt idx="62">
                  <c:v>1.0226075270635686</c:v>
                </c:pt>
                <c:pt idx="63">
                  <c:v>1.0229721645968519</c:v>
                </c:pt>
                <c:pt idx="64">
                  <c:v>1.0233368021301352</c:v>
                </c:pt>
                <c:pt idx="65">
                  <c:v>1.0237014396634185</c:v>
                </c:pt>
                <c:pt idx="66">
                  <c:v>1.0240660771967021</c:v>
                </c:pt>
                <c:pt idx="67">
                  <c:v>1.0244307147299854</c:v>
                </c:pt>
                <c:pt idx="68">
                  <c:v>1.0247953522632687</c:v>
                </c:pt>
                <c:pt idx="69">
                  <c:v>1.025159989796552</c:v>
                </c:pt>
                <c:pt idx="70">
                  <c:v>1.0255246273298355</c:v>
                </c:pt>
                <c:pt idx="71">
                  <c:v>1.0258892648631188</c:v>
                </c:pt>
                <c:pt idx="72">
                  <c:v>1.0262539023964021</c:v>
                </c:pt>
                <c:pt idx="73">
                  <c:v>1.0266185399296854</c:v>
                </c:pt>
                <c:pt idx="74">
                  <c:v>1.026983177462969</c:v>
                </c:pt>
                <c:pt idx="75">
                  <c:v>1.0273478149962523</c:v>
                </c:pt>
                <c:pt idx="76">
                  <c:v>1.0277124525295356</c:v>
                </c:pt>
                <c:pt idx="77">
                  <c:v>1.0280770900628189</c:v>
                </c:pt>
                <c:pt idx="78">
                  <c:v>1.0284417275961024</c:v>
                </c:pt>
                <c:pt idx="79">
                  <c:v>1.0288063651293857</c:v>
                </c:pt>
                <c:pt idx="80">
                  <c:v>1.029171002662669</c:v>
                </c:pt>
                <c:pt idx="81">
                  <c:v>1.0295356401959523</c:v>
                </c:pt>
                <c:pt idx="82">
                  <c:v>1.0299002777292359</c:v>
                </c:pt>
                <c:pt idx="83">
                  <c:v>1.0302649152625192</c:v>
                </c:pt>
                <c:pt idx="84">
                  <c:v>1.0306295527958025</c:v>
                </c:pt>
                <c:pt idx="85">
                  <c:v>1.0309941903290858</c:v>
                </c:pt>
                <c:pt idx="86">
                  <c:v>1.0313588278623693</c:v>
                </c:pt>
                <c:pt idx="87">
                  <c:v>1.0317234653956526</c:v>
                </c:pt>
                <c:pt idx="88">
                  <c:v>1.0320881029289359</c:v>
                </c:pt>
                <c:pt idx="89">
                  <c:v>1.0324527404622192</c:v>
                </c:pt>
                <c:pt idx="90">
                  <c:v>1.0328173779955028</c:v>
                </c:pt>
                <c:pt idx="91">
                  <c:v>1.0331820155287861</c:v>
                </c:pt>
                <c:pt idx="92">
                  <c:v>1.0335466530620694</c:v>
                </c:pt>
                <c:pt idx="93">
                  <c:v>1.0339112905953527</c:v>
                </c:pt>
                <c:pt idx="94">
                  <c:v>1.0342759281286362</c:v>
                </c:pt>
                <c:pt idx="95">
                  <c:v>1.0346405656619195</c:v>
                </c:pt>
                <c:pt idx="96">
                  <c:v>1.0350052031952028</c:v>
                </c:pt>
                <c:pt idx="97">
                  <c:v>1.0353698407284861</c:v>
                </c:pt>
                <c:pt idx="98">
                  <c:v>1.0357344782617697</c:v>
                </c:pt>
                <c:pt idx="99">
                  <c:v>1.036099115795053</c:v>
                </c:pt>
                <c:pt idx="100">
                  <c:v>1.0364637533283363</c:v>
                </c:pt>
                <c:pt idx="101">
                  <c:v>1.0368283908616196</c:v>
                </c:pt>
                <c:pt idx="102">
                  <c:v>1.0371930283949031</c:v>
                </c:pt>
                <c:pt idx="103">
                  <c:v>1.0375576659281864</c:v>
                </c:pt>
                <c:pt idx="104">
                  <c:v>1.0379223034614697</c:v>
                </c:pt>
                <c:pt idx="105">
                  <c:v>1.038286940994753</c:v>
                </c:pt>
                <c:pt idx="106">
                  <c:v>1.0386515785280366</c:v>
                </c:pt>
                <c:pt idx="107">
                  <c:v>1.0390162160613199</c:v>
                </c:pt>
                <c:pt idx="108">
                  <c:v>1.0393808535946032</c:v>
                </c:pt>
                <c:pt idx="109">
                  <c:v>1.0397454911278865</c:v>
                </c:pt>
                <c:pt idx="110">
                  <c:v>1.04011012866117</c:v>
                </c:pt>
                <c:pt idx="111">
                  <c:v>1.0404747661944533</c:v>
                </c:pt>
                <c:pt idx="112">
                  <c:v>1.0408394037277366</c:v>
                </c:pt>
                <c:pt idx="113">
                  <c:v>1.04120404126102</c:v>
                </c:pt>
                <c:pt idx="114">
                  <c:v>1.0415686787943035</c:v>
                </c:pt>
                <c:pt idx="115">
                  <c:v>1.0419333163275868</c:v>
                </c:pt>
                <c:pt idx="116">
                  <c:v>1.0422979538608701</c:v>
                </c:pt>
                <c:pt idx="117">
                  <c:v>1.0426625913941534</c:v>
                </c:pt>
                <c:pt idx="118">
                  <c:v>1.0430272289274369</c:v>
                </c:pt>
                <c:pt idx="119">
                  <c:v>1.0433918664607202</c:v>
                </c:pt>
                <c:pt idx="120">
                  <c:v>1.0437565039940035</c:v>
                </c:pt>
                <c:pt idx="121">
                  <c:v>1.0441211415272869</c:v>
                </c:pt>
                <c:pt idx="122">
                  <c:v>1.0444857790605704</c:v>
                </c:pt>
                <c:pt idx="123">
                  <c:v>1.0448504165938537</c:v>
                </c:pt>
                <c:pt idx="124">
                  <c:v>1.045215054127137</c:v>
                </c:pt>
                <c:pt idx="125">
                  <c:v>1.0455796916604203</c:v>
                </c:pt>
                <c:pt idx="126">
                  <c:v>1.0459443291937038</c:v>
                </c:pt>
                <c:pt idx="127">
                  <c:v>1.0463089667269871</c:v>
                </c:pt>
                <c:pt idx="128">
                  <c:v>1.0466736042602705</c:v>
                </c:pt>
                <c:pt idx="129">
                  <c:v>1.0470382417935538</c:v>
                </c:pt>
                <c:pt idx="130">
                  <c:v>1.0474028793268373</c:v>
                </c:pt>
                <c:pt idx="131">
                  <c:v>1.0477675168601206</c:v>
                </c:pt>
                <c:pt idx="132">
                  <c:v>1.0481321543934039</c:v>
                </c:pt>
                <c:pt idx="133">
                  <c:v>1.0484967919266872</c:v>
                </c:pt>
                <c:pt idx="134">
                  <c:v>1.0488614294599707</c:v>
                </c:pt>
                <c:pt idx="135">
                  <c:v>1.049226066993254</c:v>
                </c:pt>
                <c:pt idx="136">
                  <c:v>1.0495907045265374</c:v>
                </c:pt>
                <c:pt idx="137">
                  <c:v>1.0499553420598207</c:v>
                </c:pt>
                <c:pt idx="138">
                  <c:v>1.0503199795931042</c:v>
                </c:pt>
                <c:pt idx="139">
                  <c:v>1.0506846171263875</c:v>
                </c:pt>
                <c:pt idx="140">
                  <c:v>1.0510492546596708</c:v>
                </c:pt>
                <c:pt idx="141">
                  <c:v>1.0514138921929541</c:v>
                </c:pt>
                <c:pt idx="142">
                  <c:v>1.0517785297262376</c:v>
                </c:pt>
                <c:pt idx="143">
                  <c:v>1.052143167259521</c:v>
                </c:pt>
                <c:pt idx="144">
                  <c:v>1.0525078047928043</c:v>
                </c:pt>
                <c:pt idx="145">
                  <c:v>1.0528724423260876</c:v>
                </c:pt>
                <c:pt idx="146">
                  <c:v>1.0532370798593711</c:v>
                </c:pt>
                <c:pt idx="147">
                  <c:v>1.0536017173926544</c:v>
                </c:pt>
                <c:pt idx="148">
                  <c:v>1.0539663549259377</c:v>
                </c:pt>
                <c:pt idx="149">
                  <c:v>1.054330992459221</c:v>
                </c:pt>
                <c:pt idx="150">
                  <c:v>1.0546956299925045</c:v>
                </c:pt>
                <c:pt idx="151">
                  <c:v>1.0550602675257879</c:v>
                </c:pt>
                <c:pt idx="152">
                  <c:v>1.0554249050590712</c:v>
                </c:pt>
                <c:pt idx="153">
                  <c:v>1.0557895425923545</c:v>
                </c:pt>
                <c:pt idx="154">
                  <c:v>1.056154180125638</c:v>
                </c:pt>
                <c:pt idx="155">
                  <c:v>1.0565188176589213</c:v>
                </c:pt>
                <c:pt idx="156">
                  <c:v>1.0568834551922046</c:v>
                </c:pt>
                <c:pt idx="157">
                  <c:v>1.0572480927254879</c:v>
                </c:pt>
                <c:pt idx="158">
                  <c:v>1.0576127302587714</c:v>
                </c:pt>
                <c:pt idx="159">
                  <c:v>1.0579773677920548</c:v>
                </c:pt>
                <c:pt idx="160">
                  <c:v>1.0583420053253381</c:v>
                </c:pt>
                <c:pt idx="161">
                  <c:v>1.0587066428586214</c:v>
                </c:pt>
                <c:pt idx="162">
                  <c:v>1.0590712803919049</c:v>
                </c:pt>
                <c:pt idx="163">
                  <c:v>1.0594359179251882</c:v>
                </c:pt>
                <c:pt idx="164">
                  <c:v>1.0598005554584715</c:v>
                </c:pt>
                <c:pt idx="165">
                  <c:v>1.0601651929917548</c:v>
                </c:pt>
                <c:pt idx="166">
                  <c:v>1.0605298305250384</c:v>
                </c:pt>
                <c:pt idx="167">
                  <c:v>1.0608944680583217</c:v>
                </c:pt>
                <c:pt idx="168">
                  <c:v>1.061259105591605</c:v>
                </c:pt>
                <c:pt idx="169">
                  <c:v>1.0616237431248885</c:v>
                </c:pt>
                <c:pt idx="170">
                  <c:v>1.0619883806581718</c:v>
                </c:pt>
                <c:pt idx="171">
                  <c:v>1.0623530181914551</c:v>
                </c:pt>
                <c:pt idx="172">
                  <c:v>1.0627176557247384</c:v>
                </c:pt>
                <c:pt idx="173">
                  <c:v>1.0630822932580219</c:v>
                </c:pt>
                <c:pt idx="174">
                  <c:v>1.0634469307913053</c:v>
                </c:pt>
                <c:pt idx="175">
                  <c:v>1.0638115683245886</c:v>
                </c:pt>
                <c:pt idx="176">
                  <c:v>1.0641762058578721</c:v>
                </c:pt>
                <c:pt idx="177">
                  <c:v>1.0645408433911554</c:v>
                </c:pt>
                <c:pt idx="178">
                  <c:v>1.0649054809244387</c:v>
                </c:pt>
                <c:pt idx="179">
                  <c:v>1.065270118457722</c:v>
                </c:pt>
                <c:pt idx="180">
                  <c:v>1.0656347559910055</c:v>
                </c:pt>
                <c:pt idx="181">
                  <c:v>1.0659993935242889</c:v>
                </c:pt>
                <c:pt idx="182">
                  <c:v>1.0663640310575722</c:v>
                </c:pt>
                <c:pt idx="183">
                  <c:v>1.0667286685908555</c:v>
                </c:pt>
                <c:pt idx="184">
                  <c:v>1.067093306124139</c:v>
                </c:pt>
                <c:pt idx="185">
                  <c:v>1.0674579436574223</c:v>
                </c:pt>
                <c:pt idx="186">
                  <c:v>1.0678225811907056</c:v>
                </c:pt>
                <c:pt idx="187">
                  <c:v>1.0681872187239891</c:v>
                </c:pt>
                <c:pt idx="188">
                  <c:v>1.0685518562572724</c:v>
                </c:pt>
                <c:pt idx="189">
                  <c:v>1.0689164937905558</c:v>
                </c:pt>
                <c:pt idx="190">
                  <c:v>1.0692811313238391</c:v>
                </c:pt>
                <c:pt idx="191">
                  <c:v>1.0696457688571226</c:v>
                </c:pt>
                <c:pt idx="192">
                  <c:v>1.0700104063904059</c:v>
                </c:pt>
                <c:pt idx="193">
                  <c:v>1.0703750439236892</c:v>
                </c:pt>
                <c:pt idx="194">
                  <c:v>1.0707396814569727</c:v>
                </c:pt>
                <c:pt idx="195">
                  <c:v>1.071104318990256</c:v>
                </c:pt>
                <c:pt idx="196">
                  <c:v>1.0714689565235394</c:v>
                </c:pt>
                <c:pt idx="197">
                  <c:v>1.0718335940568227</c:v>
                </c:pt>
                <c:pt idx="198">
                  <c:v>1.0721982315901062</c:v>
                </c:pt>
                <c:pt idx="199">
                  <c:v>1.0725628691233895</c:v>
                </c:pt>
                <c:pt idx="200">
                  <c:v>1.0729275066566728</c:v>
                </c:pt>
                <c:pt idx="201">
                  <c:v>1.0732921441899563</c:v>
                </c:pt>
                <c:pt idx="202">
                  <c:v>1.0736567817232396</c:v>
                </c:pt>
                <c:pt idx="203">
                  <c:v>1.0740214192565229</c:v>
                </c:pt>
                <c:pt idx="204">
                  <c:v>1.0743860567898063</c:v>
                </c:pt>
                <c:pt idx="205">
                  <c:v>1.0747506943230898</c:v>
                </c:pt>
                <c:pt idx="206">
                  <c:v>1.0751153318563731</c:v>
                </c:pt>
                <c:pt idx="207">
                  <c:v>1.0754799693896564</c:v>
                </c:pt>
                <c:pt idx="208">
                  <c:v>1.0758446069229397</c:v>
                </c:pt>
                <c:pt idx="209">
                  <c:v>1.0762092444562232</c:v>
                </c:pt>
                <c:pt idx="210">
                  <c:v>1.0765738819895065</c:v>
                </c:pt>
                <c:pt idx="211">
                  <c:v>1.0769385195227898</c:v>
                </c:pt>
                <c:pt idx="212">
                  <c:v>1.0773031570560734</c:v>
                </c:pt>
                <c:pt idx="213">
                  <c:v>1.0776677945893567</c:v>
                </c:pt>
                <c:pt idx="214">
                  <c:v>1.07803243212264</c:v>
                </c:pt>
                <c:pt idx="215">
                  <c:v>1.0783970696559233</c:v>
                </c:pt>
                <c:pt idx="216">
                  <c:v>1.0787617071892068</c:v>
                </c:pt>
                <c:pt idx="217">
                  <c:v>1.0791263447224901</c:v>
                </c:pt>
                <c:pt idx="218">
                  <c:v>1.0794909822557734</c:v>
                </c:pt>
                <c:pt idx="219">
                  <c:v>1.0798556197890568</c:v>
                </c:pt>
                <c:pt idx="220">
                  <c:v>1.0802202573223403</c:v>
                </c:pt>
                <c:pt idx="221">
                  <c:v>1.0805848948556236</c:v>
                </c:pt>
                <c:pt idx="222">
                  <c:v>1.0809495323889069</c:v>
                </c:pt>
                <c:pt idx="223">
                  <c:v>1.0813141699221904</c:v>
                </c:pt>
                <c:pt idx="224">
                  <c:v>1.0816788074554737</c:v>
                </c:pt>
                <c:pt idx="225">
                  <c:v>1.082043444988757</c:v>
                </c:pt>
                <c:pt idx="226">
                  <c:v>1.0824080825220403</c:v>
                </c:pt>
                <c:pt idx="227">
                  <c:v>1.0827727200553239</c:v>
                </c:pt>
                <c:pt idx="228">
                  <c:v>1.0831373575886072</c:v>
                </c:pt>
                <c:pt idx="229">
                  <c:v>1.0835019951218905</c:v>
                </c:pt>
                <c:pt idx="230">
                  <c:v>1.083866632655174</c:v>
                </c:pt>
                <c:pt idx="231">
                  <c:v>1.0842312701884573</c:v>
                </c:pt>
                <c:pt idx="232">
                  <c:v>1.0845959077217406</c:v>
                </c:pt>
                <c:pt idx="233">
                  <c:v>1.0849605452550239</c:v>
                </c:pt>
                <c:pt idx="234">
                  <c:v>1.0853251827883075</c:v>
                </c:pt>
                <c:pt idx="235">
                  <c:v>1.0856898203215908</c:v>
                </c:pt>
                <c:pt idx="236">
                  <c:v>1.0860544578548741</c:v>
                </c:pt>
                <c:pt idx="237">
                  <c:v>1.0864190953881576</c:v>
                </c:pt>
                <c:pt idx="238">
                  <c:v>1.0867837329214409</c:v>
                </c:pt>
                <c:pt idx="239">
                  <c:v>1.0871483704547242</c:v>
                </c:pt>
                <c:pt idx="240">
                  <c:v>1.0875130079880075</c:v>
                </c:pt>
                <c:pt idx="241">
                  <c:v>1.0878776455212911</c:v>
                </c:pt>
                <c:pt idx="242">
                  <c:v>1.0882422830545744</c:v>
                </c:pt>
                <c:pt idx="243">
                  <c:v>1.0886069205878577</c:v>
                </c:pt>
                <c:pt idx="244">
                  <c:v>1.088971558121141</c:v>
                </c:pt>
                <c:pt idx="245">
                  <c:v>1.0893361956544245</c:v>
                </c:pt>
                <c:pt idx="246">
                  <c:v>1.0897008331877078</c:v>
                </c:pt>
                <c:pt idx="247">
                  <c:v>1.0900654707209911</c:v>
                </c:pt>
                <c:pt idx="248">
                  <c:v>1.0904301082542747</c:v>
                </c:pt>
                <c:pt idx="249">
                  <c:v>1.090794745787558</c:v>
                </c:pt>
                <c:pt idx="250">
                  <c:v>1.0911593833208413</c:v>
                </c:pt>
                <c:pt idx="251">
                  <c:v>1.0915240208541246</c:v>
                </c:pt>
                <c:pt idx="252">
                  <c:v>1.0918886583874081</c:v>
                </c:pt>
                <c:pt idx="253">
                  <c:v>1.0922532959206914</c:v>
                </c:pt>
                <c:pt idx="254">
                  <c:v>1.0926179334539747</c:v>
                </c:pt>
                <c:pt idx="255">
                  <c:v>1.092982570987258</c:v>
                </c:pt>
                <c:pt idx="256">
                  <c:v>1.0933472085205416</c:v>
                </c:pt>
                <c:pt idx="257">
                  <c:v>1.0937118460538249</c:v>
                </c:pt>
                <c:pt idx="258">
                  <c:v>1.0940764835871082</c:v>
                </c:pt>
                <c:pt idx="259">
                  <c:v>1.0944411211203917</c:v>
                </c:pt>
                <c:pt idx="260">
                  <c:v>1.094805758653675</c:v>
                </c:pt>
                <c:pt idx="261">
                  <c:v>1.0951703961869583</c:v>
                </c:pt>
                <c:pt idx="262">
                  <c:v>1.0955350337202416</c:v>
                </c:pt>
                <c:pt idx="263">
                  <c:v>1.0958996712535252</c:v>
                </c:pt>
                <c:pt idx="264">
                  <c:v>1.0962643087868085</c:v>
                </c:pt>
                <c:pt idx="265">
                  <c:v>1.0966289463200918</c:v>
                </c:pt>
                <c:pt idx="266">
                  <c:v>1.0969935838533753</c:v>
                </c:pt>
                <c:pt idx="267">
                  <c:v>1.0973582213866586</c:v>
                </c:pt>
                <c:pt idx="268">
                  <c:v>1.0977228589199419</c:v>
                </c:pt>
                <c:pt idx="269">
                  <c:v>1.0980874964532252</c:v>
                </c:pt>
                <c:pt idx="270">
                  <c:v>1.0984521339865088</c:v>
                </c:pt>
                <c:pt idx="271">
                  <c:v>1.0988167715197921</c:v>
                </c:pt>
                <c:pt idx="272">
                  <c:v>1.0991814090530754</c:v>
                </c:pt>
                <c:pt idx="273">
                  <c:v>1.0995460465863589</c:v>
                </c:pt>
                <c:pt idx="274">
                  <c:v>1.0999106841196422</c:v>
                </c:pt>
                <c:pt idx="275">
                  <c:v>1.1002753216529255</c:v>
                </c:pt>
                <c:pt idx="276">
                  <c:v>1.1006399591862088</c:v>
                </c:pt>
                <c:pt idx="277">
                  <c:v>1.1010045967194924</c:v>
                </c:pt>
                <c:pt idx="278">
                  <c:v>1.1013692342527757</c:v>
                </c:pt>
                <c:pt idx="279">
                  <c:v>1.101733871786059</c:v>
                </c:pt>
                <c:pt idx="280">
                  <c:v>1.1020985093193423</c:v>
                </c:pt>
                <c:pt idx="281">
                  <c:v>1.1024631468526258</c:v>
                </c:pt>
                <c:pt idx="282">
                  <c:v>1.1028277843859091</c:v>
                </c:pt>
                <c:pt idx="283">
                  <c:v>1.1031924219191924</c:v>
                </c:pt>
                <c:pt idx="284">
                  <c:v>1.103557059452476</c:v>
                </c:pt>
                <c:pt idx="285">
                  <c:v>1.1039216969857593</c:v>
                </c:pt>
                <c:pt idx="286">
                  <c:v>1.1042863345190426</c:v>
                </c:pt>
                <c:pt idx="287">
                  <c:v>1.1046509720523259</c:v>
                </c:pt>
                <c:pt idx="288">
                  <c:v>1.1050156095856094</c:v>
                </c:pt>
                <c:pt idx="289">
                  <c:v>1.1053802471188927</c:v>
                </c:pt>
                <c:pt idx="290">
                  <c:v>1.105744884652176</c:v>
                </c:pt>
                <c:pt idx="291">
                  <c:v>1.1061095221854593</c:v>
                </c:pt>
                <c:pt idx="292">
                  <c:v>1.1064741597187429</c:v>
                </c:pt>
                <c:pt idx="293">
                  <c:v>1.1068387972520262</c:v>
                </c:pt>
                <c:pt idx="294">
                  <c:v>1.1072034347853095</c:v>
                </c:pt>
                <c:pt idx="295">
                  <c:v>1.107568072318593</c:v>
                </c:pt>
                <c:pt idx="296">
                  <c:v>1.1079327098518763</c:v>
                </c:pt>
                <c:pt idx="297">
                  <c:v>1.1082973473851596</c:v>
                </c:pt>
                <c:pt idx="298">
                  <c:v>1.1086619849184429</c:v>
                </c:pt>
                <c:pt idx="299">
                  <c:v>1.1090266224517265</c:v>
                </c:pt>
                <c:pt idx="300">
                  <c:v>1.1093912599850098</c:v>
                </c:pt>
                <c:pt idx="301">
                  <c:v>1.1097558975182931</c:v>
                </c:pt>
                <c:pt idx="302">
                  <c:v>1.1101205350515766</c:v>
                </c:pt>
                <c:pt idx="303">
                  <c:v>1.1104851725848599</c:v>
                </c:pt>
                <c:pt idx="304">
                  <c:v>1.1108498101181432</c:v>
                </c:pt>
                <c:pt idx="305">
                  <c:v>1.1112144476514265</c:v>
                </c:pt>
                <c:pt idx="306">
                  <c:v>1.11157908518471</c:v>
                </c:pt>
                <c:pt idx="307">
                  <c:v>1.1119437227179934</c:v>
                </c:pt>
                <c:pt idx="308">
                  <c:v>1.1123083602512767</c:v>
                </c:pt>
                <c:pt idx="309">
                  <c:v>1.1126729977845602</c:v>
                </c:pt>
                <c:pt idx="310">
                  <c:v>1.1130376353178435</c:v>
                </c:pt>
                <c:pt idx="311">
                  <c:v>1.1134022728511268</c:v>
                </c:pt>
                <c:pt idx="312">
                  <c:v>1.1137669103844101</c:v>
                </c:pt>
                <c:pt idx="313">
                  <c:v>1.1141315479176936</c:v>
                </c:pt>
                <c:pt idx="314">
                  <c:v>1.114496185450977</c:v>
                </c:pt>
                <c:pt idx="315">
                  <c:v>1.1148608229842603</c:v>
                </c:pt>
                <c:pt idx="316">
                  <c:v>1.1152254605175438</c:v>
                </c:pt>
                <c:pt idx="317">
                  <c:v>1.1155900980508271</c:v>
                </c:pt>
                <c:pt idx="318">
                  <c:v>1.1159547355841104</c:v>
                </c:pt>
                <c:pt idx="319">
                  <c:v>1.1163193731173937</c:v>
                </c:pt>
                <c:pt idx="320">
                  <c:v>1.1166840106506772</c:v>
                </c:pt>
                <c:pt idx="321">
                  <c:v>1.1170486481839605</c:v>
                </c:pt>
                <c:pt idx="322">
                  <c:v>1.1174132857172439</c:v>
                </c:pt>
                <c:pt idx="323">
                  <c:v>1.1177779232505272</c:v>
                </c:pt>
                <c:pt idx="324">
                  <c:v>1.1181425607838107</c:v>
                </c:pt>
                <c:pt idx="325">
                  <c:v>1.118507198317094</c:v>
                </c:pt>
                <c:pt idx="326">
                  <c:v>1.1188718358503773</c:v>
                </c:pt>
                <c:pt idx="327">
                  <c:v>1.1192364733836608</c:v>
                </c:pt>
                <c:pt idx="328">
                  <c:v>1.1196011109169441</c:v>
                </c:pt>
                <c:pt idx="329">
                  <c:v>1.1199657484502274</c:v>
                </c:pt>
                <c:pt idx="330">
                  <c:v>1.1203303859835108</c:v>
                </c:pt>
                <c:pt idx="331">
                  <c:v>1.1206950235167943</c:v>
                </c:pt>
                <c:pt idx="332">
                  <c:v>1.1210596610500776</c:v>
                </c:pt>
                <c:pt idx="333">
                  <c:v>1.1214242985833609</c:v>
                </c:pt>
                <c:pt idx="334">
                  <c:v>1.1217889361166442</c:v>
                </c:pt>
                <c:pt idx="335">
                  <c:v>1.1221535736499277</c:v>
                </c:pt>
                <c:pt idx="336">
                  <c:v>1.122518211183211</c:v>
                </c:pt>
                <c:pt idx="337">
                  <c:v>1.1228828487164944</c:v>
                </c:pt>
                <c:pt idx="338">
                  <c:v>1.1232474862497779</c:v>
                </c:pt>
                <c:pt idx="339">
                  <c:v>1.1236121237830612</c:v>
                </c:pt>
                <c:pt idx="340">
                  <c:v>1.1239767613163445</c:v>
                </c:pt>
                <c:pt idx="341">
                  <c:v>1.1243413988496278</c:v>
                </c:pt>
                <c:pt idx="342">
                  <c:v>1.1247060363829113</c:v>
                </c:pt>
                <c:pt idx="343">
                  <c:v>1.1250706739161946</c:v>
                </c:pt>
                <c:pt idx="344">
                  <c:v>1.1254353114494779</c:v>
                </c:pt>
                <c:pt idx="345">
                  <c:v>1.1257999489827615</c:v>
                </c:pt>
                <c:pt idx="346">
                  <c:v>1.1261645865160448</c:v>
                </c:pt>
                <c:pt idx="347">
                  <c:v>1.1265292240493281</c:v>
                </c:pt>
                <c:pt idx="348">
                  <c:v>1.1268938615826114</c:v>
                </c:pt>
                <c:pt idx="349">
                  <c:v>1.1272584991158949</c:v>
                </c:pt>
                <c:pt idx="350">
                  <c:v>1.1276231366491782</c:v>
                </c:pt>
                <c:pt idx="351">
                  <c:v>1.1279877741824615</c:v>
                </c:pt>
                <c:pt idx="352">
                  <c:v>1.1283524117157451</c:v>
                </c:pt>
                <c:pt idx="353">
                  <c:v>1.1287170492490284</c:v>
                </c:pt>
                <c:pt idx="354">
                  <c:v>1.1290816867823117</c:v>
                </c:pt>
                <c:pt idx="355">
                  <c:v>1.129446324315595</c:v>
                </c:pt>
                <c:pt idx="356">
                  <c:v>1.1298109618488785</c:v>
                </c:pt>
                <c:pt idx="357">
                  <c:v>1.1301755993821618</c:v>
                </c:pt>
                <c:pt idx="358">
                  <c:v>1.1305402369154451</c:v>
                </c:pt>
                <c:pt idx="359">
                  <c:v>1.1309048744487287</c:v>
                </c:pt>
                <c:pt idx="360">
                  <c:v>1.131269511982012</c:v>
                </c:pt>
                <c:pt idx="361">
                  <c:v>1.1316341495152953</c:v>
                </c:pt>
                <c:pt idx="362">
                  <c:v>1.1319987870485786</c:v>
                </c:pt>
                <c:pt idx="363">
                  <c:v>1.1323634245818619</c:v>
                </c:pt>
                <c:pt idx="364">
                  <c:v>1.1327280621151454</c:v>
                </c:pt>
                <c:pt idx="365">
                  <c:v>1.1330926996484287</c:v>
                </c:pt>
                <c:pt idx="366">
                  <c:v>1.133457337181712</c:v>
                </c:pt>
                <c:pt idx="367">
                  <c:v>1.1338219747149956</c:v>
                </c:pt>
                <c:pt idx="368">
                  <c:v>1.1341866122482789</c:v>
                </c:pt>
                <c:pt idx="369">
                  <c:v>1.1345512497815622</c:v>
                </c:pt>
                <c:pt idx="370">
                  <c:v>1.1349158873148455</c:v>
                </c:pt>
                <c:pt idx="371">
                  <c:v>1.135280524848129</c:v>
                </c:pt>
                <c:pt idx="372">
                  <c:v>1.1356451623814123</c:v>
                </c:pt>
                <c:pt idx="373">
                  <c:v>1.1360097999146956</c:v>
                </c:pt>
                <c:pt idx="374">
                  <c:v>1.1363744374479792</c:v>
                </c:pt>
                <c:pt idx="375">
                  <c:v>1.1367390749812625</c:v>
                </c:pt>
                <c:pt idx="376">
                  <c:v>1.1371037125145458</c:v>
                </c:pt>
                <c:pt idx="377">
                  <c:v>1.1374683500478291</c:v>
                </c:pt>
                <c:pt idx="378">
                  <c:v>1.1378329875811126</c:v>
                </c:pt>
                <c:pt idx="379">
                  <c:v>1.1381976251143959</c:v>
                </c:pt>
                <c:pt idx="380">
                  <c:v>1.1385622626476792</c:v>
                </c:pt>
                <c:pt idx="381">
                  <c:v>1.1389269001809628</c:v>
                </c:pt>
                <c:pt idx="382">
                  <c:v>1.1392915377142461</c:v>
                </c:pt>
                <c:pt idx="383">
                  <c:v>1.1396561752475294</c:v>
                </c:pt>
                <c:pt idx="384">
                  <c:v>1.1400208127808127</c:v>
                </c:pt>
                <c:pt idx="385">
                  <c:v>1.1403854503140962</c:v>
                </c:pt>
                <c:pt idx="386">
                  <c:v>1.1407500878473795</c:v>
                </c:pt>
                <c:pt idx="387">
                  <c:v>1.1411147253806628</c:v>
                </c:pt>
                <c:pt idx="388">
                  <c:v>1.1414793629139464</c:v>
                </c:pt>
                <c:pt idx="389">
                  <c:v>1.1418440004472297</c:v>
                </c:pt>
                <c:pt idx="390">
                  <c:v>1.142208637980513</c:v>
                </c:pt>
                <c:pt idx="391">
                  <c:v>1.1425732755137963</c:v>
                </c:pt>
                <c:pt idx="392">
                  <c:v>1.1429379130470798</c:v>
                </c:pt>
                <c:pt idx="393">
                  <c:v>1.1433025505803631</c:v>
                </c:pt>
                <c:pt idx="394">
                  <c:v>1.1436671881136464</c:v>
                </c:pt>
                <c:pt idx="395">
                  <c:v>1.14403182564693</c:v>
                </c:pt>
                <c:pt idx="396">
                  <c:v>1.1443964631802133</c:v>
                </c:pt>
                <c:pt idx="397">
                  <c:v>1.1447611007134966</c:v>
                </c:pt>
                <c:pt idx="398">
                  <c:v>1.1451257382467799</c:v>
                </c:pt>
                <c:pt idx="399">
                  <c:v>1.1454903757800634</c:v>
                </c:pt>
                <c:pt idx="400">
                  <c:v>1.1458550133133467</c:v>
                </c:pt>
                <c:pt idx="401">
                  <c:v>1.14621965084663</c:v>
                </c:pt>
                <c:pt idx="402">
                  <c:v>1.1465842883799133</c:v>
                </c:pt>
                <c:pt idx="403">
                  <c:v>1.1469489259131969</c:v>
                </c:pt>
                <c:pt idx="404">
                  <c:v>1.1473135634464802</c:v>
                </c:pt>
                <c:pt idx="405">
                  <c:v>1.1476782009797635</c:v>
                </c:pt>
                <c:pt idx="406">
                  <c:v>1.1480428385130468</c:v>
                </c:pt>
                <c:pt idx="407">
                  <c:v>1.1484074760463303</c:v>
                </c:pt>
                <c:pt idx="408">
                  <c:v>1.1487721135796136</c:v>
                </c:pt>
                <c:pt idx="409">
                  <c:v>1.1491367511128969</c:v>
                </c:pt>
                <c:pt idx="410">
                  <c:v>1.1495013886461805</c:v>
                </c:pt>
                <c:pt idx="411">
                  <c:v>1.1498660261794638</c:v>
                </c:pt>
                <c:pt idx="412">
                  <c:v>1.1502306637127471</c:v>
                </c:pt>
                <c:pt idx="413">
                  <c:v>1.1505953012460304</c:v>
                </c:pt>
                <c:pt idx="414">
                  <c:v>1.1509599387793139</c:v>
                </c:pt>
                <c:pt idx="415">
                  <c:v>1.1513245763125972</c:v>
                </c:pt>
                <c:pt idx="416">
                  <c:v>1.1516892138458805</c:v>
                </c:pt>
                <c:pt idx="417">
                  <c:v>1.1520538513791641</c:v>
                </c:pt>
                <c:pt idx="418">
                  <c:v>1.1524184889124474</c:v>
                </c:pt>
                <c:pt idx="419">
                  <c:v>1.1527831264457307</c:v>
                </c:pt>
                <c:pt idx="420">
                  <c:v>1.153147763979014</c:v>
                </c:pt>
                <c:pt idx="421">
                  <c:v>1.1535124015122975</c:v>
                </c:pt>
                <c:pt idx="422">
                  <c:v>1.1538770390455808</c:v>
                </c:pt>
                <c:pt idx="423">
                  <c:v>1.1542416765788641</c:v>
                </c:pt>
                <c:pt idx="424">
                  <c:v>1.1546063141121476</c:v>
                </c:pt>
                <c:pt idx="425">
                  <c:v>1.154970951645431</c:v>
                </c:pt>
                <c:pt idx="426">
                  <c:v>1.1553355891787143</c:v>
                </c:pt>
                <c:pt idx="427">
                  <c:v>1.1557002267119976</c:v>
                </c:pt>
                <c:pt idx="428">
                  <c:v>1.1560648642452811</c:v>
                </c:pt>
                <c:pt idx="429">
                  <c:v>1.1564295017785644</c:v>
                </c:pt>
                <c:pt idx="430">
                  <c:v>1.1567941393118477</c:v>
                </c:pt>
                <c:pt idx="431">
                  <c:v>1.1571587768451312</c:v>
                </c:pt>
                <c:pt idx="432">
                  <c:v>1.1575234143784146</c:v>
                </c:pt>
                <c:pt idx="433">
                  <c:v>1.1578880519116979</c:v>
                </c:pt>
                <c:pt idx="434">
                  <c:v>1.1582526894449812</c:v>
                </c:pt>
                <c:pt idx="435">
                  <c:v>1.1586173269782647</c:v>
                </c:pt>
                <c:pt idx="436">
                  <c:v>1.158981964511548</c:v>
                </c:pt>
                <c:pt idx="437">
                  <c:v>1.1593466020448313</c:v>
                </c:pt>
                <c:pt idx="438">
                  <c:v>1.1597112395781146</c:v>
                </c:pt>
                <c:pt idx="439">
                  <c:v>1.1600758771113981</c:v>
                </c:pt>
                <c:pt idx="440">
                  <c:v>1.1604405146446815</c:v>
                </c:pt>
                <c:pt idx="441">
                  <c:v>1.1608051521779648</c:v>
                </c:pt>
                <c:pt idx="442">
                  <c:v>1.1611697897112481</c:v>
                </c:pt>
                <c:pt idx="443">
                  <c:v>1.1615344272445316</c:v>
                </c:pt>
                <c:pt idx="444">
                  <c:v>1.1618990647778149</c:v>
                </c:pt>
                <c:pt idx="445">
                  <c:v>1.1622637023110982</c:v>
                </c:pt>
                <c:pt idx="446">
                  <c:v>1.1626283398443817</c:v>
                </c:pt>
                <c:pt idx="447">
                  <c:v>1.162992977377665</c:v>
                </c:pt>
                <c:pt idx="448">
                  <c:v>1.1633576149109484</c:v>
                </c:pt>
                <c:pt idx="449">
                  <c:v>1.1637222524442317</c:v>
                </c:pt>
                <c:pt idx="450">
                  <c:v>1.1640868899775152</c:v>
                </c:pt>
                <c:pt idx="451">
                  <c:v>1.1644515275107985</c:v>
                </c:pt>
                <c:pt idx="452">
                  <c:v>1.1648161650440818</c:v>
                </c:pt>
                <c:pt idx="453">
                  <c:v>1.1651808025773653</c:v>
                </c:pt>
                <c:pt idx="454">
                  <c:v>1.1655454401106486</c:v>
                </c:pt>
                <c:pt idx="455">
                  <c:v>1.165910077643932</c:v>
                </c:pt>
                <c:pt idx="456">
                  <c:v>1.1662747151772153</c:v>
                </c:pt>
                <c:pt idx="457">
                  <c:v>1.1666393527104988</c:v>
                </c:pt>
                <c:pt idx="458">
                  <c:v>1.1670039902437821</c:v>
                </c:pt>
                <c:pt idx="459">
                  <c:v>1.1673686277770654</c:v>
                </c:pt>
                <c:pt idx="460">
                  <c:v>1.1677332653103489</c:v>
                </c:pt>
                <c:pt idx="461">
                  <c:v>1.1680979028436322</c:v>
                </c:pt>
                <c:pt idx="462">
                  <c:v>1.1684625403769155</c:v>
                </c:pt>
                <c:pt idx="463">
                  <c:v>1.1688271779101989</c:v>
                </c:pt>
                <c:pt idx="464">
                  <c:v>1.1691918154434824</c:v>
                </c:pt>
                <c:pt idx="465">
                  <c:v>1.1695564529767657</c:v>
                </c:pt>
                <c:pt idx="466">
                  <c:v>1.169921090510049</c:v>
                </c:pt>
                <c:pt idx="467">
                  <c:v>1.1702857280433325</c:v>
                </c:pt>
                <c:pt idx="468">
                  <c:v>1.1706503655766158</c:v>
                </c:pt>
                <c:pt idx="469">
                  <c:v>1.1710150031098991</c:v>
                </c:pt>
                <c:pt idx="470">
                  <c:v>1.1713796406431825</c:v>
                </c:pt>
                <c:pt idx="471">
                  <c:v>1.171744278176466</c:v>
                </c:pt>
                <c:pt idx="472">
                  <c:v>1.1721089157097493</c:v>
                </c:pt>
                <c:pt idx="473">
                  <c:v>1.1724735532430326</c:v>
                </c:pt>
                <c:pt idx="474">
                  <c:v>1.1728381907763161</c:v>
                </c:pt>
                <c:pt idx="475">
                  <c:v>1.1732028283095994</c:v>
                </c:pt>
                <c:pt idx="476">
                  <c:v>1.1735674658428827</c:v>
                </c:pt>
                <c:pt idx="477">
                  <c:v>1.173932103376166</c:v>
                </c:pt>
                <c:pt idx="478">
                  <c:v>1.1742967409094494</c:v>
                </c:pt>
                <c:pt idx="479">
                  <c:v>1.1746613784427329</c:v>
                </c:pt>
                <c:pt idx="480">
                  <c:v>1.1750260159760162</c:v>
                </c:pt>
                <c:pt idx="481">
                  <c:v>1.1753906535092995</c:v>
                </c:pt>
                <c:pt idx="482">
                  <c:v>1.175755291042583</c:v>
                </c:pt>
                <c:pt idx="483">
                  <c:v>1.1761199285758663</c:v>
                </c:pt>
                <c:pt idx="484">
                  <c:v>1.1764845661091496</c:v>
                </c:pt>
                <c:pt idx="485">
                  <c:v>1.176849203642433</c:v>
                </c:pt>
                <c:pt idx="486">
                  <c:v>1.1772138411757165</c:v>
                </c:pt>
                <c:pt idx="487">
                  <c:v>1.1775784787089998</c:v>
                </c:pt>
                <c:pt idx="488">
                  <c:v>1.1779431162422831</c:v>
                </c:pt>
                <c:pt idx="489">
                  <c:v>1.1783077537755666</c:v>
                </c:pt>
                <c:pt idx="490">
                  <c:v>1.1786723913088499</c:v>
                </c:pt>
                <c:pt idx="491">
                  <c:v>1.1790370288421332</c:v>
                </c:pt>
                <c:pt idx="492">
                  <c:v>1.1794016663754165</c:v>
                </c:pt>
                <c:pt idx="493">
                  <c:v>1.1797663039087001</c:v>
                </c:pt>
                <c:pt idx="494">
                  <c:v>1.1801309414419834</c:v>
                </c:pt>
                <c:pt idx="495">
                  <c:v>1.1804955789752667</c:v>
                </c:pt>
                <c:pt idx="496">
                  <c:v>1.1808602165085502</c:v>
                </c:pt>
                <c:pt idx="497">
                  <c:v>1.1812248540418335</c:v>
                </c:pt>
                <c:pt idx="498">
                  <c:v>1.1815894915751168</c:v>
                </c:pt>
                <c:pt idx="499">
                  <c:v>1.1819541291084001</c:v>
                </c:pt>
                <c:pt idx="500">
                  <c:v>1.1823187666416837</c:v>
                </c:pt>
                <c:pt idx="501">
                  <c:v>1.182683404174967</c:v>
                </c:pt>
                <c:pt idx="502">
                  <c:v>1.1830480417082503</c:v>
                </c:pt>
                <c:pt idx="503">
                  <c:v>1.1834126792415338</c:v>
                </c:pt>
                <c:pt idx="504">
                  <c:v>1.1837773167748171</c:v>
                </c:pt>
                <c:pt idx="505">
                  <c:v>1.1841419543081004</c:v>
                </c:pt>
                <c:pt idx="506">
                  <c:v>1.1845065918413837</c:v>
                </c:pt>
                <c:pt idx="507">
                  <c:v>1.1848712293746673</c:v>
                </c:pt>
                <c:pt idx="508">
                  <c:v>1.1852358669079506</c:v>
                </c:pt>
                <c:pt idx="509">
                  <c:v>1.1856005044412339</c:v>
                </c:pt>
                <c:pt idx="510">
                  <c:v>1.1859651419745174</c:v>
                </c:pt>
                <c:pt idx="511">
                  <c:v>1.1863297795078007</c:v>
                </c:pt>
                <c:pt idx="512">
                  <c:v>1.186694417041084</c:v>
                </c:pt>
                <c:pt idx="513">
                  <c:v>1.1870590545743673</c:v>
                </c:pt>
                <c:pt idx="514">
                  <c:v>1.1874236921076509</c:v>
                </c:pt>
                <c:pt idx="515">
                  <c:v>1.1877883296409342</c:v>
                </c:pt>
                <c:pt idx="516">
                  <c:v>1.1881529671742175</c:v>
                </c:pt>
                <c:pt idx="517">
                  <c:v>1.1885176047075008</c:v>
                </c:pt>
                <c:pt idx="518">
                  <c:v>1.1888822422407843</c:v>
                </c:pt>
                <c:pt idx="519">
                  <c:v>1.1892468797740676</c:v>
                </c:pt>
                <c:pt idx="520">
                  <c:v>1.1896115173073509</c:v>
                </c:pt>
                <c:pt idx="521">
                  <c:v>1.1899761548406342</c:v>
                </c:pt>
                <c:pt idx="522">
                  <c:v>1.1903407923739178</c:v>
                </c:pt>
                <c:pt idx="523">
                  <c:v>1.1907054299072011</c:v>
                </c:pt>
                <c:pt idx="524">
                  <c:v>1.1910700674404844</c:v>
                </c:pt>
                <c:pt idx="525">
                  <c:v>1.1914347049737679</c:v>
                </c:pt>
                <c:pt idx="526">
                  <c:v>1.1917993425070512</c:v>
                </c:pt>
                <c:pt idx="527">
                  <c:v>1.1921639800403345</c:v>
                </c:pt>
                <c:pt idx="528">
                  <c:v>1.1925286175736178</c:v>
                </c:pt>
                <c:pt idx="529">
                  <c:v>1.1928932551069014</c:v>
                </c:pt>
                <c:pt idx="530">
                  <c:v>1.1932578926401847</c:v>
                </c:pt>
                <c:pt idx="531">
                  <c:v>1.193622530173468</c:v>
                </c:pt>
                <c:pt idx="532">
                  <c:v>1.1939871677067515</c:v>
                </c:pt>
                <c:pt idx="533">
                  <c:v>1.1943518052400348</c:v>
                </c:pt>
                <c:pt idx="534">
                  <c:v>1.1947164427733181</c:v>
                </c:pt>
                <c:pt idx="535">
                  <c:v>1.1950810803066014</c:v>
                </c:pt>
                <c:pt idx="536">
                  <c:v>1.195445717839885</c:v>
                </c:pt>
                <c:pt idx="537">
                  <c:v>1.1958103553731683</c:v>
                </c:pt>
                <c:pt idx="538">
                  <c:v>1.1961749929064516</c:v>
                </c:pt>
                <c:pt idx="539">
                  <c:v>1.1965396304397351</c:v>
                </c:pt>
                <c:pt idx="540">
                  <c:v>1.1969042679730184</c:v>
                </c:pt>
                <c:pt idx="541">
                  <c:v>1.1972689055063017</c:v>
                </c:pt>
                <c:pt idx="542">
                  <c:v>1.197633543039585</c:v>
                </c:pt>
                <c:pt idx="543">
                  <c:v>1.1979981805728686</c:v>
                </c:pt>
                <c:pt idx="544">
                  <c:v>1.1983628181061519</c:v>
                </c:pt>
                <c:pt idx="545">
                  <c:v>1.1987274556394352</c:v>
                </c:pt>
                <c:pt idx="546">
                  <c:v>1.1990920931727187</c:v>
                </c:pt>
                <c:pt idx="547">
                  <c:v>1.199456730706002</c:v>
                </c:pt>
                <c:pt idx="548">
                  <c:v>1.1998213682392853</c:v>
                </c:pt>
                <c:pt idx="549">
                  <c:v>1.2001860057725686</c:v>
                </c:pt>
                <c:pt idx="550">
                  <c:v>1.2005506433058521</c:v>
                </c:pt>
                <c:pt idx="551">
                  <c:v>1.2009152808391355</c:v>
                </c:pt>
                <c:pt idx="552">
                  <c:v>1.2012799183724188</c:v>
                </c:pt>
                <c:pt idx="553">
                  <c:v>1.2016445559057021</c:v>
                </c:pt>
                <c:pt idx="554">
                  <c:v>1.2020091934389856</c:v>
                </c:pt>
                <c:pt idx="555">
                  <c:v>1.2023738309722689</c:v>
                </c:pt>
                <c:pt idx="556">
                  <c:v>1.2027384685055522</c:v>
                </c:pt>
                <c:pt idx="557">
                  <c:v>1.2031031060388355</c:v>
                </c:pt>
                <c:pt idx="558">
                  <c:v>1.2034677435721191</c:v>
                </c:pt>
                <c:pt idx="559">
                  <c:v>1.2038323811054024</c:v>
                </c:pt>
                <c:pt idx="560">
                  <c:v>1.2041970186386857</c:v>
                </c:pt>
                <c:pt idx="561">
                  <c:v>1.2045616561719692</c:v>
                </c:pt>
                <c:pt idx="562">
                  <c:v>1.2049262937052525</c:v>
                </c:pt>
                <c:pt idx="563">
                  <c:v>1.2052909312385358</c:v>
                </c:pt>
                <c:pt idx="564">
                  <c:v>1.2056555687718191</c:v>
                </c:pt>
                <c:pt idx="565">
                  <c:v>1.2060202063051026</c:v>
                </c:pt>
                <c:pt idx="566">
                  <c:v>1.206384843838386</c:v>
                </c:pt>
                <c:pt idx="567">
                  <c:v>1.2067494813716693</c:v>
                </c:pt>
                <c:pt idx="568">
                  <c:v>1.2071141189049528</c:v>
                </c:pt>
                <c:pt idx="569">
                  <c:v>1.2074787564382361</c:v>
                </c:pt>
                <c:pt idx="570">
                  <c:v>1.2078433939715194</c:v>
                </c:pt>
                <c:pt idx="571">
                  <c:v>1.2082080315048027</c:v>
                </c:pt>
                <c:pt idx="572">
                  <c:v>1.2085726690380862</c:v>
                </c:pt>
                <c:pt idx="573">
                  <c:v>1.2089373065713696</c:v>
                </c:pt>
                <c:pt idx="574">
                  <c:v>1.2093019441046529</c:v>
                </c:pt>
                <c:pt idx="575">
                  <c:v>1.2096665816379364</c:v>
                </c:pt>
                <c:pt idx="576">
                  <c:v>1.2100312191712197</c:v>
                </c:pt>
                <c:pt idx="577">
                  <c:v>1.210395856704503</c:v>
                </c:pt>
                <c:pt idx="578">
                  <c:v>1.2107604942377863</c:v>
                </c:pt>
                <c:pt idx="579">
                  <c:v>1.2111251317710698</c:v>
                </c:pt>
                <c:pt idx="580">
                  <c:v>1.2114897693043531</c:v>
                </c:pt>
                <c:pt idx="581">
                  <c:v>1.2118544068376365</c:v>
                </c:pt>
                <c:pt idx="582">
                  <c:v>1.21221904437092</c:v>
                </c:pt>
                <c:pt idx="583">
                  <c:v>1.2125836819042033</c:v>
                </c:pt>
                <c:pt idx="584">
                  <c:v>1.2129483194374866</c:v>
                </c:pt>
                <c:pt idx="585">
                  <c:v>1.2133129569707699</c:v>
                </c:pt>
                <c:pt idx="586">
                  <c:v>1.2136775945040534</c:v>
                </c:pt>
                <c:pt idx="587">
                  <c:v>1.2140422320373367</c:v>
                </c:pt>
                <c:pt idx="588">
                  <c:v>1.2144068695706201</c:v>
                </c:pt>
                <c:pt idx="589">
                  <c:v>1.2147715071039034</c:v>
                </c:pt>
                <c:pt idx="590">
                  <c:v>1.2151361446371869</c:v>
                </c:pt>
                <c:pt idx="591">
                  <c:v>1.2155007821704702</c:v>
                </c:pt>
                <c:pt idx="592">
                  <c:v>1.2158654197037535</c:v>
                </c:pt>
                <c:pt idx="593">
                  <c:v>1.2162300572370368</c:v>
                </c:pt>
                <c:pt idx="594">
                  <c:v>1.2165946947703203</c:v>
                </c:pt>
                <c:pt idx="595">
                  <c:v>1.2169593323036036</c:v>
                </c:pt>
                <c:pt idx="596">
                  <c:v>1.217323969836887</c:v>
                </c:pt>
                <c:pt idx="597">
                  <c:v>1.2176886073701705</c:v>
                </c:pt>
                <c:pt idx="598">
                  <c:v>1.2180532449034538</c:v>
                </c:pt>
                <c:pt idx="599">
                  <c:v>1.2184178824367371</c:v>
                </c:pt>
                <c:pt idx="600">
                  <c:v>1.2187825199700204</c:v>
                </c:pt>
                <c:pt idx="601">
                  <c:v>1.2191471575033039</c:v>
                </c:pt>
                <c:pt idx="602">
                  <c:v>1.2195117950365872</c:v>
                </c:pt>
                <c:pt idx="603">
                  <c:v>1.2198764325698706</c:v>
                </c:pt>
                <c:pt idx="604">
                  <c:v>1.2202410701031541</c:v>
                </c:pt>
                <c:pt idx="605">
                  <c:v>1.2206057076364374</c:v>
                </c:pt>
                <c:pt idx="606">
                  <c:v>1.2209703451697207</c:v>
                </c:pt>
                <c:pt idx="607">
                  <c:v>1.221334982703004</c:v>
                </c:pt>
                <c:pt idx="608">
                  <c:v>1.2216996202362875</c:v>
                </c:pt>
                <c:pt idx="609">
                  <c:v>1.2220642577695708</c:v>
                </c:pt>
                <c:pt idx="610">
                  <c:v>1.2224288953028541</c:v>
                </c:pt>
                <c:pt idx="611">
                  <c:v>1.2227935328361377</c:v>
                </c:pt>
                <c:pt idx="612">
                  <c:v>1.223158170369421</c:v>
                </c:pt>
                <c:pt idx="613">
                  <c:v>1.2235228079027043</c:v>
                </c:pt>
                <c:pt idx="614">
                  <c:v>1.2238874454359876</c:v>
                </c:pt>
                <c:pt idx="615">
                  <c:v>1.2242520829692711</c:v>
                </c:pt>
                <c:pt idx="616">
                  <c:v>1.2246167205025544</c:v>
                </c:pt>
                <c:pt idx="617">
                  <c:v>1.2249813580358377</c:v>
                </c:pt>
                <c:pt idx="618">
                  <c:v>1.2253459955691213</c:v>
                </c:pt>
                <c:pt idx="619">
                  <c:v>1.2257106331024046</c:v>
                </c:pt>
                <c:pt idx="620">
                  <c:v>1.2260752706356879</c:v>
                </c:pt>
                <c:pt idx="621">
                  <c:v>1.2264399081689712</c:v>
                </c:pt>
                <c:pt idx="622">
                  <c:v>1.2268045457022547</c:v>
                </c:pt>
                <c:pt idx="623">
                  <c:v>1.227169183235538</c:v>
                </c:pt>
                <c:pt idx="624">
                  <c:v>1.2275338207688213</c:v>
                </c:pt>
                <c:pt idx="625">
                  <c:v>1.2278984583021049</c:v>
                </c:pt>
                <c:pt idx="626">
                  <c:v>1.2282630958353882</c:v>
                </c:pt>
                <c:pt idx="627">
                  <c:v>1.2286277333686715</c:v>
                </c:pt>
                <c:pt idx="628">
                  <c:v>1.2289923709019548</c:v>
                </c:pt>
                <c:pt idx="629">
                  <c:v>1.2293570084352383</c:v>
                </c:pt>
                <c:pt idx="630">
                  <c:v>1.2297216459685216</c:v>
                </c:pt>
                <c:pt idx="631">
                  <c:v>1.2300862835018049</c:v>
                </c:pt>
                <c:pt idx="632">
                  <c:v>1.2304509210350882</c:v>
                </c:pt>
                <c:pt idx="633">
                  <c:v>1.2308155585683718</c:v>
                </c:pt>
                <c:pt idx="634">
                  <c:v>1.2311801961016551</c:v>
                </c:pt>
                <c:pt idx="635">
                  <c:v>1.2315448336349384</c:v>
                </c:pt>
                <c:pt idx="636">
                  <c:v>1.2319094711682217</c:v>
                </c:pt>
                <c:pt idx="637">
                  <c:v>1.2322741087015052</c:v>
                </c:pt>
                <c:pt idx="638">
                  <c:v>1.2326387462347885</c:v>
                </c:pt>
                <c:pt idx="639">
                  <c:v>1.2330033837680718</c:v>
                </c:pt>
                <c:pt idx="640">
                  <c:v>1.2333680213013554</c:v>
                </c:pt>
                <c:pt idx="641">
                  <c:v>1.2337326588346387</c:v>
                </c:pt>
                <c:pt idx="642">
                  <c:v>1.234097296367922</c:v>
                </c:pt>
                <c:pt idx="643">
                  <c:v>1.2344619339012053</c:v>
                </c:pt>
                <c:pt idx="644">
                  <c:v>1.2348265714344886</c:v>
                </c:pt>
                <c:pt idx="645">
                  <c:v>1.2351912089677719</c:v>
                </c:pt>
                <c:pt idx="646">
                  <c:v>1.2355558465010554</c:v>
                </c:pt>
                <c:pt idx="647">
                  <c:v>1.2359204840343387</c:v>
                </c:pt>
                <c:pt idx="648">
                  <c:v>1.236285121567622</c:v>
                </c:pt>
                <c:pt idx="649">
                  <c:v>1.2366497591009054</c:v>
                </c:pt>
                <c:pt idx="650">
                  <c:v>1.2370143966341887</c:v>
                </c:pt>
                <c:pt idx="651">
                  <c:v>1.237379034167472</c:v>
                </c:pt>
                <c:pt idx="652">
                  <c:v>1.2377436717007555</c:v>
                </c:pt>
                <c:pt idx="653">
                  <c:v>1.2381083092340388</c:v>
                </c:pt>
                <c:pt idx="654">
                  <c:v>1.2384729467673221</c:v>
                </c:pt>
                <c:pt idx="655">
                  <c:v>1.2388375843006054</c:v>
                </c:pt>
                <c:pt idx="656">
                  <c:v>1.2392022218338887</c:v>
                </c:pt>
                <c:pt idx="657">
                  <c:v>1.239566859367172</c:v>
                </c:pt>
                <c:pt idx="658">
                  <c:v>1.2399314969004553</c:v>
                </c:pt>
                <c:pt idx="659">
                  <c:v>1.2402961344337389</c:v>
                </c:pt>
                <c:pt idx="660">
                  <c:v>1.2406607719670222</c:v>
                </c:pt>
                <c:pt idx="661">
                  <c:v>1.2410254095003055</c:v>
                </c:pt>
                <c:pt idx="662">
                  <c:v>1.2413900470335888</c:v>
                </c:pt>
                <c:pt idx="663">
                  <c:v>1.2417546845668721</c:v>
                </c:pt>
                <c:pt idx="664">
                  <c:v>1.2421193221001556</c:v>
                </c:pt>
                <c:pt idx="665">
                  <c:v>1.2424839596334389</c:v>
                </c:pt>
                <c:pt idx="666">
                  <c:v>1.2428485971667222</c:v>
                </c:pt>
                <c:pt idx="667">
                  <c:v>1.2432132347000056</c:v>
                </c:pt>
                <c:pt idx="668">
                  <c:v>1.2435778722332889</c:v>
                </c:pt>
                <c:pt idx="669">
                  <c:v>1.2439425097665722</c:v>
                </c:pt>
                <c:pt idx="670">
                  <c:v>1.2443071472998555</c:v>
                </c:pt>
                <c:pt idx="671">
                  <c:v>1.244671784833139</c:v>
                </c:pt>
                <c:pt idx="672">
                  <c:v>1.2450364223664223</c:v>
                </c:pt>
                <c:pt idx="673">
                  <c:v>1.2454010598997056</c:v>
                </c:pt>
                <c:pt idx="674">
                  <c:v>1.2457656974329889</c:v>
                </c:pt>
                <c:pt idx="675">
                  <c:v>1.2461303349662722</c:v>
                </c:pt>
                <c:pt idx="676">
                  <c:v>1.2464949724995558</c:v>
                </c:pt>
                <c:pt idx="677">
                  <c:v>1.2468596100328391</c:v>
                </c:pt>
                <c:pt idx="678">
                  <c:v>1.2472242475661224</c:v>
                </c:pt>
                <c:pt idx="679">
                  <c:v>1.2475888850994057</c:v>
                </c:pt>
                <c:pt idx="680">
                  <c:v>1.247953522632689</c:v>
                </c:pt>
                <c:pt idx="681">
                  <c:v>1.2483181601659723</c:v>
                </c:pt>
                <c:pt idx="682">
                  <c:v>1.2486827976992556</c:v>
                </c:pt>
                <c:pt idx="683">
                  <c:v>1.2490474352325391</c:v>
                </c:pt>
                <c:pt idx="684">
                  <c:v>1.2494120727658224</c:v>
                </c:pt>
                <c:pt idx="685">
                  <c:v>1.2497767102991058</c:v>
                </c:pt>
                <c:pt idx="686">
                  <c:v>1.2501413478323891</c:v>
                </c:pt>
                <c:pt idx="687">
                  <c:v>1.2505059853656724</c:v>
                </c:pt>
                <c:pt idx="688">
                  <c:v>1.2508706228989559</c:v>
                </c:pt>
                <c:pt idx="689">
                  <c:v>1.2512352604322392</c:v>
                </c:pt>
                <c:pt idx="690">
                  <c:v>1.2515998979655225</c:v>
                </c:pt>
                <c:pt idx="691">
                  <c:v>1.2519645354988058</c:v>
                </c:pt>
                <c:pt idx="692">
                  <c:v>1.2523291730320891</c:v>
                </c:pt>
                <c:pt idx="693">
                  <c:v>1.2526938105653724</c:v>
                </c:pt>
                <c:pt idx="694">
                  <c:v>1.2530584480986557</c:v>
                </c:pt>
                <c:pt idx="695">
                  <c:v>1.253423085631939</c:v>
                </c:pt>
                <c:pt idx="696">
                  <c:v>1.2537877231652226</c:v>
                </c:pt>
                <c:pt idx="697">
                  <c:v>1.2541523606985059</c:v>
                </c:pt>
                <c:pt idx="698">
                  <c:v>1.2545169982317892</c:v>
                </c:pt>
                <c:pt idx="699">
                  <c:v>1.2548816357650725</c:v>
                </c:pt>
                <c:pt idx="700">
                  <c:v>1.2552462732983558</c:v>
                </c:pt>
                <c:pt idx="701">
                  <c:v>1.2556109108316393</c:v>
                </c:pt>
                <c:pt idx="702">
                  <c:v>1.2559755483649226</c:v>
                </c:pt>
                <c:pt idx="703">
                  <c:v>1.256340185898206</c:v>
                </c:pt>
                <c:pt idx="704">
                  <c:v>1.2567048234314893</c:v>
                </c:pt>
                <c:pt idx="705">
                  <c:v>1.2570694609647726</c:v>
                </c:pt>
                <c:pt idx="706">
                  <c:v>1.2574340984980559</c:v>
                </c:pt>
                <c:pt idx="707">
                  <c:v>1.2577987360313392</c:v>
                </c:pt>
                <c:pt idx="708">
                  <c:v>1.2581633735646225</c:v>
                </c:pt>
                <c:pt idx="709">
                  <c:v>1.258528011097906</c:v>
                </c:pt>
                <c:pt idx="710">
                  <c:v>1.2588926486311893</c:v>
                </c:pt>
                <c:pt idx="711">
                  <c:v>1.2592572861644726</c:v>
                </c:pt>
                <c:pt idx="712">
                  <c:v>1.2596219236977559</c:v>
                </c:pt>
                <c:pt idx="713">
                  <c:v>1.2599865612310395</c:v>
                </c:pt>
                <c:pt idx="714">
                  <c:v>1.2603511987643228</c:v>
                </c:pt>
                <c:pt idx="715">
                  <c:v>1.2607158362976061</c:v>
                </c:pt>
                <c:pt idx="716">
                  <c:v>1.2610804738308894</c:v>
                </c:pt>
                <c:pt idx="717">
                  <c:v>1.2614451113641727</c:v>
                </c:pt>
                <c:pt idx="718">
                  <c:v>1.261809748897456</c:v>
                </c:pt>
                <c:pt idx="719">
                  <c:v>1.2621743864307393</c:v>
                </c:pt>
                <c:pt idx="720">
                  <c:v>1.2625390239640226</c:v>
                </c:pt>
                <c:pt idx="721">
                  <c:v>1.2629036614973062</c:v>
                </c:pt>
                <c:pt idx="722">
                  <c:v>1.2632682990305895</c:v>
                </c:pt>
                <c:pt idx="723">
                  <c:v>1.2636329365638728</c:v>
                </c:pt>
                <c:pt idx="724">
                  <c:v>1.2639975740971561</c:v>
                </c:pt>
                <c:pt idx="725">
                  <c:v>1.2643622116304394</c:v>
                </c:pt>
                <c:pt idx="726">
                  <c:v>1.2647268491637229</c:v>
                </c:pt>
                <c:pt idx="727">
                  <c:v>1.2650914866970062</c:v>
                </c:pt>
                <c:pt idx="728">
                  <c:v>1.2654561242302895</c:v>
                </c:pt>
                <c:pt idx="729">
                  <c:v>1.2658207617635728</c:v>
                </c:pt>
                <c:pt idx="730">
                  <c:v>1.2661853992968561</c:v>
                </c:pt>
                <c:pt idx="731">
                  <c:v>1.2665500368301394</c:v>
                </c:pt>
                <c:pt idx="732">
                  <c:v>1.2669146743634228</c:v>
                </c:pt>
                <c:pt idx="733">
                  <c:v>1.2672793118967063</c:v>
                </c:pt>
                <c:pt idx="734">
                  <c:v>1.2676439494299896</c:v>
                </c:pt>
                <c:pt idx="735">
                  <c:v>1.2680085869632729</c:v>
                </c:pt>
                <c:pt idx="736">
                  <c:v>1.2683732244965562</c:v>
                </c:pt>
                <c:pt idx="737">
                  <c:v>1.2687378620298395</c:v>
                </c:pt>
                <c:pt idx="738">
                  <c:v>1.269102499563123</c:v>
                </c:pt>
                <c:pt idx="739">
                  <c:v>1.2694671370964064</c:v>
                </c:pt>
                <c:pt idx="740">
                  <c:v>1.2698317746296897</c:v>
                </c:pt>
                <c:pt idx="741">
                  <c:v>1.270196412162973</c:v>
                </c:pt>
                <c:pt idx="742">
                  <c:v>1.2705610496962563</c:v>
                </c:pt>
                <c:pt idx="743">
                  <c:v>1.2709256872295396</c:v>
                </c:pt>
                <c:pt idx="744">
                  <c:v>1.2712903247628229</c:v>
                </c:pt>
                <c:pt idx="745">
                  <c:v>1.2716549622961062</c:v>
                </c:pt>
                <c:pt idx="746">
                  <c:v>1.2720195998293897</c:v>
                </c:pt>
                <c:pt idx="747">
                  <c:v>1.272384237362673</c:v>
                </c:pt>
                <c:pt idx="748">
                  <c:v>1.2727488748959563</c:v>
                </c:pt>
                <c:pt idx="749">
                  <c:v>1.2731135124292396</c:v>
                </c:pt>
                <c:pt idx="750">
                  <c:v>1.2734781499625232</c:v>
                </c:pt>
                <c:pt idx="751">
                  <c:v>1.2738427874958065</c:v>
                </c:pt>
                <c:pt idx="752">
                  <c:v>1.2742074250290898</c:v>
                </c:pt>
                <c:pt idx="753">
                  <c:v>1.2745720625623731</c:v>
                </c:pt>
                <c:pt idx="754">
                  <c:v>1.2749367000956564</c:v>
                </c:pt>
                <c:pt idx="755">
                  <c:v>1.2753013376289397</c:v>
                </c:pt>
                <c:pt idx="756">
                  <c:v>1.275665975162223</c:v>
                </c:pt>
                <c:pt idx="757">
                  <c:v>1.2760306126955063</c:v>
                </c:pt>
                <c:pt idx="758">
                  <c:v>1.2763952502287899</c:v>
                </c:pt>
                <c:pt idx="759">
                  <c:v>1.2767598877620732</c:v>
                </c:pt>
                <c:pt idx="760">
                  <c:v>1.2771245252953565</c:v>
                </c:pt>
                <c:pt idx="761">
                  <c:v>1.2774891628286398</c:v>
                </c:pt>
                <c:pt idx="762">
                  <c:v>1.2778538003619231</c:v>
                </c:pt>
                <c:pt idx="763">
                  <c:v>1.2782184378952066</c:v>
                </c:pt>
                <c:pt idx="764">
                  <c:v>1.2785830754284899</c:v>
                </c:pt>
                <c:pt idx="765">
                  <c:v>1.2789477129617732</c:v>
                </c:pt>
                <c:pt idx="766">
                  <c:v>1.2793123504950565</c:v>
                </c:pt>
                <c:pt idx="767">
                  <c:v>1.2796769880283398</c:v>
                </c:pt>
                <c:pt idx="768">
                  <c:v>1.2800416255616232</c:v>
                </c:pt>
                <c:pt idx="769">
                  <c:v>1.2804062630949065</c:v>
                </c:pt>
                <c:pt idx="770">
                  <c:v>1.28077090062819</c:v>
                </c:pt>
                <c:pt idx="771">
                  <c:v>1.2811355381614733</c:v>
                </c:pt>
                <c:pt idx="772">
                  <c:v>1.2815001756947566</c:v>
                </c:pt>
                <c:pt idx="773">
                  <c:v>1.2818648132280399</c:v>
                </c:pt>
                <c:pt idx="774">
                  <c:v>1.2822294507613232</c:v>
                </c:pt>
                <c:pt idx="775">
                  <c:v>1.2825940882946067</c:v>
                </c:pt>
                <c:pt idx="776">
                  <c:v>1.2829587258278901</c:v>
                </c:pt>
                <c:pt idx="777">
                  <c:v>1.2833233633611734</c:v>
                </c:pt>
                <c:pt idx="778">
                  <c:v>1.2836880008944567</c:v>
                </c:pt>
                <c:pt idx="779">
                  <c:v>1.28405263842774</c:v>
                </c:pt>
                <c:pt idx="780">
                  <c:v>1.2844172759610233</c:v>
                </c:pt>
                <c:pt idx="781">
                  <c:v>1.2847819134943066</c:v>
                </c:pt>
                <c:pt idx="782">
                  <c:v>1.2851465510275899</c:v>
                </c:pt>
                <c:pt idx="783">
                  <c:v>1.2855111885608734</c:v>
                </c:pt>
                <c:pt idx="784">
                  <c:v>1.2858758260941567</c:v>
                </c:pt>
                <c:pt idx="785">
                  <c:v>1.28624046362744</c:v>
                </c:pt>
                <c:pt idx="786">
                  <c:v>1.2866051011607234</c:v>
                </c:pt>
                <c:pt idx="787">
                  <c:v>1.2869697386940067</c:v>
                </c:pt>
                <c:pt idx="788">
                  <c:v>1.2873343762272902</c:v>
                </c:pt>
                <c:pt idx="789">
                  <c:v>1.2876990137605735</c:v>
                </c:pt>
                <c:pt idx="790">
                  <c:v>1.2880636512938568</c:v>
                </c:pt>
                <c:pt idx="791">
                  <c:v>1.2884282888271401</c:v>
                </c:pt>
                <c:pt idx="792">
                  <c:v>1.2887929263604234</c:v>
                </c:pt>
                <c:pt idx="793">
                  <c:v>1.2891575638937067</c:v>
                </c:pt>
                <c:pt idx="794">
                  <c:v>1.28952220142699</c:v>
                </c:pt>
                <c:pt idx="795">
                  <c:v>1.2898868389602736</c:v>
                </c:pt>
                <c:pt idx="796">
                  <c:v>1.2902514764935569</c:v>
                </c:pt>
                <c:pt idx="797">
                  <c:v>1.2906161140268402</c:v>
                </c:pt>
                <c:pt idx="798">
                  <c:v>1.2909807515601235</c:v>
                </c:pt>
                <c:pt idx="799">
                  <c:v>1.2913453890934068</c:v>
                </c:pt>
                <c:pt idx="800">
                  <c:v>1.2917100266266903</c:v>
                </c:pt>
                <c:pt idx="801">
                  <c:v>1.2920746641599736</c:v>
                </c:pt>
                <c:pt idx="802">
                  <c:v>1.2924393016932569</c:v>
                </c:pt>
                <c:pt idx="803">
                  <c:v>1.2928039392265402</c:v>
                </c:pt>
                <c:pt idx="804">
                  <c:v>1.2931685767598236</c:v>
                </c:pt>
                <c:pt idx="805">
                  <c:v>1.2935332142931069</c:v>
                </c:pt>
                <c:pt idx="806">
                  <c:v>1.2938978518263902</c:v>
                </c:pt>
                <c:pt idx="807">
                  <c:v>1.2942624893596735</c:v>
                </c:pt>
                <c:pt idx="808">
                  <c:v>1.294627126892957</c:v>
                </c:pt>
                <c:pt idx="809">
                  <c:v>1.2949917644262403</c:v>
                </c:pt>
                <c:pt idx="810">
                  <c:v>1.2953564019595236</c:v>
                </c:pt>
                <c:pt idx="811">
                  <c:v>1.2957210394928069</c:v>
                </c:pt>
                <c:pt idx="812">
                  <c:v>1.2960856770260905</c:v>
                </c:pt>
                <c:pt idx="813">
                  <c:v>1.2964503145593738</c:v>
                </c:pt>
                <c:pt idx="814">
                  <c:v>1.2968149520926571</c:v>
                </c:pt>
                <c:pt idx="815">
                  <c:v>1.2971795896259404</c:v>
                </c:pt>
                <c:pt idx="816">
                  <c:v>1.2975442271592237</c:v>
                </c:pt>
                <c:pt idx="817">
                  <c:v>1.297908864692507</c:v>
                </c:pt>
                <c:pt idx="818">
                  <c:v>1.2982735022257903</c:v>
                </c:pt>
                <c:pt idx="819">
                  <c:v>1.2986381397590736</c:v>
                </c:pt>
                <c:pt idx="820">
                  <c:v>1.2990027772923571</c:v>
                </c:pt>
                <c:pt idx="821">
                  <c:v>1.2993674148256404</c:v>
                </c:pt>
                <c:pt idx="822">
                  <c:v>1.2997320523589238</c:v>
                </c:pt>
                <c:pt idx="823">
                  <c:v>1.3000966898922071</c:v>
                </c:pt>
                <c:pt idx="824">
                  <c:v>1.3004613274254904</c:v>
                </c:pt>
                <c:pt idx="825">
                  <c:v>1.3008259649587739</c:v>
                </c:pt>
                <c:pt idx="826">
                  <c:v>1.3011906024920572</c:v>
                </c:pt>
                <c:pt idx="827">
                  <c:v>1.3015552400253405</c:v>
                </c:pt>
                <c:pt idx="828">
                  <c:v>1.3019198775586238</c:v>
                </c:pt>
                <c:pt idx="829">
                  <c:v>1.3022845150919071</c:v>
                </c:pt>
                <c:pt idx="830">
                  <c:v>1.3026491526251904</c:v>
                </c:pt>
                <c:pt idx="831">
                  <c:v>1.3030137901584737</c:v>
                </c:pt>
                <c:pt idx="832">
                  <c:v>1.3033784276917573</c:v>
                </c:pt>
                <c:pt idx="833">
                  <c:v>1.3037430652250406</c:v>
                </c:pt>
                <c:pt idx="834">
                  <c:v>1.3041077027583239</c:v>
                </c:pt>
                <c:pt idx="835">
                  <c:v>1.3044723402916072</c:v>
                </c:pt>
                <c:pt idx="836">
                  <c:v>1.3048369778248905</c:v>
                </c:pt>
                <c:pt idx="837">
                  <c:v>1.305201615358174</c:v>
                </c:pt>
                <c:pt idx="838">
                  <c:v>1.3055662528914573</c:v>
                </c:pt>
                <c:pt idx="839">
                  <c:v>1.3059308904247406</c:v>
                </c:pt>
                <c:pt idx="840">
                  <c:v>1.3062955279580239</c:v>
                </c:pt>
                <c:pt idx="841">
                  <c:v>1.3066601654913073</c:v>
                </c:pt>
                <c:pt idx="842">
                  <c:v>1.3070248030245906</c:v>
                </c:pt>
                <c:pt idx="843">
                  <c:v>1.3073894405578739</c:v>
                </c:pt>
                <c:pt idx="844">
                  <c:v>1.3077540780911572</c:v>
                </c:pt>
                <c:pt idx="845">
                  <c:v>1.3081187156244407</c:v>
                </c:pt>
                <c:pt idx="846">
                  <c:v>1.308483353157724</c:v>
                </c:pt>
                <c:pt idx="847">
                  <c:v>1.3088479906910073</c:v>
                </c:pt>
                <c:pt idx="848">
                  <c:v>1.3092126282242906</c:v>
                </c:pt>
                <c:pt idx="849">
                  <c:v>1.3095772657575742</c:v>
                </c:pt>
                <c:pt idx="850">
                  <c:v>1.3099419032908575</c:v>
                </c:pt>
                <c:pt idx="851">
                  <c:v>1.3103065408241408</c:v>
                </c:pt>
                <c:pt idx="852">
                  <c:v>1.3106711783574241</c:v>
                </c:pt>
                <c:pt idx="853">
                  <c:v>1.3110358158907074</c:v>
                </c:pt>
                <c:pt idx="854">
                  <c:v>1.3114004534239907</c:v>
                </c:pt>
                <c:pt idx="855">
                  <c:v>1.311765090957274</c:v>
                </c:pt>
                <c:pt idx="856">
                  <c:v>1.3121297284905573</c:v>
                </c:pt>
                <c:pt idx="857">
                  <c:v>1.3124943660238408</c:v>
                </c:pt>
                <c:pt idx="858">
                  <c:v>1.3128590035571241</c:v>
                </c:pt>
                <c:pt idx="859">
                  <c:v>1.3132236410904075</c:v>
                </c:pt>
                <c:pt idx="860">
                  <c:v>1.3135882786236908</c:v>
                </c:pt>
                <c:pt idx="861">
                  <c:v>1.3139529161569741</c:v>
                </c:pt>
                <c:pt idx="862">
                  <c:v>1.3143175536902576</c:v>
                </c:pt>
                <c:pt idx="863">
                  <c:v>1.3146821912235409</c:v>
                </c:pt>
                <c:pt idx="864">
                  <c:v>1.3150468287568242</c:v>
                </c:pt>
                <c:pt idx="865">
                  <c:v>1.3154114662901075</c:v>
                </c:pt>
                <c:pt idx="866">
                  <c:v>1.3157761038233908</c:v>
                </c:pt>
                <c:pt idx="867">
                  <c:v>1.3161407413566741</c:v>
                </c:pt>
                <c:pt idx="868">
                  <c:v>1.3165053788899574</c:v>
                </c:pt>
                <c:pt idx="869">
                  <c:v>1.3168700164232408</c:v>
                </c:pt>
                <c:pt idx="870">
                  <c:v>1.3172346539565243</c:v>
                </c:pt>
                <c:pt idx="871">
                  <c:v>1.3175992914898076</c:v>
                </c:pt>
                <c:pt idx="872">
                  <c:v>1.3179639290230909</c:v>
                </c:pt>
                <c:pt idx="873">
                  <c:v>1.3183285665563742</c:v>
                </c:pt>
                <c:pt idx="874">
                  <c:v>1.3186932040896577</c:v>
                </c:pt>
                <c:pt idx="875">
                  <c:v>1.319057841622941</c:v>
                </c:pt>
                <c:pt idx="876">
                  <c:v>1.3194224791562243</c:v>
                </c:pt>
                <c:pt idx="877">
                  <c:v>1.3197871166895077</c:v>
                </c:pt>
                <c:pt idx="878">
                  <c:v>1.320151754222791</c:v>
                </c:pt>
                <c:pt idx="879">
                  <c:v>1.3205163917560743</c:v>
                </c:pt>
                <c:pt idx="880">
                  <c:v>1.3208810292893576</c:v>
                </c:pt>
                <c:pt idx="881">
                  <c:v>1.3212456668226409</c:v>
                </c:pt>
                <c:pt idx="882">
                  <c:v>1.3216103043559244</c:v>
                </c:pt>
                <c:pt idx="883">
                  <c:v>1.3219749418892077</c:v>
                </c:pt>
                <c:pt idx="884">
                  <c:v>1.322339579422491</c:v>
                </c:pt>
                <c:pt idx="885">
                  <c:v>1.3227042169557743</c:v>
                </c:pt>
                <c:pt idx="886">
                  <c:v>1.3230688544890576</c:v>
                </c:pt>
                <c:pt idx="887">
                  <c:v>1.3234334920223412</c:v>
                </c:pt>
                <c:pt idx="888">
                  <c:v>1.3237981295556245</c:v>
                </c:pt>
                <c:pt idx="889">
                  <c:v>1.3241627670889078</c:v>
                </c:pt>
                <c:pt idx="890">
                  <c:v>1.3245274046221911</c:v>
                </c:pt>
                <c:pt idx="891">
                  <c:v>1.3248920421554744</c:v>
                </c:pt>
                <c:pt idx="892">
                  <c:v>1.3252566796887577</c:v>
                </c:pt>
                <c:pt idx="893">
                  <c:v>1.325621317222041</c:v>
                </c:pt>
                <c:pt idx="894">
                  <c:v>1.3259859547553245</c:v>
                </c:pt>
                <c:pt idx="895">
                  <c:v>1.3263505922886079</c:v>
                </c:pt>
                <c:pt idx="896">
                  <c:v>1.3267152298218912</c:v>
                </c:pt>
                <c:pt idx="897">
                  <c:v>1.3270798673551745</c:v>
                </c:pt>
                <c:pt idx="898">
                  <c:v>1.3274445048884578</c:v>
                </c:pt>
                <c:pt idx="899">
                  <c:v>1.3278091424217413</c:v>
                </c:pt>
                <c:pt idx="900">
                  <c:v>1.3281737799550246</c:v>
                </c:pt>
                <c:pt idx="901">
                  <c:v>1.3285384174883079</c:v>
                </c:pt>
                <c:pt idx="902">
                  <c:v>1.3289030550215912</c:v>
                </c:pt>
                <c:pt idx="903">
                  <c:v>1.3292676925548745</c:v>
                </c:pt>
                <c:pt idx="904">
                  <c:v>1.3296323300881578</c:v>
                </c:pt>
                <c:pt idx="905">
                  <c:v>1.3299969676214412</c:v>
                </c:pt>
                <c:pt idx="906">
                  <c:v>1.3303616051547245</c:v>
                </c:pt>
                <c:pt idx="907">
                  <c:v>1.330726242688008</c:v>
                </c:pt>
                <c:pt idx="908">
                  <c:v>1.3310908802212913</c:v>
                </c:pt>
                <c:pt idx="909">
                  <c:v>1.3314555177545746</c:v>
                </c:pt>
                <c:pt idx="910">
                  <c:v>1.3318201552878579</c:v>
                </c:pt>
                <c:pt idx="911">
                  <c:v>1.3321847928211414</c:v>
                </c:pt>
                <c:pt idx="912">
                  <c:v>1.3325494303544247</c:v>
                </c:pt>
                <c:pt idx="913">
                  <c:v>1.3329140678877081</c:v>
                </c:pt>
                <c:pt idx="914">
                  <c:v>1.3332787054209914</c:v>
                </c:pt>
                <c:pt idx="915">
                  <c:v>1.3336433429542747</c:v>
                </c:pt>
                <c:pt idx="916">
                  <c:v>1.334007980487558</c:v>
                </c:pt>
                <c:pt idx="917">
                  <c:v>1.3343726180208413</c:v>
                </c:pt>
                <c:pt idx="918">
                  <c:v>1.3347372555541246</c:v>
                </c:pt>
                <c:pt idx="919">
                  <c:v>1.3351018930874081</c:v>
                </c:pt>
                <c:pt idx="920">
                  <c:v>1.3354665306206914</c:v>
                </c:pt>
                <c:pt idx="921">
                  <c:v>1.3358311681539747</c:v>
                </c:pt>
                <c:pt idx="922">
                  <c:v>1.336195805687258</c:v>
                </c:pt>
                <c:pt idx="923">
                  <c:v>1.3365604432205413</c:v>
                </c:pt>
                <c:pt idx="924">
                  <c:v>1.3369250807538249</c:v>
                </c:pt>
                <c:pt idx="925">
                  <c:v>1.3372897182871082</c:v>
                </c:pt>
                <c:pt idx="926">
                  <c:v>1.3376543558203915</c:v>
                </c:pt>
                <c:pt idx="927">
                  <c:v>1.3380189933536748</c:v>
                </c:pt>
                <c:pt idx="928">
                  <c:v>1.3383836308869581</c:v>
                </c:pt>
                <c:pt idx="929">
                  <c:v>1.3387482684202414</c:v>
                </c:pt>
                <c:pt idx="930">
                  <c:v>1.3391129059535247</c:v>
                </c:pt>
                <c:pt idx="931">
                  <c:v>1.3394775434868083</c:v>
                </c:pt>
                <c:pt idx="932">
                  <c:v>1.3398421810200916</c:v>
                </c:pt>
                <c:pt idx="933">
                  <c:v>1.3402068185533749</c:v>
                </c:pt>
                <c:pt idx="934">
                  <c:v>1.3405714560866582</c:v>
                </c:pt>
                <c:pt idx="935">
                  <c:v>1.3409360936199415</c:v>
                </c:pt>
                <c:pt idx="936">
                  <c:v>1.341300731153225</c:v>
                </c:pt>
                <c:pt idx="937">
                  <c:v>1.3416653686865083</c:v>
                </c:pt>
                <c:pt idx="938">
                  <c:v>1.3420300062197916</c:v>
                </c:pt>
                <c:pt idx="939">
                  <c:v>1.3423946437530749</c:v>
                </c:pt>
                <c:pt idx="940">
                  <c:v>1.3427592812863582</c:v>
                </c:pt>
                <c:pt idx="941">
                  <c:v>1.3431239188196415</c:v>
                </c:pt>
                <c:pt idx="942">
                  <c:v>1.3434885563529249</c:v>
                </c:pt>
                <c:pt idx="943">
                  <c:v>1.3438531938862082</c:v>
                </c:pt>
                <c:pt idx="944">
                  <c:v>1.3442178314194917</c:v>
                </c:pt>
                <c:pt idx="945">
                  <c:v>1.344582468952775</c:v>
                </c:pt>
                <c:pt idx="946">
                  <c:v>1.3449471064860583</c:v>
                </c:pt>
                <c:pt idx="947">
                  <c:v>1.3453117440193416</c:v>
                </c:pt>
                <c:pt idx="948">
                  <c:v>1.3456763815526251</c:v>
                </c:pt>
                <c:pt idx="949">
                  <c:v>1.3460410190859085</c:v>
                </c:pt>
                <c:pt idx="950">
                  <c:v>1.3464056566191918</c:v>
                </c:pt>
                <c:pt idx="951">
                  <c:v>1.3467702941524751</c:v>
                </c:pt>
                <c:pt idx="952">
                  <c:v>1.3471349316857584</c:v>
                </c:pt>
                <c:pt idx="953">
                  <c:v>1.3474995692190417</c:v>
                </c:pt>
                <c:pt idx="954">
                  <c:v>1.347864206752325</c:v>
                </c:pt>
                <c:pt idx="955">
                  <c:v>1.3482288442856083</c:v>
                </c:pt>
                <c:pt idx="956">
                  <c:v>1.3485934818188918</c:v>
                </c:pt>
                <c:pt idx="957">
                  <c:v>1.3489581193521751</c:v>
                </c:pt>
                <c:pt idx="958">
                  <c:v>1.3493227568854584</c:v>
                </c:pt>
                <c:pt idx="959">
                  <c:v>1.3496873944187417</c:v>
                </c:pt>
                <c:pt idx="960">
                  <c:v>1.3500520319520251</c:v>
                </c:pt>
                <c:pt idx="961">
                  <c:v>1.3504166694853086</c:v>
                </c:pt>
                <c:pt idx="962">
                  <c:v>1.3507813070185919</c:v>
                </c:pt>
                <c:pt idx="963">
                  <c:v>1.3511459445518752</c:v>
                </c:pt>
                <c:pt idx="964">
                  <c:v>1.3515105820851585</c:v>
                </c:pt>
                <c:pt idx="965">
                  <c:v>1.3518752196184418</c:v>
                </c:pt>
                <c:pt idx="966">
                  <c:v>1.3522398571517251</c:v>
                </c:pt>
                <c:pt idx="967">
                  <c:v>1.3526044946850084</c:v>
                </c:pt>
                <c:pt idx="968">
                  <c:v>1.3529691322182917</c:v>
                </c:pt>
                <c:pt idx="969">
                  <c:v>1.3533337697515753</c:v>
                </c:pt>
                <c:pt idx="970">
                  <c:v>1.3536984072848586</c:v>
                </c:pt>
                <c:pt idx="971">
                  <c:v>1.3540630448181419</c:v>
                </c:pt>
                <c:pt idx="972">
                  <c:v>1.3544276823514252</c:v>
                </c:pt>
                <c:pt idx="973">
                  <c:v>1.3547923198847087</c:v>
                </c:pt>
                <c:pt idx="974">
                  <c:v>1.355156957417992</c:v>
                </c:pt>
                <c:pt idx="975">
                  <c:v>1.3555215949512753</c:v>
                </c:pt>
                <c:pt idx="976">
                  <c:v>1.3558862324845586</c:v>
                </c:pt>
                <c:pt idx="977">
                  <c:v>1.3562508700178419</c:v>
                </c:pt>
                <c:pt idx="978">
                  <c:v>1.3566155075511253</c:v>
                </c:pt>
                <c:pt idx="979">
                  <c:v>1.3569801450844086</c:v>
                </c:pt>
                <c:pt idx="980">
                  <c:v>1.3573447826176919</c:v>
                </c:pt>
                <c:pt idx="981">
                  <c:v>1.3577094201509754</c:v>
                </c:pt>
                <c:pt idx="982">
                  <c:v>1.3580740576842587</c:v>
                </c:pt>
                <c:pt idx="983">
                  <c:v>1.358438695217542</c:v>
                </c:pt>
                <c:pt idx="984">
                  <c:v>1.3588033327508253</c:v>
                </c:pt>
                <c:pt idx="985">
                  <c:v>1.3591679702841086</c:v>
                </c:pt>
                <c:pt idx="986">
                  <c:v>1.3595326078173922</c:v>
                </c:pt>
                <c:pt idx="987">
                  <c:v>1.3598972453506755</c:v>
                </c:pt>
                <c:pt idx="988">
                  <c:v>1.3602618828839588</c:v>
                </c:pt>
                <c:pt idx="989">
                  <c:v>1.3606265204172421</c:v>
                </c:pt>
                <c:pt idx="990">
                  <c:v>1.3609911579505254</c:v>
                </c:pt>
                <c:pt idx="991">
                  <c:v>1.3613557954838087</c:v>
                </c:pt>
                <c:pt idx="992">
                  <c:v>1.361720433017092</c:v>
                </c:pt>
                <c:pt idx="993">
                  <c:v>1.3620850705503755</c:v>
                </c:pt>
                <c:pt idx="994">
                  <c:v>1.3624497080836588</c:v>
                </c:pt>
                <c:pt idx="995">
                  <c:v>1.3628143456169421</c:v>
                </c:pt>
                <c:pt idx="996">
                  <c:v>1.3631789831502255</c:v>
                </c:pt>
                <c:pt idx="997">
                  <c:v>1.3635436206835088</c:v>
                </c:pt>
                <c:pt idx="998">
                  <c:v>1.3639082582167923</c:v>
                </c:pt>
                <c:pt idx="999">
                  <c:v>1.3642728957500756</c:v>
                </c:pt>
                <c:pt idx="1000">
                  <c:v>1.3646375332833589</c:v>
                </c:pt>
                <c:pt idx="1001">
                  <c:v>1.3650021708166422</c:v>
                </c:pt>
                <c:pt idx="1002">
                  <c:v>1.3653668083499255</c:v>
                </c:pt>
                <c:pt idx="1003">
                  <c:v>1.3657314458832088</c:v>
                </c:pt>
                <c:pt idx="1004">
                  <c:v>1.3660960834164921</c:v>
                </c:pt>
                <c:pt idx="1005">
                  <c:v>1.3664607209497754</c:v>
                </c:pt>
                <c:pt idx="1006">
                  <c:v>1.366825358483059</c:v>
                </c:pt>
                <c:pt idx="1007">
                  <c:v>1.3671899960163423</c:v>
                </c:pt>
                <c:pt idx="1008">
                  <c:v>1.3675546335496256</c:v>
                </c:pt>
                <c:pt idx="1009">
                  <c:v>1.3679192710829089</c:v>
                </c:pt>
                <c:pt idx="1010">
                  <c:v>1.3682839086161924</c:v>
                </c:pt>
                <c:pt idx="1011">
                  <c:v>1.3686485461494757</c:v>
                </c:pt>
                <c:pt idx="1012">
                  <c:v>1.369013183682759</c:v>
                </c:pt>
                <c:pt idx="1013">
                  <c:v>1.3693778212160423</c:v>
                </c:pt>
                <c:pt idx="1014">
                  <c:v>1.3697424587493257</c:v>
                </c:pt>
                <c:pt idx="1015">
                  <c:v>1.370107096282609</c:v>
                </c:pt>
                <c:pt idx="1016">
                  <c:v>1.3704717338158923</c:v>
                </c:pt>
                <c:pt idx="1017">
                  <c:v>1.3708363713491756</c:v>
                </c:pt>
                <c:pt idx="1018">
                  <c:v>1.3712010088824591</c:v>
                </c:pt>
                <c:pt idx="1019">
                  <c:v>1.3715656464157424</c:v>
                </c:pt>
                <c:pt idx="1020">
                  <c:v>1.3719302839490257</c:v>
                </c:pt>
                <c:pt idx="1021">
                  <c:v>1.372294921482309</c:v>
                </c:pt>
                <c:pt idx="1022">
                  <c:v>1.3726595590155923</c:v>
                </c:pt>
                <c:pt idx="1023">
                  <c:v>1.3730241965488759</c:v>
                </c:pt>
                <c:pt idx="1024">
                  <c:v>1.3733888340821592</c:v>
                </c:pt>
                <c:pt idx="1025">
                  <c:v>1.3737534716154425</c:v>
                </c:pt>
                <c:pt idx="1026">
                  <c:v>1.3741181091487258</c:v>
                </c:pt>
                <c:pt idx="1027">
                  <c:v>1.3744827466820091</c:v>
                </c:pt>
                <c:pt idx="1028">
                  <c:v>1.3748473842152924</c:v>
                </c:pt>
                <c:pt idx="1029">
                  <c:v>1.3752120217485757</c:v>
                </c:pt>
                <c:pt idx="1030">
                  <c:v>1.3755766592818592</c:v>
                </c:pt>
                <c:pt idx="1031">
                  <c:v>1.3759412968151425</c:v>
                </c:pt>
                <c:pt idx="1032">
                  <c:v>1.3763059343484259</c:v>
                </c:pt>
                <c:pt idx="1033">
                  <c:v>1.3766705718817092</c:v>
                </c:pt>
                <c:pt idx="1034">
                  <c:v>1.3770352094149925</c:v>
                </c:pt>
                <c:pt idx="1035">
                  <c:v>1.377399846948276</c:v>
                </c:pt>
                <c:pt idx="1036">
                  <c:v>1.3777644844815593</c:v>
                </c:pt>
                <c:pt idx="1037">
                  <c:v>1.3781291220148426</c:v>
                </c:pt>
                <c:pt idx="1038">
                  <c:v>1.3784937595481259</c:v>
                </c:pt>
                <c:pt idx="1039">
                  <c:v>1.3788583970814092</c:v>
                </c:pt>
                <c:pt idx="1040">
                  <c:v>1.3792230346146925</c:v>
                </c:pt>
                <c:pt idx="1041">
                  <c:v>1.3795876721479758</c:v>
                </c:pt>
                <c:pt idx="1042">
                  <c:v>1.3799523096812591</c:v>
                </c:pt>
                <c:pt idx="1043">
                  <c:v>1.3803169472145427</c:v>
                </c:pt>
                <c:pt idx="1044">
                  <c:v>1.380681584747826</c:v>
                </c:pt>
                <c:pt idx="1045">
                  <c:v>1.3810462222811093</c:v>
                </c:pt>
                <c:pt idx="1046">
                  <c:v>1.3814108598143926</c:v>
                </c:pt>
                <c:pt idx="1047">
                  <c:v>1.3817754973476759</c:v>
                </c:pt>
                <c:pt idx="1048">
                  <c:v>1.3821401348809594</c:v>
                </c:pt>
                <c:pt idx="1049">
                  <c:v>1.3825047724142427</c:v>
                </c:pt>
                <c:pt idx="1050">
                  <c:v>1.3828694099475261</c:v>
                </c:pt>
                <c:pt idx="1051">
                  <c:v>1.3832340474808094</c:v>
                </c:pt>
                <c:pt idx="1052">
                  <c:v>1.3835986850140927</c:v>
                </c:pt>
                <c:pt idx="1053">
                  <c:v>1.383963322547376</c:v>
                </c:pt>
                <c:pt idx="1054">
                  <c:v>1.3843279600806593</c:v>
                </c:pt>
                <c:pt idx="1055">
                  <c:v>1.3846925976139428</c:v>
                </c:pt>
                <c:pt idx="1056">
                  <c:v>1.3850572351472261</c:v>
                </c:pt>
                <c:pt idx="1057">
                  <c:v>1.3854218726805094</c:v>
                </c:pt>
                <c:pt idx="1058">
                  <c:v>1.3857865102137927</c:v>
                </c:pt>
                <c:pt idx="1059">
                  <c:v>1.386151147747076</c:v>
                </c:pt>
                <c:pt idx="1060">
                  <c:v>1.3865157852803596</c:v>
                </c:pt>
                <c:pt idx="1061">
                  <c:v>1.3868804228136429</c:v>
                </c:pt>
                <c:pt idx="1062">
                  <c:v>1.3872450603469262</c:v>
                </c:pt>
                <c:pt idx="1063">
                  <c:v>1.3876096978802095</c:v>
                </c:pt>
                <c:pt idx="1064">
                  <c:v>1.3879743354134928</c:v>
                </c:pt>
                <c:pt idx="1065">
                  <c:v>1.3883389729467761</c:v>
                </c:pt>
                <c:pt idx="1066">
                  <c:v>1.3887036104800594</c:v>
                </c:pt>
                <c:pt idx="1067">
                  <c:v>1.3890682480133427</c:v>
                </c:pt>
                <c:pt idx="1068">
                  <c:v>1.3894328855466263</c:v>
                </c:pt>
                <c:pt idx="1069">
                  <c:v>1.3897975230799096</c:v>
                </c:pt>
                <c:pt idx="1070">
                  <c:v>1.3901621606131929</c:v>
                </c:pt>
                <c:pt idx="1071">
                  <c:v>1.3905267981464762</c:v>
                </c:pt>
                <c:pt idx="1072">
                  <c:v>1.3908914356797597</c:v>
                </c:pt>
                <c:pt idx="1073">
                  <c:v>1.391256073213043</c:v>
                </c:pt>
                <c:pt idx="1074">
                  <c:v>1.3916207107463263</c:v>
                </c:pt>
                <c:pt idx="1075">
                  <c:v>1.3919853482796096</c:v>
                </c:pt>
                <c:pt idx="1076">
                  <c:v>1.3923499858128929</c:v>
                </c:pt>
                <c:pt idx="1077">
                  <c:v>1.3927146233461762</c:v>
                </c:pt>
                <c:pt idx="1078">
                  <c:v>1.3930792608794595</c:v>
                </c:pt>
                <c:pt idx="1079">
                  <c:v>1.3934438984127429</c:v>
                </c:pt>
                <c:pt idx="1080">
                  <c:v>1.3938085359460264</c:v>
                </c:pt>
                <c:pt idx="1081">
                  <c:v>1.3941731734793097</c:v>
                </c:pt>
                <c:pt idx="1082">
                  <c:v>1.394537811012593</c:v>
                </c:pt>
                <c:pt idx="1083">
                  <c:v>1.3949024485458763</c:v>
                </c:pt>
                <c:pt idx="1084">
                  <c:v>1.3952670860791596</c:v>
                </c:pt>
                <c:pt idx="1085">
                  <c:v>1.3956317236124431</c:v>
                </c:pt>
                <c:pt idx="1086">
                  <c:v>1.3959963611457264</c:v>
                </c:pt>
                <c:pt idx="1087">
                  <c:v>1.3963609986790098</c:v>
                </c:pt>
                <c:pt idx="1088">
                  <c:v>1.3967256362122931</c:v>
                </c:pt>
                <c:pt idx="1089">
                  <c:v>1.3970902737455764</c:v>
                </c:pt>
                <c:pt idx="1090">
                  <c:v>1.3974549112788597</c:v>
                </c:pt>
                <c:pt idx="1091">
                  <c:v>1.397819548812143</c:v>
                </c:pt>
                <c:pt idx="1092">
                  <c:v>1.3981841863454265</c:v>
                </c:pt>
                <c:pt idx="1093">
                  <c:v>1.3985488238787098</c:v>
                </c:pt>
                <c:pt idx="1094">
                  <c:v>1.3989134614119931</c:v>
                </c:pt>
                <c:pt idx="1095">
                  <c:v>1.3992780989452764</c:v>
                </c:pt>
                <c:pt idx="1096">
                  <c:v>1.3996427364785597</c:v>
                </c:pt>
                <c:pt idx="1097">
                  <c:v>1.4000073740118433</c:v>
                </c:pt>
                <c:pt idx="1098">
                  <c:v>1.4003720115451266</c:v>
                </c:pt>
                <c:pt idx="1099">
                  <c:v>1.4007366490784099</c:v>
                </c:pt>
                <c:pt idx="1100">
                  <c:v>1.4011012866116932</c:v>
                </c:pt>
                <c:pt idx="1101">
                  <c:v>1.4014659241449765</c:v>
                </c:pt>
                <c:pt idx="1102">
                  <c:v>1.4018305616782598</c:v>
                </c:pt>
                <c:pt idx="1103">
                  <c:v>1.4021951992115431</c:v>
                </c:pt>
                <c:pt idx="1104">
                  <c:v>1.4025598367448264</c:v>
                </c:pt>
                <c:pt idx="1105">
                  <c:v>1.40292447427811</c:v>
                </c:pt>
                <c:pt idx="1106">
                  <c:v>1.4032891118113933</c:v>
                </c:pt>
                <c:pt idx="1107">
                  <c:v>1.4036537493446766</c:v>
                </c:pt>
                <c:pt idx="1108">
                  <c:v>1.4040183868779599</c:v>
                </c:pt>
                <c:pt idx="1109">
                  <c:v>1.4043830244112434</c:v>
                </c:pt>
                <c:pt idx="1110">
                  <c:v>1.4047476619445267</c:v>
                </c:pt>
                <c:pt idx="1111">
                  <c:v>1.40511229947781</c:v>
                </c:pt>
                <c:pt idx="1112">
                  <c:v>1.4054769370110933</c:v>
                </c:pt>
                <c:pt idx="1113">
                  <c:v>1.4058415745443766</c:v>
                </c:pt>
                <c:pt idx="1114">
                  <c:v>1.4062062120776599</c:v>
                </c:pt>
                <c:pt idx="1115">
                  <c:v>1.4065708496109433</c:v>
                </c:pt>
                <c:pt idx="1116">
                  <c:v>1.4069354871442266</c:v>
                </c:pt>
                <c:pt idx="1117">
                  <c:v>1.4073001246775101</c:v>
                </c:pt>
                <c:pt idx="1118">
                  <c:v>1.4076647622107934</c:v>
                </c:pt>
                <c:pt idx="1119">
                  <c:v>1.4080293997440767</c:v>
                </c:pt>
                <c:pt idx="1120">
                  <c:v>1.40839403727736</c:v>
                </c:pt>
                <c:pt idx="1121">
                  <c:v>1.4087586748106433</c:v>
                </c:pt>
                <c:pt idx="1122">
                  <c:v>1.4091233123439268</c:v>
                </c:pt>
                <c:pt idx="1123">
                  <c:v>1.4094879498772102</c:v>
                </c:pt>
                <c:pt idx="1124">
                  <c:v>1.4098525874104935</c:v>
                </c:pt>
                <c:pt idx="1125">
                  <c:v>1.4102172249437768</c:v>
                </c:pt>
                <c:pt idx="1126">
                  <c:v>1.4105818624770601</c:v>
                </c:pt>
                <c:pt idx="1127">
                  <c:v>1.4109465000103434</c:v>
                </c:pt>
                <c:pt idx="1128">
                  <c:v>1.4113111375436267</c:v>
                </c:pt>
                <c:pt idx="1129">
                  <c:v>1.41167577507691</c:v>
                </c:pt>
                <c:pt idx="1130">
                  <c:v>1.4120404126101935</c:v>
                </c:pt>
                <c:pt idx="1131">
                  <c:v>1.4124050501434768</c:v>
                </c:pt>
                <c:pt idx="1132">
                  <c:v>1.4127696876767601</c:v>
                </c:pt>
                <c:pt idx="1133">
                  <c:v>1.4131343252100435</c:v>
                </c:pt>
                <c:pt idx="1134">
                  <c:v>1.413498962743327</c:v>
                </c:pt>
                <c:pt idx="1135">
                  <c:v>1.4138636002766103</c:v>
                </c:pt>
                <c:pt idx="1136">
                  <c:v>1.4142282378098936</c:v>
                </c:pt>
                <c:pt idx="1137">
                  <c:v>1.4145928753431769</c:v>
                </c:pt>
                <c:pt idx="1138">
                  <c:v>1.4149575128764602</c:v>
                </c:pt>
                <c:pt idx="1139">
                  <c:v>1.4153221504097435</c:v>
                </c:pt>
                <c:pt idx="1140">
                  <c:v>1.4156867879430268</c:v>
                </c:pt>
                <c:pt idx="1141">
                  <c:v>1.4160514254763101</c:v>
                </c:pt>
                <c:pt idx="1142">
                  <c:v>1.4164160630095937</c:v>
                </c:pt>
                <c:pt idx="1143">
                  <c:v>1.416780700542877</c:v>
                </c:pt>
                <c:pt idx="1144">
                  <c:v>1.4171453380761603</c:v>
                </c:pt>
                <c:pt idx="1145">
                  <c:v>1.4175099756094436</c:v>
                </c:pt>
                <c:pt idx="1146">
                  <c:v>1.4178746131427269</c:v>
                </c:pt>
                <c:pt idx="1147">
                  <c:v>1.4182392506760104</c:v>
                </c:pt>
                <c:pt idx="1148">
                  <c:v>1.4186038882092937</c:v>
                </c:pt>
                <c:pt idx="1149">
                  <c:v>1.418968525742577</c:v>
                </c:pt>
                <c:pt idx="1150">
                  <c:v>1.4193331632758603</c:v>
                </c:pt>
                <c:pt idx="1151">
                  <c:v>1.4196978008091437</c:v>
                </c:pt>
                <c:pt idx="1152">
                  <c:v>1.420062438342427</c:v>
                </c:pt>
                <c:pt idx="1153">
                  <c:v>1.4204270758757103</c:v>
                </c:pt>
                <c:pt idx="1154">
                  <c:v>1.4207917134089938</c:v>
                </c:pt>
                <c:pt idx="1155">
                  <c:v>1.4211563509422771</c:v>
                </c:pt>
                <c:pt idx="1156">
                  <c:v>1.4215209884755604</c:v>
                </c:pt>
                <c:pt idx="1157">
                  <c:v>1.4218856260088437</c:v>
                </c:pt>
                <c:pt idx="1158">
                  <c:v>1.422250263542127</c:v>
                </c:pt>
                <c:pt idx="1159">
                  <c:v>1.4226149010754106</c:v>
                </c:pt>
                <c:pt idx="1160">
                  <c:v>1.4229795386086939</c:v>
                </c:pt>
                <c:pt idx="1161">
                  <c:v>1.4233441761419772</c:v>
                </c:pt>
                <c:pt idx="1162">
                  <c:v>1.4237088136752605</c:v>
                </c:pt>
                <c:pt idx="1163">
                  <c:v>1.4240734512085438</c:v>
                </c:pt>
                <c:pt idx="1164">
                  <c:v>1.4244380887418271</c:v>
                </c:pt>
                <c:pt idx="1165">
                  <c:v>1.4248027262751104</c:v>
                </c:pt>
                <c:pt idx="1166">
                  <c:v>1.4251673638083937</c:v>
                </c:pt>
                <c:pt idx="1167">
                  <c:v>1.4255320013416772</c:v>
                </c:pt>
                <c:pt idx="1168">
                  <c:v>1.4258966388749605</c:v>
                </c:pt>
                <c:pt idx="1169">
                  <c:v>1.4262612764082438</c:v>
                </c:pt>
                <c:pt idx="1170">
                  <c:v>1.4266259139415272</c:v>
                </c:pt>
                <c:pt idx="1171">
                  <c:v>1.4269905514748107</c:v>
                </c:pt>
                <c:pt idx="1172">
                  <c:v>1.427355189008094</c:v>
                </c:pt>
                <c:pt idx="1173">
                  <c:v>1.4277198265413773</c:v>
                </c:pt>
                <c:pt idx="1174">
                  <c:v>1.4280844640746606</c:v>
                </c:pt>
                <c:pt idx="1175">
                  <c:v>1.4284491016079439</c:v>
                </c:pt>
                <c:pt idx="1176">
                  <c:v>1.4288137391412272</c:v>
                </c:pt>
                <c:pt idx="1177">
                  <c:v>1.4291783766745105</c:v>
                </c:pt>
                <c:pt idx="1178">
                  <c:v>1.4295430142077938</c:v>
                </c:pt>
                <c:pt idx="1179">
                  <c:v>1.4299076517410774</c:v>
                </c:pt>
                <c:pt idx="1180">
                  <c:v>1.4302722892743607</c:v>
                </c:pt>
                <c:pt idx="1181">
                  <c:v>1.430636926807644</c:v>
                </c:pt>
                <c:pt idx="1182">
                  <c:v>1.4310015643409273</c:v>
                </c:pt>
                <c:pt idx="1183">
                  <c:v>1.4313662018742106</c:v>
                </c:pt>
                <c:pt idx="1184">
                  <c:v>1.4317308394074941</c:v>
                </c:pt>
                <c:pt idx="1185">
                  <c:v>1.4320954769407774</c:v>
                </c:pt>
                <c:pt idx="1186">
                  <c:v>1.4324601144740607</c:v>
                </c:pt>
                <c:pt idx="1187">
                  <c:v>1.432824752007344</c:v>
                </c:pt>
                <c:pt idx="1188">
                  <c:v>1.4331893895406274</c:v>
                </c:pt>
                <c:pt idx="1189">
                  <c:v>1.4335540270739107</c:v>
                </c:pt>
                <c:pt idx="1190">
                  <c:v>1.433918664607194</c:v>
                </c:pt>
                <c:pt idx="1191">
                  <c:v>1.4342833021404775</c:v>
                </c:pt>
                <c:pt idx="1192">
                  <c:v>1.4346479396737608</c:v>
                </c:pt>
                <c:pt idx="1193">
                  <c:v>1.4350125772070441</c:v>
                </c:pt>
                <c:pt idx="1194">
                  <c:v>1.4353772147403274</c:v>
                </c:pt>
                <c:pt idx="1195">
                  <c:v>1.4357418522736107</c:v>
                </c:pt>
                <c:pt idx="1196">
                  <c:v>1.4361064898068943</c:v>
                </c:pt>
                <c:pt idx="1197">
                  <c:v>1.4364711273401776</c:v>
                </c:pt>
                <c:pt idx="1198">
                  <c:v>1.4368357648734609</c:v>
                </c:pt>
                <c:pt idx="1199">
                  <c:v>1.4372004024067442</c:v>
                </c:pt>
                <c:pt idx="1200">
                  <c:v>1.4375650399400275</c:v>
                </c:pt>
                <c:pt idx="1201">
                  <c:v>1.4379296774733108</c:v>
                </c:pt>
                <c:pt idx="1202">
                  <c:v>1.4382943150065941</c:v>
                </c:pt>
                <c:pt idx="1203">
                  <c:v>1.4386589525398774</c:v>
                </c:pt>
                <c:pt idx="1204">
                  <c:v>1.4390235900731609</c:v>
                </c:pt>
                <c:pt idx="1205">
                  <c:v>1.4393882276064442</c:v>
                </c:pt>
                <c:pt idx="1206">
                  <c:v>1.4397528651397276</c:v>
                </c:pt>
                <c:pt idx="1207">
                  <c:v>1.4401175026730109</c:v>
                </c:pt>
                <c:pt idx="1208">
                  <c:v>1.4404821402062944</c:v>
                </c:pt>
                <c:pt idx="1209">
                  <c:v>1.4408467777395777</c:v>
                </c:pt>
                <c:pt idx="1210">
                  <c:v>1.441211415272861</c:v>
                </c:pt>
                <c:pt idx="1211">
                  <c:v>1.4415760528061443</c:v>
                </c:pt>
                <c:pt idx="1212">
                  <c:v>1.4419406903394276</c:v>
                </c:pt>
                <c:pt idx="1213">
                  <c:v>1.4423053278727109</c:v>
                </c:pt>
                <c:pt idx="1214">
                  <c:v>1.4426699654059942</c:v>
                </c:pt>
                <c:pt idx="1215">
                  <c:v>1.4430346029392775</c:v>
                </c:pt>
                <c:pt idx="1216">
                  <c:v>1.4433992404725611</c:v>
                </c:pt>
                <c:pt idx="1217">
                  <c:v>1.4437638780058444</c:v>
                </c:pt>
                <c:pt idx="1218">
                  <c:v>1.4441285155391277</c:v>
                </c:pt>
                <c:pt idx="1219">
                  <c:v>1.444493153072411</c:v>
                </c:pt>
                <c:pt idx="1220">
                  <c:v>1.4448577906056943</c:v>
                </c:pt>
                <c:pt idx="1221">
                  <c:v>1.4452224281389778</c:v>
                </c:pt>
                <c:pt idx="1222">
                  <c:v>1.4455870656722611</c:v>
                </c:pt>
                <c:pt idx="1223">
                  <c:v>1.4459517032055444</c:v>
                </c:pt>
                <c:pt idx="1224">
                  <c:v>1.4463163407388278</c:v>
                </c:pt>
                <c:pt idx="1225">
                  <c:v>1.4466809782721111</c:v>
                </c:pt>
                <c:pt idx="1226">
                  <c:v>1.4470456158053944</c:v>
                </c:pt>
                <c:pt idx="1227">
                  <c:v>1.4474102533386777</c:v>
                </c:pt>
                <c:pt idx="1228">
                  <c:v>1.447774890871961</c:v>
                </c:pt>
                <c:pt idx="1229">
                  <c:v>1.4481395284052445</c:v>
                </c:pt>
                <c:pt idx="1230">
                  <c:v>1.4485041659385278</c:v>
                </c:pt>
                <c:pt idx="1231">
                  <c:v>1.4488688034718111</c:v>
                </c:pt>
                <c:pt idx="1232">
                  <c:v>1.4492334410050944</c:v>
                </c:pt>
                <c:pt idx="1233">
                  <c:v>1.449598078538378</c:v>
                </c:pt>
                <c:pt idx="1234">
                  <c:v>1.4499627160716613</c:v>
                </c:pt>
                <c:pt idx="1235">
                  <c:v>1.4503273536049446</c:v>
                </c:pt>
                <c:pt idx="1236">
                  <c:v>1.4506919911382279</c:v>
                </c:pt>
                <c:pt idx="1237">
                  <c:v>1.4510566286715112</c:v>
                </c:pt>
                <c:pt idx="1238">
                  <c:v>1.4514212662047945</c:v>
                </c:pt>
                <c:pt idx="1239">
                  <c:v>1.4517859037380778</c:v>
                </c:pt>
                <c:pt idx="1240">
                  <c:v>1.4521505412713611</c:v>
                </c:pt>
                <c:pt idx="1241">
                  <c:v>1.4525151788046446</c:v>
                </c:pt>
                <c:pt idx="1242">
                  <c:v>1.452879816337928</c:v>
                </c:pt>
                <c:pt idx="1243">
                  <c:v>1.4532444538712113</c:v>
                </c:pt>
                <c:pt idx="1244">
                  <c:v>1.4536090914044946</c:v>
                </c:pt>
                <c:pt idx="1245">
                  <c:v>1.4539737289377779</c:v>
                </c:pt>
                <c:pt idx="1246">
                  <c:v>1.4543383664710614</c:v>
                </c:pt>
                <c:pt idx="1247">
                  <c:v>1.4547030040043447</c:v>
                </c:pt>
                <c:pt idx="1248">
                  <c:v>1.455067641537628</c:v>
                </c:pt>
                <c:pt idx="1249">
                  <c:v>1.4554322790709113</c:v>
                </c:pt>
                <c:pt idx="1250">
                  <c:v>1.4557969166041946</c:v>
                </c:pt>
                <c:pt idx="1251">
                  <c:v>1.4561615541374779</c:v>
                </c:pt>
                <c:pt idx="1252">
                  <c:v>1.4565261916707612</c:v>
                </c:pt>
                <c:pt idx="1253">
                  <c:v>1.4568908292040448</c:v>
                </c:pt>
                <c:pt idx="1254">
                  <c:v>1.4572554667373281</c:v>
                </c:pt>
                <c:pt idx="1255">
                  <c:v>1.4576201042706114</c:v>
                </c:pt>
                <c:pt idx="1256">
                  <c:v>1.4579847418038947</c:v>
                </c:pt>
                <c:pt idx="1257">
                  <c:v>1.458349379337178</c:v>
                </c:pt>
                <c:pt idx="1258">
                  <c:v>1.4587140168704615</c:v>
                </c:pt>
                <c:pt idx="1259">
                  <c:v>1.4590786544037448</c:v>
                </c:pt>
                <c:pt idx="1260">
                  <c:v>1.4594432919370282</c:v>
                </c:pt>
                <c:pt idx="1261">
                  <c:v>1.4598079294703115</c:v>
                </c:pt>
                <c:pt idx="1262">
                  <c:v>1.4601725670035948</c:v>
                </c:pt>
                <c:pt idx="1263">
                  <c:v>1.4605372045368781</c:v>
                </c:pt>
                <c:pt idx="1264">
                  <c:v>1.4609018420701614</c:v>
                </c:pt>
                <c:pt idx="1265">
                  <c:v>1.4612664796034447</c:v>
                </c:pt>
                <c:pt idx="1266">
                  <c:v>1.4616311171367282</c:v>
                </c:pt>
                <c:pt idx="1267">
                  <c:v>1.4619957546700115</c:v>
                </c:pt>
                <c:pt idx="1268">
                  <c:v>1.4623603922032948</c:v>
                </c:pt>
                <c:pt idx="1269">
                  <c:v>1.4627250297365781</c:v>
                </c:pt>
                <c:pt idx="1270">
                  <c:v>1.4630896672698617</c:v>
                </c:pt>
                <c:pt idx="1271">
                  <c:v>1.463454304803145</c:v>
                </c:pt>
                <c:pt idx="1272">
                  <c:v>1.4638189423364283</c:v>
                </c:pt>
                <c:pt idx="1273">
                  <c:v>1.4641835798697116</c:v>
                </c:pt>
                <c:pt idx="1274">
                  <c:v>1.4645482174029949</c:v>
                </c:pt>
                <c:pt idx="1275">
                  <c:v>1.4649128549362782</c:v>
                </c:pt>
                <c:pt idx="1276">
                  <c:v>1.4652774924695615</c:v>
                </c:pt>
                <c:pt idx="1277">
                  <c:v>1.4656421300028448</c:v>
                </c:pt>
                <c:pt idx="1278">
                  <c:v>1.4660067675361284</c:v>
                </c:pt>
                <c:pt idx="1279">
                  <c:v>1.4663714050694117</c:v>
                </c:pt>
                <c:pt idx="1280">
                  <c:v>1.466736042602695</c:v>
                </c:pt>
                <c:pt idx="1281">
                  <c:v>1.4671006801359785</c:v>
                </c:pt>
                <c:pt idx="1282">
                  <c:v>1.4674653176692618</c:v>
                </c:pt>
                <c:pt idx="1283">
                  <c:v>1.4678299552025451</c:v>
                </c:pt>
                <c:pt idx="1284">
                  <c:v>1.4681945927358284</c:v>
                </c:pt>
                <c:pt idx="1285">
                  <c:v>1.4685592302691117</c:v>
                </c:pt>
                <c:pt idx="1286">
                  <c:v>1.468923867802395</c:v>
                </c:pt>
                <c:pt idx="1287">
                  <c:v>1.4692885053356783</c:v>
                </c:pt>
                <c:pt idx="1288">
                  <c:v>1.4696531428689616</c:v>
                </c:pt>
                <c:pt idx="1289">
                  <c:v>1.4700177804022452</c:v>
                </c:pt>
                <c:pt idx="1290">
                  <c:v>1.4703824179355285</c:v>
                </c:pt>
                <c:pt idx="1291">
                  <c:v>1.4707470554688118</c:v>
                </c:pt>
                <c:pt idx="1292">
                  <c:v>1.4711116930020951</c:v>
                </c:pt>
                <c:pt idx="1293">
                  <c:v>1.4714763305353784</c:v>
                </c:pt>
                <c:pt idx="1294">
                  <c:v>1.4718409680686619</c:v>
                </c:pt>
                <c:pt idx="1295">
                  <c:v>1.4722056056019452</c:v>
                </c:pt>
                <c:pt idx="1296">
                  <c:v>1.4725702431352286</c:v>
                </c:pt>
                <c:pt idx="1297">
                  <c:v>1.4729348806685119</c:v>
                </c:pt>
                <c:pt idx="1298">
                  <c:v>1.4732995182017952</c:v>
                </c:pt>
                <c:pt idx="1299">
                  <c:v>1.4736641557350785</c:v>
                </c:pt>
                <c:pt idx="1300">
                  <c:v>1.4740287932683618</c:v>
                </c:pt>
                <c:pt idx="1301">
                  <c:v>1.4743934308016453</c:v>
                </c:pt>
                <c:pt idx="1302">
                  <c:v>1.4747580683349286</c:v>
                </c:pt>
                <c:pt idx="1303">
                  <c:v>1.4751227058682119</c:v>
                </c:pt>
                <c:pt idx="1304">
                  <c:v>1.4754873434014952</c:v>
                </c:pt>
                <c:pt idx="1305">
                  <c:v>1.4758519809347785</c:v>
                </c:pt>
                <c:pt idx="1306">
                  <c:v>1.4762166184680621</c:v>
                </c:pt>
                <c:pt idx="1307">
                  <c:v>1.4765812560013454</c:v>
                </c:pt>
                <c:pt idx="1308">
                  <c:v>1.4769458935346287</c:v>
                </c:pt>
                <c:pt idx="1309">
                  <c:v>1.477310531067912</c:v>
                </c:pt>
                <c:pt idx="1310">
                  <c:v>1.4776751686011953</c:v>
                </c:pt>
                <c:pt idx="1311">
                  <c:v>1.4780398061344786</c:v>
                </c:pt>
                <c:pt idx="1312">
                  <c:v>1.4784044436677619</c:v>
                </c:pt>
                <c:pt idx="1313">
                  <c:v>1.4787690812010452</c:v>
                </c:pt>
                <c:pt idx="1314">
                  <c:v>1.4791337187343288</c:v>
                </c:pt>
                <c:pt idx="1315">
                  <c:v>1.4794983562676121</c:v>
                </c:pt>
                <c:pt idx="1316">
                  <c:v>1.4798629938008954</c:v>
                </c:pt>
                <c:pt idx="1317">
                  <c:v>1.4802276313341787</c:v>
                </c:pt>
                <c:pt idx="1318">
                  <c:v>1.4805922688674622</c:v>
                </c:pt>
                <c:pt idx="1319">
                  <c:v>1.4809569064007455</c:v>
                </c:pt>
                <c:pt idx="1320">
                  <c:v>1.4813215439340288</c:v>
                </c:pt>
                <c:pt idx="1321">
                  <c:v>1.4816861814673121</c:v>
                </c:pt>
                <c:pt idx="1322">
                  <c:v>1.4820508190005954</c:v>
                </c:pt>
                <c:pt idx="1323">
                  <c:v>1.4824154565338787</c:v>
                </c:pt>
                <c:pt idx="1324">
                  <c:v>1.482780094067162</c:v>
                </c:pt>
                <c:pt idx="1325">
                  <c:v>1.4831447316004454</c:v>
                </c:pt>
                <c:pt idx="1326">
                  <c:v>1.4835093691337289</c:v>
                </c:pt>
                <c:pt idx="1327">
                  <c:v>1.4838740066670122</c:v>
                </c:pt>
                <c:pt idx="1328">
                  <c:v>1.4842386442002955</c:v>
                </c:pt>
                <c:pt idx="1329">
                  <c:v>1.4846032817335788</c:v>
                </c:pt>
                <c:pt idx="1330">
                  <c:v>1.4849679192668621</c:v>
                </c:pt>
                <c:pt idx="1331">
                  <c:v>1.4853325568001456</c:v>
                </c:pt>
                <c:pt idx="1332">
                  <c:v>1.4856971943334289</c:v>
                </c:pt>
                <c:pt idx="1333">
                  <c:v>1.4860618318667123</c:v>
                </c:pt>
                <c:pt idx="1334">
                  <c:v>1.4864264693999956</c:v>
                </c:pt>
                <c:pt idx="1335">
                  <c:v>1.4867911069332789</c:v>
                </c:pt>
                <c:pt idx="1336">
                  <c:v>1.4871557444665622</c:v>
                </c:pt>
                <c:pt idx="1337">
                  <c:v>1.4875203819998455</c:v>
                </c:pt>
                <c:pt idx="1338">
                  <c:v>1.4878850195331288</c:v>
                </c:pt>
                <c:pt idx="1339">
                  <c:v>1.4882496570664123</c:v>
                </c:pt>
                <c:pt idx="1340">
                  <c:v>1.4886142945996956</c:v>
                </c:pt>
                <c:pt idx="1341">
                  <c:v>1.4889789321329789</c:v>
                </c:pt>
                <c:pt idx="1342">
                  <c:v>1.4893435696662622</c:v>
                </c:pt>
                <c:pt idx="1343">
                  <c:v>1.4897082071995458</c:v>
                </c:pt>
                <c:pt idx="1344">
                  <c:v>1.4900728447328291</c:v>
                </c:pt>
                <c:pt idx="1345">
                  <c:v>1.4904374822661124</c:v>
                </c:pt>
                <c:pt idx="1346">
                  <c:v>1.4908021197993957</c:v>
                </c:pt>
                <c:pt idx="1347">
                  <c:v>1.491166757332679</c:v>
                </c:pt>
                <c:pt idx="1348">
                  <c:v>1.4915313948659623</c:v>
                </c:pt>
                <c:pt idx="1349">
                  <c:v>1.4918960323992456</c:v>
                </c:pt>
                <c:pt idx="1350">
                  <c:v>1.4922606699325289</c:v>
                </c:pt>
                <c:pt idx="1351">
                  <c:v>1.4926253074658125</c:v>
                </c:pt>
                <c:pt idx="1352">
                  <c:v>1.4929899449990958</c:v>
                </c:pt>
                <c:pt idx="1353">
                  <c:v>1.4933545825323791</c:v>
                </c:pt>
                <c:pt idx="1354">
                  <c:v>1.4937192200656624</c:v>
                </c:pt>
                <c:pt idx="1355">
                  <c:v>1.4940838575989457</c:v>
                </c:pt>
                <c:pt idx="1356">
                  <c:v>1.4944484951322292</c:v>
                </c:pt>
                <c:pt idx="1357">
                  <c:v>1.4948131326655125</c:v>
                </c:pt>
                <c:pt idx="1358">
                  <c:v>1.4951777701987958</c:v>
                </c:pt>
                <c:pt idx="1359">
                  <c:v>1.4955424077320791</c:v>
                </c:pt>
                <c:pt idx="1360">
                  <c:v>1.4959070452653624</c:v>
                </c:pt>
                <c:pt idx="1361">
                  <c:v>1.4962716827986458</c:v>
                </c:pt>
                <c:pt idx="1362">
                  <c:v>1.4966363203319291</c:v>
                </c:pt>
                <c:pt idx="1363">
                  <c:v>1.4970009578652126</c:v>
                </c:pt>
                <c:pt idx="1364">
                  <c:v>1.4973655953984959</c:v>
                </c:pt>
                <c:pt idx="1365">
                  <c:v>1.4977302329317792</c:v>
                </c:pt>
                <c:pt idx="1366">
                  <c:v>1.4980948704650625</c:v>
                </c:pt>
                <c:pt idx="1367">
                  <c:v>1.4984595079983458</c:v>
                </c:pt>
                <c:pt idx="1368">
                  <c:v>1.4988241455316293</c:v>
                </c:pt>
                <c:pt idx="1369">
                  <c:v>1.4991887830649127</c:v>
                </c:pt>
                <c:pt idx="1370">
                  <c:v>1.499553420598196</c:v>
                </c:pt>
                <c:pt idx="1371">
                  <c:v>1.4999180581314793</c:v>
                </c:pt>
                <c:pt idx="1372">
                  <c:v>1.5002826956647626</c:v>
                </c:pt>
                <c:pt idx="1373">
                  <c:v>1.5006473331980459</c:v>
                </c:pt>
                <c:pt idx="1374">
                  <c:v>1.5010119707313292</c:v>
                </c:pt>
                <c:pt idx="1375">
                  <c:v>1.5013766082646125</c:v>
                </c:pt>
                <c:pt idx="1376">
                  <c:v>1.501741245797896</c:v>
                </c:pt>
                <c:pt idx="1377">
                  <c:v>1.5021058833311793</c:v>
                </c:pt>
                <c:pt idx="1378">
                  <c:v>1.5024705208644626</c:v>
                </c:pt>
                <c:pt idx="1379">
                  <c:v>1.502835158397746</c:v>
                </c:pt>
                <c:pt idx="1380">
                  <c:v>1.5031997959310295</c:v>
                </c:pt>
                <c:pt idx="1381">
                  <c:v>1.5035644334643128</c:v>
                </c:pt>
                <c:pt idx="1382">
                  <c:v>1.5039290709975961</c:v>
                </c:pt>
                <c:pt idx="1383">
                  <c:v>1.5042937085308794</c:v>
                </c:pt>
                <c:pt idx="1384">
                  <c:v>1.5046583460641627</c:v>
                </c:pt>
                <c:pt idx="1385">
                  <c:v>1.505022983597446</c:v>
                </c:pt>
                <c:pt idx="1386">
                  <c:v>1.5053876211307293</c:v>
                </c:pt>
                <c:pt idx="1387">
                  <c:v>1.5057522586640126</c:v>
                </c:pt>
                <c:pt idx="1388">
                  <c:v>1.5061168961972959</c:v>
                </c:pt>
                <c:pt idx="1389">
                  <c:v>1.5064815337305795</c:v>
                </c:pt>
                <c:pt idx="1390">
                  <c:v>1.5068461712638628</c:v>
                </c:pt>
                <c:pt idx="1391">
                  <c:v>1.5072108087971461</c:v>
                </c:pt>
                <c:pt idx="1392">
                  <c:v>1.5075754463304296</c:v>
                </c:pt>
                <c:pt idx="1393">
                  <c:v>1.5079400838637129</c:v>
                </c:pt>
                <c:pt idx="1394">
                  <c:v>1.5083047213969962</c:v>
                </c:pt>
                <c:pt idx="1395">
                  <c:v>1.5086693589302795</c:v>
                </c:pt>
                <c:pt idx="1396">
                  <c:v>1.5090339964635628</c:v>
                </c:pt>
                <c:pt idx="1397">
                  <c:v>1.5093986339968462</c:v>
                </c:pt>
                <c:pt idx="1398">
                  <c:v>1.5097632715301295</c:v>
                </c:pt>
                <c:pt idx="1399">
                  <c:v>1.5101279090634128</c:v>
                </c:pt>
                <c:pt idx="1400">
                  <c:v>1.5104925465966961</c:v>
                </c:pt>
                <c:pt idx="1401">
                  <c:v>1.5108571841299796</c:v>
                </c:pt>
                <c:pt idx="1402">
                  <c:v>1.5112218216632629</c:v>
                </c:pt>
                <c:pt idx="1403">
                  <c:v>1.5115864591965462</c:v>
                </c:pt>
                <c:pt idx="1404">
                  <c:v>1.5119510967298297</c:v>
                </c:pt>
                <c:pt idx="1405">
                  <c:v>1.5123157342631131</c:v>
                </c:pt>
                <c:pt idx="1406">
                  <c:v>1.5126803717963964</c:v>
                </c:pt>
                <c:pt idx="1407">
                  <c:v>1.5130450093296797</c:v>
                </c:pt>
                <c:pt idx="1408">
                  <c:v>1.513409646862963</c:v>
                </c:pt>
                <c:pt idx="1409">
                  <c:v>1.5137742843962463</c:v>
                </c:pt>
                <c:pt idx="1410">
                  <c:v>1.5141389219295296</c:v>
                </c:pt>
                <c:pt idx="1411">
                  <c:v>1.5145035594628129</c:v>
                </c:pt>
                <c:pt idx="1412">
                  <c:v>1.5148681969960962</c:v>
                </c:pt>
                <c:pt idx="1413">
                  <c:v>1.5152328345293795</c:v>
                </c:pt>
                <c:pt idx="1414">
                  <c:v>1.515597472062663</c:v>
                </c:pt>
                <c:pt idx="1415">
                  <c:v>1.5159621095959463</c:v>
                </c:pt>
                <c:pt idx="1416">
                  <c:v>1.5163267471292297</c:v>
                </c:pt>
                <c:pt idx="1417">
                  <c:v>1.5166913846625132</c:v>
                </c:pt>
                <c:pt idx="1418">
                  <c:v>1.5170560221957965</c:v>
                </c:pt>
                <c:pt idx="1419">
                  <c:v>1.5174206597290798</c:v>
                </c:pt>
                <c:pt idx="1420">
                  <c:v>1.5177852972623631</c:v>
                </c:pt>
                <c:pt idx="1421">
                  <c:v>1.5181499347956464</c:v>
                </c:pt>
                <c:pt idx="1422">
                  <c:v>1.5185145723289297</c:v>
                </c:pt>
                <c:pt idx="1423">
                  <c:v>1.518879209862213</c:v>
                </c:pt>
                <c:pt idx="1424">
                  <c:v>1.5192438473954963</c:v>
                </c:pt>
                <c:pt idx="1425">
                  <c:v>1.5196084849287796</c:v>
                </c:pt>
                <c:pt idx="1426">
                  <c:v>1.5199731224620632</c:v>
                </c:pt>
                <c:pt idx="1427">
                  <c:v>1.5203377599953465</c:v>
                </c:pt>
                <c:pt idx="1428">
                  <c:v>1.5207023975286298</c:v>
                </c:pt>
                <c:pt idx="1429">
                  <c:v>1.5210670350619133</c:v>
                </c:pt>
                <c:pt idx="1430">
                  <c:v>1.5214316725951966</c:v>
                </c:pt>
                <c:pt idx="1431">
                  <c:v>1.5217963101284799</c:v>
                </c:pt>
                <c:pt idx="1432">
                  <c:v>1.5221609476617632</c:v>
                </c:pt>
                <c:pt idx="1433">
                  <c:v>1.5225255851950465</c:v>
                </c:pt>
                <c:pt idx="1434">
                  <c:v>1.5228902227283299</c:v>
                </c:pt>
                <c:pt idx="1435">
                  <c:v>1.5232548602616132</c:v>
                </c:pt>
                <c:pt idx="1436">
                  <c:v>1.5236194977948965</c:v>
                </c:pt>
                <c:pt idx="1437">
                  <c:v>1.5239841353281798</c:v>
                </c:pt>
                <c:pt idx="1438">
                  <c:v>1.5243487728614633</c:v>
                </c:pt>
                <c:pt idx="1439">
                  <c:v>1.5247134103947466</c:v>
                </c:pt>
                <c:pt idx="1440">
                  <c:v>1.5250780479280299</c:v>
                </c:pt>
                <c:pt idx="1441">
                  <c:v>1.5254426854613132</c:v>
                </c:pt>
                <c:pt idx="1442">
                  <c:v>1.5258073229945968</c:v>
                </c:pt>
                <c:pt idx="1443">
                  <c:v>1.5261719605278801</c:v>
                </c:pt>
                <c:pt idx="1444">
                  <c:v>1.5265365980611634</c:v>
                </c:pt>
                <c:pt idx="1445">
                  <c:v>1.5269012355944467</c:v>
                </c:pt>
                <c:pt idx="1446">
                  <c:v>1.52726587312773</c:v>
                </c:pt>
                <c:pt idx="1447">
                  <c:v>1.5276305106610133</c:v>
                </c:pt>
                <c:pt idx="1448">
                  <c:v>1.5279951481942966</c:v>
                </c:pt>
                <c:pt idx="1449">
                  <c:v>1.5283597857275799</c:v>
                </c:pt>
                <c:pt idx="1450">
                  <c:v>1.5287244232608632</c:v>
                </c:pt>
                <c:pt idx="1451">
                  <c:v>1.5290890607941467</c:v>
                </c:pt>
                <c:pt idx="1452">
                  <c:v>1.5294536983274301</c:v>
                </c:pt>
                <c:pt idx="1453">
                  <c:v>1.5298183358607134</c:v>
                </c:pt>
                <c:pt idx="1454">
                  <c:v>1.5301829733939969</c:v>
                </c:pt>
                <c:pt idx="1455">
                  <c:v>1.5305476109272802</c:v>
                </c:pt>
                <c:pt idx="1456">
                  <c:v>1.5309122484605635</c:v>
                </c:pt>
                <c:pt idx="1457">
                  <c:v>1.5312768859938468</c:v>
                </c:pt>
                <c:pt idx="1458">
                  <c:v>1.5316415235271301</c:v>
                </c:pt>
                <c:pt idx="1459">
                  <c:v>1.5320061610604134</c:v>
                </c:pt>
                <c:pt idx="1460">
                  <c:v>1.5323707985936967</c:v>
                </c:pt>
                <c:pt idx="1461">
                  <c:v>1.53273543612698</c:v>
                </c:pt>
                <c:pt idx="1462">
                  <c:v>1.5331000736602634</c:v>
                </c:pt>
                <c:pt idx="1463">
                  <c:v>1.5334647111935469</c:v>
                </c:pt>
                <c:pt idx="1464">
                  <c:v>1.5338293487268302</c:v>
                </c:pt>
                <c:pt idx="1465">
                  <c:v>1.5341939862601135</c:v>
                </c:pt>
                <c:pt idx="1466">
                  <c:v>1.534558623793397</c:v>
                </c:pt>
                <c:pt idx="1467">
                  <c:v>1.5349232613266803</c:v>
                </c:pt>
                <c:pt idx="1468">
                  <c:v>1.5352878988599636</c:v>
                </c:pt>
                <c:pt idx="1469">
                  <c:v>1.5356525363932469</c:v>
                </c:pt>
                <c:pt idx="1470">
                  <c:v>1.5360171739265303</c:v>
                </c:pt>
                <c:pt idx="1471">
                  <c:v>1.5363818114598136</c:v>
                </c:pt>
                <c:pt idx="1472">
                  <c:v>1.5367464489930969</c:v>
                </c:pt>
                <c:pt idx="1473">
                  <c:v>1.5371110865263802</c:v>
                </c:pt>
                <c:pt idx="1474">
                  <c:v>1.5374757240596635</c:v>
                </c:pt>
                <c:pt idx="1475">
                  <c:v>1.5378403615929468</c:v>
                </c:pt>
                <c:pt idx="1476">
                  <c:v>1.5382049991262303</c:v>
                </c:pt>
                <c:pt idx="1477">
                  <c:v>1.5385696366595136</c:v>
                </c:pt>
                <c:pt idx="1478">
                  <c:v>1.5389342741927969</c:v>
                </c:pt>
                <c:pt idx="1479">
                  <c:v>1.5392989117260805</c:v>
                </c:pt>
                <c:pt idx="1480">
                  <c:v>1.5396635492593638</c:v>
                </c:pt>
                <c:pt idx="1481">
                  <c:v>1.5400281867926471</c:v>
                </c:pt>
                <c:pt idx="1482">
                  <c:v>1.5403928243259304</c:v>
                </c:pt>
                <c:pt idx="1483">
                  <c:v>1.5407574618592137</c:v>
                </c:pt>
                <c:pt idx="1484">
                  <c:v>1.541122099392497</c:v>
                </c:pt>
                <c:pt idx="1485">
                  <c:v>1.5414867369257803</c:v>
                </c:pt>
                <c:pt idx="1486">
                  <c:v>1.5418513744590636</c:v>
                </c:pt>
                <c:pt idx="1487">
                  <c:v>1.5422160119923469</c:v>
                </c:pt>
                <c:pt idx="1488">
                  <c:v>1.5425806495256305</c:v>
                </c:pt>
                <c:pt idx="1489">
                  <c:v>1.5429452870589138</c:v>
                </c:pt>
                <c:pt idx="1490">
                  <c:v>1.5433099245921971</c:v>
                </c:pt>
                <c:pt idx="1491">
                  <c:v>1.5436745621254806</c:v>
                </c:pt>
                <c:pt idx="1492">
                  <c:v>1.5440391996587639</c:v>
                </c:pt>
                <c:pt idx="1493">
                  <c:v>1.5444038371920472</c:v>
                </c:pt>
                <c:pt idx="1494">
                  <c:v>1.5447684747253305</c:v>
                </c:pt>
                <c:pt idx="1495">
                  <c:v>1.5451331122586138</c:v>
                </c:pt>
                <c:pt idx="1496">
                  <c:v>1.5454977497918971</c:v>
                </c:pt>
                <c:pt idx="1497">
                  <c:v>1.5458623873251804</c:v>
                </c:pt>
                <c:pt idx="1498">
                  <c:v>1.5462270248584637</c:v>
                </c:pt>
                <c:pt idx="1499">
                  <c:v>1.5465916623917471</c:v>
                </c:pt>
                <c:pt idx="1500">
                  <c:v>1.5469562999250306</c:v>
                </c:pt>
                <c:pt idx="1501">
                  <c:v>1.5473209374583139</c:v>
                </c:pt>
                <c:pt idx="1502">
                  <c:v>1.5476855749915972</c:v>
                </c:pt>
                <c:pt idx="1503">
                  <c:v>1.5480502125248807</c:v>
                </c:pt>
                <c:pt idx="1504">
                  <c:v>1.548414850058164</c:v>
                </c:pt>
                <c:pt idx="1505">
                  <c:v>1.5487794875914473</c:v>
                </c:pt>
                <c:pt idx="1506">
                  <c:v>1.5491441251247307</c:v>
                </c:pt>
                <c:pt idx="1507">
                  <c:v>1.549508762658014</c:v>
                </c:pt>
                <c:pt idx="1508">
                  <c:v>1.5498734001912973</c:v>
                </c:pt>
                <c:pt idx="1509">
                  <c:v>1.5502380377245806</c:v>
                </c:pt>
                <c:pt idx="1510">
                  <c:v>1.5506026752578639</c:v>
                </c:pt>
                <c:pt idx="1511">
                  <c:v>1.5509673127911472</c:v>
                </c:pt>
                <c:pt idx="1512">
                  <c:v>1.5513319503244305</c:v>
                </c:pt>
                <c:pt idx="1513">
                  <c:v>1.551696587857714</c:v>
                </c:pt>
                <c:pt idx="1514">
                  <c:v>1.5520612253909973</c:v>
                </c:pt>
                <c:pt idx="1515">
                  <c:v>1.5524258629242806</c:v>
                </c:pt>
                <c:pt idx="1516">
                  <c:v>1.5527905004575642</c:v>
                </c:pt>
                <c:pt idx="1517">
                  <c:v>1.5531551379908475</c:v>
                </c:pt>
                <c:pt idx="1518">
                  <c:v>1.5535197755241308</c:v>
                </c:pt>
                <c:pt idx="1519">
                  <c:v>1.5538844130574141</c:v>
                </c:pt>
                <c:pt idx="1520">
                  <c:v>1.5542490505906974</c:v>
                </c:pt>
                <c:pt idx="1521">
                  <c:v>1.5546136881239807</c:v>
                </c:pt>
                <c:pt idx="1522">
                  <c:v>1.554978325657264</c:v>
                </c:pt>
                <c:pt idx="1523">
                  <c:v>1.5553429631905473</c:v>
                </c:pt>
                <c:pt idx="1524">
                  <c:v>1.5557076007238306</c:v>
                </c:pt>
                <c:pt idx="1525">
                  <c:v>1.5560722382571142</c:v>
                </c:pt>
                <c:pt idx="1526">
                  <c:v>1.5564368757903975</c:v>
                </c:pt>
                <c:pt idx="1527">
                  <c:v>1.5568015133236808</c:v>
                </c:pt>
                <c:pt idx="1528">
                  <c:v>1.5571661508569643</c:v>
                </c:pt>
                <c:pt idx="1529">
                  <c:v>1.5575307883902476</c:v>
                </c:pt>
                <c:pt idx="1530">
                  <c:v>1.5578954259235309</c:v>
                </c:pt>
                <c:pt idx="1531">
                  <c:v>1.5582600634568142</c:v>
                </c:pt>
                <c:pt idx="1532">
                  <c:v>1.5586247009900975</c:v>
                </c:pt>
                <c:pt idx="1533">
                  <c:v>1.5589893385233808</c:v>
                </c:pt>
                <c:pt idx="1534">
                  <c:v>1.5593539760566641</c:v>
                </c:pt>
                <c:pt idx="1535">
                  <c:v>1.5597186135899475</c:v>
                </c:pt>
                <c:pt idx="1536">
                  <c:v>1.5600832511232308</c:v>
                </c:pt>
                <c:pt idx="1537">
                  <c:v>1.5604478886565143</c:v>
                </c:pt>
                <c:pt idx="1538">
                  <c:v>1.5608125261897976</c:v>
                </c:pt>
                <c:pt idx="1539">
                  <c:v>1.5611771637230809</c:v>
                </c:pt>
                <c:pt idx="1540">
                  <c:v>1.5615418012563642</c:v>
                </c:pt>
                <c:pt idx="1541">
                  <c:v>1.5619064387896477</c:v>
                </c:pt>
                <c:pt idx="1542">
                  <c:v>1.5622710763229311</c:v>
                </c:pt>
                <c:pt idx="1543">
                  <c:v>1.5626357138562144</c:v>
                </c:pt>
                <c:pt idx="1544">
                  <c:v>1.5630003513894977</c:v>
                </c:pt>
                <c:pt idx="1545">
                  <c:v>1.563364988922781</c:v>
                </c:pt>
                <c:pt idx="1546">
                  <c:v>1.5637296264560643</c:v>
                </c:pt>
                <c:pt idx="1547">
                  <c:v>1.5640942639893476</c:v>
                </c:pt>
                <c:pt idx="1548">
                  <c:v>1.5644589015226309</c:v>
                </c:pt>
                <c:pt idx="1549">
                  <c:v>1.5648235390559142</c:v>
                </c:pt>
                <c:pt idx="1550">
                  <c:v>1.5651881765891977</c:v>
                </c:pt>
                <c:pt idx="1551">
                  <c:v>1.565552814122481</c:v>
                </c:pt>
                <c:pt idx="1552">
                  <c:v>1.5659174516557643</c:v>
                </c:pt>
                <c:pt idx="1553">
                  <c:v>1.5662820891890479</c:v>
                </c:pt>
                <c:pt idx="1554">
                  <c:v>1.5666467267223312</c:v>
                </c:pt>
                <c:pt idx="1555">
                  <c:v>1.5670113642556145</c:v>
                </c:pt>
                <c:pt idx="1556">
                  <c:v>1.5673760017888978</c:v>
                </c:pt>
                <c:pt idx="1557">
                  <c:v>1.5677406393221811</c:v>
                </c:pt>
                <c:pt idx="1558">
                  <c:v>1.5681052768554644</c:v>
                </c:pt>
                <c:pt idx="1559">
                  <c:v>1.5684699143887477</c:v>
                </c:pt>
                <c:pt idx="1560">
                  <c:v>1.568834551922031</c:v>
                </c:pt>
                <c:pt idx="1561">
                  <c:v>1.5691991894553143</c:v>
                </c:pt>
                <c:pt idx="1562">
                  <c:v>1.5695638269885979</c:v>
                </c:pt>
                <c:pt idx="1563">
                  <c:v>1.5699284645218812</c:v>
                </c:pt>
                <c:pt idx="1564">
                  <c:v>1.5702931020551645</c:v>
                </c:pt>
                <c:pt idx="1565">
                  <c:v>1.570657739588448</c:v>
                </c:pt>
                <c:pt idx="1566">
                  <c:v>1.5710223771217313</c:v>
                </c:pt>
                <c:pt idx="1567">
                  <c:v>1.5713870146550146</c:v>
                </c:pt>
                <c:pt idx="1568">
                  <c:v>1.5717516521882979</c:v>
                </c:pt>
                <c:pt idx="1569">
                  <c:v>1.5721162897215812</c:v>
                </c:pt>
                <c:pt idx="1570">
                  <c:v>1.5724809272548645</c:v>
                </c:pt>
                <c:pt idx="1571">
                  <c:v>1.5728455647881479</c:v>
                </c:pt>
                <c:pt idx="1572">
                  <c:v>1.5732102023214312</c:v>
                </c:pt>
                <c:pt idx="1573">
                  <c:v>1.5735748398547145</c:v>
                </c:pt>
                <c:pt idx="1574">
                  <c:v>1.5739394773879978</c:v>
                </c:pt>
                <c:pt idx="1575">
                  <c:v>1.5743041149212813</c:v>
                </c:pt>
                <c:pt idx="1576">
                  <c:v>1.5746687524545646</c:v>
                </c:pt>
                <c:pt idx="1577">
                  <c:v>1.5750333899878479</c:v>
                </c:pt>
                <c:pt idx="1578">
                  <c:v>1.5753980275211314</c:v>
                </c:pt>
                <c:pt idx="1579">
                  <c:v>1.5757626650544148</c:v>
                </c:pt>
                <c:pt idx="1580">
                  <c:v>1.5761273025876981</c:v>
                </c:pt>
                <c:pt idx="1581">
                  <c:v>1.5764919401209814</c:v>
                </c:pt>
                <c:pt idx="1582">
                  <c:v>1.5768565776542647</c:v>
                </c:pt>
                <c:pt idx="1583">
                  <c:v>1.577221215187548</c:v>
                </c:pt>
                <c:pt idx="1584">
                  <c:v>1.5775858527208313</c:v>
                </c:pt>
                <c:pt idx="1585">
                  <c:v>1.5779504902541146</c:v>
                </c:pt>
                <c:pt idx="1586">
                  <c:v>1.5783151277873979</c:v>
                </c:pt>
                <c:pt idx="1587">
                  <c:v>1.5786797653206814</c:v>
                </c:pt>
                <c:pt idx="1588">
                  <c:v>1.5790444028539647</c:v>
                </c:pt>
                <c:pt idx="1589">
                  <c:v>1.5794090403872481</c:v>
                </c:pt>
                <c:pt idx="1590">
                  <c:v>1.5797736779205316</c:v>
                </c:pt>
                <c:pt idx="1591">
                  <c:v>1.5801383154538149</c:v>
                </c:pt>
                <c:pt idx="1592">
                  <c:v>1.5805029529870982</c:v>
                </c:pt>
                <c:pt idx="1593">
                  <c:v>1.5808675905203815</c:v>
                </c:pt>
                <c:pt idx="1594">
                  <c:v>1.5812322280536648</c:v>
                </c:pt>
                <c:pt idx="1595">
                  <c:v>1.5815968655869481</c:v>
                </c:pt>
                <c:pt idx="1596">
                  <c:v>1.5819615031202314</c:v>
                </c:pt>
                <c:pt idx="1597">
                  <c:v>1.5823261406535147</c:v>
                </c:pt>
                <c:pt idx="1598">
                  <c:v>1.582690778186798</c:v>
                </c:pt>
                <c:pt idx="1599">
                  <c:v>1.5830554157200816</c:v>
                </c:pt>
                <c:pt idx="1600">
                  <c:v>1.5834200532533649</c:v>
                </c:pt>
                <c:pt idx="1601">
                  <c:v>1.5837846907866482</c:v>
                </c:pt>
                <c:pt idx="1602">
                  <c:v>1.5841493283199317</c:v>
                </c:pt>
                <c:pt idx="1603">
                  <c:v>1.584513965853215</c:v>
                </c:pt>
                <c:pt idx="1604">
                  <c:v>1.5848786033864983</c:v>
                </c:pt>
                <c:pt idx="1605">
                  <c:v>1.5852432409197816</c:v>
                </c:pt>
                <c:pt idx="1606">
                  <c:v>1.5856078784530649</c:v>
                </c:pt>
                <c:pt idx="1607">
                  <c:v>1.5859725159863483</c:v>
                </c:pt>
                <c:pt idx="1608">
                  <c:v>1.5863371535196316</c:v>
                </c:pt>
                <c:pt idx="1609">
                  <c:v>1.5867017910529149</c:v>
                </c:pt>
                <c:pt idx="1610">
                  <c:v>1.5870664285861982</c:v>
                </c:pt>
                <c:pt idx="1611">
                  <c:v>1.5874310661194815</c:v>
                </c:pt>
                <c:pt idx="1612">
                  <c:v>1.587795703652765</c:v>
                </c:pt>
                <c:pt idx="1613">
                  <c:v>1.5881603411860483</c:v>
                </c:pt>
                <c:pt idx="1614">
                  <c:v>1.5885249787193316</c:v>
                </c:pt>
                <c:pt idx="1615">
                  <c:v>1.5888896162526152</c:v>
                </c:pt>
                <c:pt idx="1616">
                  <c:v>1.5892542537858985</c:v>
                </c:pt>
                <c:pt idx="1617">
                  <c:v>1.5896188913191818</c:v>
                </c:pt>
                <c:pt idx="1618">
                  <c:v>1.5899835288524651</c:v>
                </c:pt>
                <c:pt idx="1619">
                  <c:v>1.5903481663857484</c:v>
                </c:pt>
                <c:pt idx="1620">
                  <c:v>1.5907128039190317</c:v>
                </c:pt>
                <c:pt idx="1621">
                  <c:v>1.591077441452315</c:v>
                </c:pt>
                <c:pt idx="1622">
                  <c:v>1.5914420789855983</c:v>
                </c:pt>
                <c:pt idx="1623">
                  <c:v>1.5918067165188816</c:v>
                </c:pt>
                <c:pt idx="1624">
                  <c:v>1.5921713540521651</c:v>
                </c:pt>
                <c:pt idx="1625">
                  <c:v>1.5925359915854485</c:v>
                </c:pt>
                <c:pt idx="1626">
                  <c:v>1.5929006291187318</c:v>
                </c:pt>
                <c:pt idx="1627">
                  <c:v>1.5932652666520153</c:v>
                </c:pt>
                <c:pt idx="1628">
                  <c:v>1.5936299041852986</c:v>
                </c:pt>
                <c:pt idx="1629">
                  <c:v>1.5939945417185819</c:v>
                </c:pt>
                <c:pt idx="1630">
                  <c:v>1.5943591792518652</c:v>
                </c:pt>
                <c:pt idx="1631">
                  <c:v>1.5947238167851485</c:v>
                </c:pt>
                <c:pt idx="1632">
                  <c:v>1.5950884543184318</c:v>
                </c:pt>
                <c:pt idx="1633">
                  <c:v>1.5954530918517151</c:v>
                </c:pt>
                <c:pt idx="1634">
                  <c:v>1.5958177293849984</c:v>
                </c:pt>
                <c:pt idx="1635">
                  <c:v>1.5961823669182817</c:v>
                </c:pt>
                <c:pt idx="1636">
                  <c:v>1.5965470044515651</c:v>
                </c:pt>
                <c:pt idx="1637">
                  <c:v>1.5969116419848486</c:v>
                </c:pt>
                <c:pt idx="1638">
                  <c:v>1.5972762795181319</c:v>
                </c:pt>
                <c:pt idx="1639">
                  <c:v>1.5976409170514152</c:v>
                </c:pt>
                <c:pt idx="1640">
                  <c:v>1.5980055545846987</c:v>
                </c:pt>
                <c:pt idx="1641">
                  <c:v>1.598370192117982</c:v>
                </c:pt>
                <c:pt idx="1642">
                  <c:v>1.5987348296512653</c:v>
                </c:pt>
                <c:pt idx="1643">
                  <c:v>1.5990994671845487</c:v>
                </c:pt>
                <c:pt idx="1644">
                  <c:v>1.599464104717832</c:v>
                </c:pt>
                <c:pt idx="1645">
                  <c:v>1.5998287422511153</c:v>
                </c:pt>
                <c:pt idx="1646">
                  <c:v>1.6001933797843986</c:v>
                </c:pt>
                <c:pt idx="1647">
                  <c:v>1.6005580173176819</c:v>
                </c:pt>
                <c:pt idx="1648">
                  <c:v>1.6009226548509652</c:v>
                </c:pt>
                <c:pt idx="1649">
                  <c:v>1.6012872923842487</c:v>
                </c:pt>
                <c:pt idx="1650">
                  <c:v>1.601651929917532</c:v>
                </c:pt>
                <c:pt idx="1651">
                  <c:v>1.6020165674508153</c:v>
                </c:pt>
                <c:pt idx="1652">
                  <c:v>1.6023812049840989</c:v>
                </c:pt>
                <c:pt idx="1653">
                  <c:v>1.6027458425173822</c:v>
                </c:pt>
                <c:pt idx="1654">
                  <c:v>1.6031104800506655</c:v>
                </c:pt>
                <c:pt idx="1655">
                  <c:v>1.6034751175839488</c:v>
                </c:pt>
                <c:pt idx="1656">
                  <c:v>1.6038397551172321</c:v>
                </c:pt>
                <c:pt idx="1657">
                  <c:v>1.6042043926505154</c:v>
                </c:pt>
                <c:pt idx="1658">
                  <c:v>1.6045690301837987</c:v>
                </c:pt>
                <c:pt idx="1659">
                  <c:v>1.604933667717082</c:v>
                </c:pt>
                <c:pt idx="1660">
                  <c:v>1.6052983052503653</c:v>
                </c:pt>
                <c:pt idx="1661">
                  <c:v>1.6056629427836488</c:v>
                </c:pt>
                <c:pt idx="1662">
                  <c:v>1.6060275803169322</c:v>
                </c:pt>
                <c:pt idx="1663">
                  <c:v>1.6063922178502155</c:v>
                </c:pt>
                <c:pt idx="1664">
                  <c:v>1.606756855383499</c:v>
                </c:pt>
                <c:pt idx="1665">
                  <c:v>1.6071214929167823</c:v>
                </c:pt>
                <c:pt idx="1666">
                  <c:v>1.6074861304500656</c:v>
                </c:pt>
                <c:pt idx="1667">
                  <c:v>1.6078507679833489</c:v>
                </c:pt>
                <c:pt idx="1668">
                  <c:v>1.6082154055166322</c:v>
                </c:pt>
                <c:pt idx="1669">
                  <c:v>1.6085800430499155</c:v>
                </c:pt>
                <c:pt idx="1670">
                  <c:v>1.6089446805831988</c:v>
                </c:pt>
                <c:pt idx="1671">
                  <c:v>1.6093093181164821</c:v>
                </c:pt>
                <c:pt idx="1672">
                  <c:v>1.6096739556497655</c:v>
                </c:pt>
                <c:pt idx="1673">
                  <c:v>1.6100385931830488</c:v>
                </c:pt>
                <c:pt idx="1674">
                  <c:v>1.6104032307163323</c:v>
                </c:pt>
                <c:pt idx="1675">
                  <c:v>1.6107678682496156</c:v>
                </c:pt>
                <c:pt idx="1676">
                  <c:v>1.6111325057828989</c:v>
                </c:pt>
                <c:pt idx="1677">
                  <c:v>1.6114971433161824</c:v>
                </c:pt>
                <c:pt idx="1678">
                  <c:v>1.6118617808494657</c:v>
                </c:pt>
                <c:pt idx="1679">
                  <c:v>1.612226418382749</c:v>
                </c:pt>
                <c:pt idx="1680">
                  <c:v>1.6125910559160324</c:v>
                </c:pt>
                <c:pt idx="1681">
                  <c:v>1.6129556934493157</c:v>
                </c:pt>
                <c:pt idx="1682">
                  <c:v>1.613320330982599</c:v>
                </c:pt>
                <c:pt idx="1683">
                  <c:v>1.6136849685158823</c:v>
                </c:pt>
                <c:pt idx="1684">
                  <c:v>1.6140496060491656</c:v>
                </c:pt>
                <c:pt idx="1685">
                  <c:v>1.6144142435824489</c:v>
                </c:pt>
                <c:pt idx="1686">
                  <c:v>1.6147788811157324</c:v>
                </c:pt>
                <c:pt idx="1687">
                  <c:v>1.6151435186490157</c:v>
                </c:pt>
                <c:pt idx="1688">
                  <c:v>1.615508156182299</c:v>
                </c:pt>
                <c:pt idx="1689">
                  <c:v>1.6158727937155826</c:v>
                </c:pt>
                <c:pt idx="1690">
                  <c:v>1.6162374312488659</c:v>
                </c:pt>
                <c:pt idx="1691">
                  <c:v>1.6166020687821492</c:v>
                </c:pt>
                <c:pt idx="1692">
                  <c:v>1.6169667063154325</c:v>
                </c:pt>
                <c:pt idx="1693">
                  <c:v>1.6173313438487158</c:v>
                </c:pt>
                <c:pt idx="1694">
                  <c:v>1.6176959813819991</c:v>
                </c:pt>
                <c:pt idx="1695">
                  <c:v>1.6180606189152824</c:v>
                </c:pt>
                <c:pt idx="1696">
                  <c:v>1.6184252564485657</c:v>
                </c:pt>
                <c:pt idx="1697">
                  <c:v>1.618789893981849</c:v>
                </c:pt>
                <c:pt idx="1698">
                  <c:v>1.6191545315151326</c:v>
                </c:pt>
                <c:pt idx="1699">
                  <c:v>1.6195191690484159</c:v>
                </c:pt>
                <c:pt idx="1700">
                  <c:v>1.6198838065816992</c:v>
                </c:pt>
                <c:pt idx="1701">
                  <c:v>1.6202484441149825</c:v>
                </c:pt>
                <c:pt idx="1702">
                  <c:v>1.620613081648266</c:v>
                </c:pt>
                <c:pt idx="1703">
                  <c:v>1.6209777191815493</c:v>
                </c:pt>
                <c:pt idx="1704">
                  <c:v>1.6213423567148326</c:v>
                </c:pt>
                <c:pt idx="1705">
                  <c:v>1.6217069942481159</c:v>
                </c:pt>
                <c:pt idx="1706">
                  <c:v>1.6220716317813992</c:v>
                </c:pt>
                <c:pt idx="1707">
                  <c:v>1.6224362693146825</c:v>
                </c:pt>
                <c:pt idx="1708">
                  <c:v>1.6228009068479659</c:v>
                </c:pt>
                <c:pt idx="1709">
                  <c:v>1.6231655443812492</c:v>
                </c:pt>
                <c:pt idx="1710">
                  <c:v>1.6235301819145325</c:v>
                </c:pt>
                <c:pt idx="1711">
                  <c:v>1.623894819447816</c:v>
                </c:pt>
                <c:pt idx="1712">
                  <c:v>1.6242594569810993</c:v>
                </c:pt>
                <c:pt idx="1713">
                  <c:v>1.6246240945143826</c:v>
                </c:pt>
                <c:pt idx="1714">
                  <c:v>1.6249887320476661</c:v>
                </c:pt>
                <c:pt idx="1715">
                  <c:v>1.6253533695809494</c:v>
                </c:pt>
                <c:pt idx="1716">
                  <c:v>1.6257180071142328</c:v>
                </c:pt>
                <c:pt idx="1717">
                  <c:v>1.6260826446475161</c:v>
                </c:pt>
                <c:pt idx="1718">
                  <c:v>1.6264472821807994</c:v>
                </c:pt>
                <c:pt idx="1719">
                  <c:v>1.6268119197140827</c:v>
                </c:pt>
                <c:pt idx="1720">
                  <c:v>1.627176557247366</c:v>
                </c:pt>
                <c:pt idx="1721">
                  <c:v>1.6275411947806493</c:v>
                </c:pt>
                <c:pt idx="1722">
                  <c:v>1.6279058323139326</c:v>
                </c:pt>
                <c:pt idx="1723">
                  <c:v>1.6282704698472161</c:v>
                </c:pt>
                <c:pt idx="1724">
                  <c:v>1.6286351073804994</c:v>
                </c:pt>
                <c:pt idx="1725">
                  <c:v>1.6289997449137827</c:v>
                </c:pt>
                <c:pt idx="1726">
                  <c:v>1.6293643824470663</c:v>
                </c:pt>
                <c:pt idx="1727">
                  <c:v>1.6297290199803496</c:v>
                </c:pt>
                <c:pt idx="1728">
                  <c:v>1.6300936575136329</c:v>
                </c:pt>
                <c:pt idx="1729">
                  <c:v>1.6304582950469162</c:v>
                </c:pt>
                <c:pt idx="1730">
                  <c:v>1.6308229325801995</c:v>
                </c:pt>
                <c:pt idx="1731">
                  <c:v>1.6311875701134828</c:v>
                </c:pt>
                <c:pt idx="1732">
                  <c:v>1.6315522076467661</c:v>
                </c:pt>
                <c:pt idx="1733">
                  <c:v>1.6319168451800494</c:v>
                </c:pt>
                <c:pt idx="1734">
                  <c:v>1.6322814827133327</c:v>
                </c:pt>
                <c:pt idx="1735">
                  <c:v>1.632646120246616</c:v>
                </c:pt>
                <c:pt idx="1736">
                  <c:v>1.6330107577798996</c:v>
                </c:pt>
                <c:pt idx="1737">
                  <c:v>1.6333753953131829</c:v>
                </c:pt>
                <c:pt idx="1738">
                  <c:v>1.6337400328464662</c:v>
                </c:pt>
                <c:pt idx="1739">
                  <c:v>1.6341046703797497</c:v>
                </c:pt>
                <c:pt idx="1740">
                  <c:v>1.634469307913033</c:v>
                </c:pt>
                <c:pt idx="1741">
                  <c:v>1.6348339454463163</c:v>
                </c:pt>
                <c:pt idx="1742">
                  <c:v>1.6351985829795996</c:v>
                </c:pt>
                <c:pt idx="1743">
                  <c:v>1.6355632205128829</c:v>
                </c:pt>
                <c:pt idx="1744">
                  <c:v>1.6359278580461663</c:v>
                </c:pt>
                <c:pt idx="1745">
                  <c:v>1.6362924955794496</c:v>
                </c:pt>
                <c:pt idx="1746">
                  <c:v>1.6366571331127329</c:v>
                </c:pt>
                <c:pt idx="1747">
                  <c:v>1.6370217706460162</c:v>
                </c:pt>
                <c:pt idx="1748">
                  <c:v>1.6373864081792997</c:v>
                </c:pt>
                <c:pt idx="1749">
                  <c:v>1.637751045712583</c:v>
                </c:pt>
                <c:pt idx="1750">
                  <c:v>1.6381156832458663</c:v>
                </c:pt>
                <c:pt idx="1751">
                  <c:v>1.6384803207791498</c:v>
                </c:pt>
                <c:pt idx="1752">
                  <c:v>1.6388449583124332</c:v>
                </c:pt>
                <c:pt idx="1753">
                  <c:v>1.6392095958457165</c:v>
                </c:pt>
                <c:pt idx="1754">
                  <c:v>1.6395742333789998</c:v>
                </c:pt>
                <c:pt idx="1755">
                  <c:v>1.6399388709122831</c:v>
                </c:pt>
                <c:pt idx="1756">
                  <c:v>1.6403035084455664</c:v>
                </c:pt>
                <c:pt idx="1757">
                  <c:v>1.6406681459788497</c:v>
                </c:pt>
                <c:pt idx="1758">
                  <c:v>1.641032783512133</c:v>
                </c:pt>
                <c:pt idx="1759">
                  <c:v>1.6413974210454163</c:v>
                </c:pt>
                <c:pt idx="1760">
                  <c:v>1.6417620585786998</c:v>
                </c:pt>
                <c:pt idx="1761">
                  <c:v>1.6421266961119831</c:v>
                </c:pt>
                <c:pt idx="1762">
                  <c:v>1.6424913336452664</c:v>
                </c:pt>
                <c:pt idx="1763">
                  <c:v>1.64285597117855</c:v>
                </c:pt>
                <c:pt idx="1764">
                  <c:v>1.6432206087118333</c:v>
                </c:pt>
                <c:pt idx="1765">
                  <c:v>1.6435852462451166</c:v>
                </c:pt>
                <c:pt idx="1766">
                  <c:v>1.6439498837783999</c:v>
                </c:pt>
                <c:pt idx="1767">
                  <c:v>1.6443145213116832</c:v>
                </c:pt>
                <c:pt idx="1768">
                  <c:v>1.6446791588449665</c:v>
                </c:pt>
                <c:pt idx="1769">
                  <c:v>1.6450437963782498</c:v>
                </c:pt>
                <c:pt idx="1770">
                  <c:v>1.6454084339115331</c:v>
                </c:pt>
                <c:pt idx="1771">
                  <c:v>1.6457730714448164</c:v>
                </c:pt>
                <c:pt idx="1772">
                  <c:v>1.6461377089780997</c:v>
                </c:pt>
                <c:pt idx="1773">
                  <c:v>1.6465023465113833</c:v>
                </c:pt>
                <c:pt idx="1774">
                  <c:v>1.6468669840446666</c:v>
                </c:pt>
                <c:pt idx="1775">
                  <c:v>1.6472316215779499</c:v>
                </c:pt>
                <c:pt idx="1776">
                  <c:v>1.6475962591112334</c:v>
                </c:pt>
                <c:pt idx="1777">
                  <c:v>1.6479608966445167</c:v>
                </c:pt>
                <c:pt idx="1778">
                  <c:v>1.6483255341778</c:v>
                </c:pt>
                <c:pt idx="1779">
                  <c:v>1.6486901717110833</c:v>
                </c:pt>
                <c:pt idx="1780">
                  <c:v>1.6490548092443666</c:v>
                </c:pt>
                <c:pt idx="1781">
                  <c:v>1.64941944677765</c:v>
                </c:pt>
                <c:pt idx="1782">
                  <c:v>1.6497840843109333</c:v>
                </c:pt>
                <c:pt idx="1783">
                  <c:v>1.6501487218442166</c:v>
                </c:pt>
                <c:pt idx="1784">
                  <c:v>1.6505133593774999</c:v>
                </c:pt>
                <c:pt idx="1785">
                  <c:v>1.6508779969107834</c:v>
                </c:pt>
                <c:pt idx="1786">
                  <c:v>1.6512426344440667</c:v>
                </c:pt>
                <c:pt idx="1787">
                  <c:v>1.65160727197735</c:v>
                </c:pt>
                <c:pt idx="1788">
                  <c:v>1.6519719095106336</c:v>
                </c:pt>
                <c:pt idx="1789">
                  <c:v>1.6523365470439169</c:v>
                </c:pt>
                <c:pt idx="1790">
                  <c:v>1.6527011845772002</c:v>
                </c:pt>
                <c:pt idx="1791">
                  <c:v>1.6530658221104835</c:v>
                </c:pt>
                <c:pt idx="1792">
                  <c:v>1.6534304596437668</c:v>
                </c:pt>
                <c:pt idx="1793">
                  <c:v>1.6537950971770501</c:v>
                </c:pt>
                <c:pt idx="1794">
                  <c:v>1.6541597347103334</c:v>
                </c:pt>
                <c:pt idx="1795">
                  <c:v>1.6545243722436167</c:v>
                </c:pt>
                <c:pt idx="1796">
                  <c:v>1.6548890097769</c:v>
                </c:pt>
                <c:pt idx="1797">
                  <c:v>1.6552536473101835</c:v>
                </c:pt>
                <c:pt idx="1798">
                  <c:v>1.6556182848434668</c:v>
                </c:pt>
                <c:pt idx="1799">
                  <c:v>1.6559829223767502</c:v>
                </c:pt>
                <c:pt idx="1800">
                  <c:v>1.6563475599100335</c:v>
                </c:pt>
                <c:pt idx="1801">
                  <c:v>1.656712197443317</c:v>
                </c:pt>
                <c:pt idx="1802">
                  <c:v>1.6570768349766003</c:v>
                </c:pt>
                <c:pt idx="1803">
                  <c:v>1.6574414725098836</c:v>
                </c:pt>
                <c:pt idx="1804">
                  <c:v>1.6578061100431669</c:v>
                </c:pt>
                <c:pt idx="1805">
                  <c:v>1.6581707475764502</c:v>
                </c:pt>
                <c:pt idx="1806">
                  <c:v>1.6585353851097335</c:v>
                </c:pt>
                <c:pt idx="1807">
                  <c:v>1.6589000226430168</c:v>
                </c:pt>
                <c:pt idx="1808">
                  <c:v>1.6592646601763001</c:v>
                </c:pt>
                <c:pt idx="1809">
                  <c:v>1.6596292977095835</c:v>
                </c:pt>
                <c:pt idx="1810">
                  <c:v>1.659993935242867</c:v>
                </c:pt>
                <c:pt idx="1811">
                  <c:v>1.6603585727761503</c:v>
                </c:pt>
                <c:pt idx="1812">
                  <c:v>1.6607232103094336</c:v>
                </c:pt>
                <c:pt idx="1813">
                  <c:v>1.6610878478427171</c:v>
                </c:pt>
                <c:pt idx="1814">
                  <c:v>1.6614524853760004</c:v>
                </c:pt>
                <c:pt idx="1815">
                  <c:v>1.6618171229092837</c:v>
                </c:pt>
                <c:pt idx="1816">
                  <c:v>1.662181760442567</c:v>
                </c:pt>
                <c:pt idx="1817">
                  <c:v>1.6625463979758504</c:v>
                </c:pt>
                <c:pt idx="1818">
                  <c:v>1.6629110355091337</c:v>
                </c:pt>
                <c:pt idx="1819">
                  <c:v>1.663275673042417</c:v>
                </c:pt>
                <c:pt idx="1820">
                  <c:v>1.6636403105757003</c:v>
                </c:pt>
                <c:pt idx="1821">
                  <c:v>1.6640049481089836</c:v>
                </c:pt>
                <c:pt idx="1822">
                  <c:v>1.6643695856422671</c:v>
                </c:pt>
                <c:pt idx="1823">
                  <c:v>1.6647342231755504</c:v>
                </c:pt>
                <c:pt idx="1824">
                  <c:v>1.6650988607088337</c:v>
                </c:pt>
                <c:pt idx="1825">
                  <c:v>1.6654634982421173</c:v>
                </c:pt>
                <c:pt idx="1826">
                  <c:v>1.6658281357754006</c:v>
                </c:pt>
                <c:pt idx="1827">
                  <c:v>1.6661927733086839</c:v>
                </c:pt>
                <c:pt idx="1828">
                  <c:v>1.6665574108419672</c:v>
                </c:pt>
                <c:pt idx="1829">
                  <c:v>1.6669220483752505</c:v>
                </c:pt>
                <c:pt idx="1830">
                  <c:v>1.6672866859085338</c:v>
                </c:pt>
                <c:pt idx="1831">
                  <c:v>1.6676513234418171</c:v>
                </c:pt>
                <c:pt idx="1832">
                  <c:v>1.6680159609751004</c:v>
                </c:pt>
                <c:pt idx="1833">
                  <c:v>1.6683805985083837</c:v>
                </c:pt>
                <c:pt idx="1834">
                  <c:v>1.668745236041667</c:v>
                </c:pt>
                <c:pt idx="1835">
                  <c:v>1.6691098735749506</c:v>
                </c:pt>
                <c:pt idx="1836">
                  <c:v>1.6694745111082339</c:v>
                </c:pt>
                <c:pt idx="1837">
                  <c:v>1.6698391486415172</c:v>
                </c:pt>
                <c:pt idx="1838">
                  <c:v>1.6702037861748007</c:v>
                </c:pt>
                <c:pt idx="1839">
                  <c:v>1.670568423708084</c:v>
                </c:pt>
                <c:pt idx="1840">
                  <c:v>1.6709330612413673</c:v>
                </c:pt>
                <c:pt idx="1841">
                  <c:v>1.6712976987746506</c:v>
                </c:pt>
                <c:pt idx="1842">
                  <c:v>1.6716623363079339</c:v>
                </c:pt>
                <c:pt idx="1843">
                  <c:v>1.6720269738412172</c:v>
                </c:pt>
                <c:pt idx="1844">
                  <c:v>1.6723916113745005</c:v>
                </c:pt>
                <c:pt idx="1845">
                  <c:v>1.6727562489077838</c:v>
                </c:pt>
                <c:pt idx="1846">
                  <c:v>1.6731208864410672</c:v>
                </c:pt>
                <c:pt idx="1847">
                  <c:v>1.6734855239743507</c:v>
                </c:pt>
                <c:pt idx="1848">
                  <c:v>1.673850161507634</c:v>
                </c:pt>
                <c:pt idx="1849">
                  <c:v>1.6742147990409173</c:v>
                </c:pt>
                <c:pt idx="1850">
                  <c:v>1.6745794365742008</c:v>
                </c:pt>
                <c:pt idx="1851">
                  <c:v>1.6749440741074841</c:v>
                </c:pt>
                <c:pt idx="1852">
                  <c:v>1.6753087116407674</c:v>
                </c:pt>
                <c:pt idx="1853">
                  <c:v>1.6756733491740508</c:v>
                </c:pt>
                <c:pt idx="1854">
                  <c:v>1.6760379867073341</c:v>
                </c:pt>
                <c:pt idx="1855">
                  <c:v>1.6764026242406174</c:v>
                </c:pt>
                <c:pt idx="1856">
                  <c:v>1.6767672617739007</c:v>
                </c:pt>
                <c:pt idx="1857">
                  <c:v>1.677131899307184</c:v>
                </c:pt>
                <c:pt idx="1858">
                  <c:v>1.6774965368404673</c:v>
                </c:pt>
                <c:pt idx="1859">
                  <c:v>1.6778611743737508</c:v>
                </c:pt>
                <c:pt idx="1860">
                  <c:v>1.6782258119070341</c:v>
                </c:pt>
                <c:pt idx="1861">
                  <c:v>1.6785904494403174</c:v>
                </c:pt>
                <c:pt idx="1862">
                  <c:v>1.678955086973601</c:v>
                </c:pt>
                <c:pt idx="1863">
                  <c:v>1.6793197245068843</c:v>
                </c:pt>
                <c:pt idx="1864">
                  <c:v>1.6796843620401676</c:v>
                </c:pt>
                <c:pt idx="1865">
                  <c:v>1.6800489995734509</c:v>
                </c:pt>
                <c:pt idx="1866">
                  <c:v>1.6804136371067342</c:v>
                </c:pt>
                <c:pt idx="1867">
                  <c:v>1.6807782746400175</c:v>
                </c:pt>
                <c:pt idx="1868">
                  <c:v>1.6811429121733008</c:v>
                </c:pt>
                <c:pt idx="1869">
                  <c:v>1.6815075497065841</c:v>
                </c:pt>
                <c:pt idx="1870">
                  <c:v>1.6818721872398674</c:v>
                </c:pt>
                <c:pt idx="1871">
                  <c:v>1.6822368247731507</c:v>
                </c:pt>
                <c:pt idx="1872">
                  <c:v>1.6826014623064343</c:v>
                </c:pt>
                <c:pt idx="1873">
                  <c:v>1.6829660998397176</c:v>
                </c:pt>
                <c:pt idx="1874">
                  <c:v>1.6833307373730009</c:v>
                </c:pt>
                <c:pt idx="1875">
                  <c:v>1.6836953749062844</c:v>
                </c:pt>
                <c:pt idx="1876">
                  <c:v>1.6840600124395677</c:v>
                </c:pt>
                <c:pt idx="1877">
                  <c:v>1.684424649972851</c:v>
                </c:pt>
                <c:pt idx="1878">
                  <c:v>1.6847892875061343</c:v>
                </c:pt>
                <c:pt idx="1879">
                  <c:v>1.6851539250394176</c:v>
                </c:pt>
                <c:pt idx="1880">
                  <c:v>1.6855185625727009</c:v>
                </c:pt>
                <c:pt idx="1881">
                  <c:v>1.6858832001059842</c:v>
                </c:pt>
                <c:pt idx="1882">
                  <c:v>1.6862478376392676</c:v>
                </c:pt>
                <c:pt idx="1883">
                  <c:v>1.6866124751725509</c:v>
                </c:pt>
                <c:pt idx="1884">
                  <c:v>1.6869771127058344</c:v>
                </c:pt>
                <c:pt idx="1885">
                  <c:v>1.6873417502391177</c:v>
                </c:pt>
                <c:pt idx="1886">
                  <c:v>1.687706387772401</c:v>
                </c:pt>
                <c:pt idx="1887">
                  <c:v>1.6880710253056845</c:v>
                </c:pt>
                <c:pt idx="1888">
                  <c:v>1.6884356628389678</c:v>
                </c:pt>
                <c:pt idx="1889">
                  <c:v>1.6888003003722512</c:v>
                </c:pt>
                <c:pt idx="1890">
                  <c:v>1.6891649379055345</c:v>
                </c:pt>
                <c:pt idx="1891">
                  <c:v>1.6895295754388178</c:v>
                </c:pt>
                <c:pt idx="1892">
                  <c:v>1.6898942129721011</c:v>
                </c:pt>
                <c:pt idx="1893">
                  <c:v>1.6902588505053844</c:v>
                </c:pt>
                <c:pt idx="1894">
                  <c:v>1.6906234880386677</c:v>
                </c:pt>
                <c:pt idx="1895">
                  <c:v>1.690988125571951</c:v>
                </c:pt>
                <c:pt idx="1896">
                  <c:v>1.6913527631052343</c:v>
                </c:pt>
                <c:pt idx="1897">
                  <c:v>1.6917174006385178</c:v>
                </c:pt>
                <c:pt idx="1898">
                  <c:v>1.6920820381718011</c:v>
                </c:pt>
                <c:pt idx="1899">
                  <c:v>1.6924466757050844</c:v>
                </c:pt>
                <c:pt idx="1900">
                  <c:v>1.692811313238368</c:v>
                </c:pt>
                <c:pt idx="1901">
                  <c:v>1.6931759507716513</c:v>
                </c:pt>
                <c:pt idx="1902">
                  <c:v>1.6935405883049346</c:v>
                </c:pt>
                <c:pt idx="1903">
                  <c:v>1.6939052258382179</c:v>
                </c:pt>
                <c:pt idx="1904">
                  <c:v>1.6942698633715012</c:v>
                </c:pt>
                <c:pt idx="1905">
                  <c:v>1.6946345009047845</c:v>
                </c:pt>
                <c:pt idx="1906">
                  <c:v>1.6949991384380678</c:v>
                </c:pt>
                <c:pt idx="1907">
                  <c:v>1.6953637759713511</c:v>
                </c:pt>
                <c:pt idx="1908">
                  <c:v>1.6957284135046344</c:v>
                </c:pt>
                <c:pt idx="1909">
                  <c:v>1.696093051037918</c:v>
                </c:pt>
                <c:pt idx="1910">
                  <c:v>1.6964576885712013</c:v>
                </c:pt>
                <c:pt idx="1911">
                  <c:v>1.6968223261044846</c:v>
                </c:pt>
                <c:pt idx="1912">
                  <c:v>1.6971869636377681</c:v>
                </c:pt>
                <c:pt idx="1913">
                  <c:v>1.6975516011710514</c:v>
                </c:pt>
                <c:pt idx="1914">
                  <c:v>1.6979162387043347</c:v>
                </c:pt>
                <c:pt idx="1915">
                  <c:v>1.698280876237618</c:v>
                </c:pt>
                <c:pt idx="1916">
                  <c:v>1.6986455137709013</c:v>
                </c:pt>
                <c:pt idx="1917">
                  <c:v>1.6990101513041846</c:v>
                </c:pt>
                <c:pt idx="1918">
                  <c:v>1.699374788837468</c:v>
                </c:pt>
                <c:pt idx="1919">
                  <c:v>1.6997394263707513</c:v>
                </c:pt>
                <c:pt idx="1920">
                  <c:v>1.7001040639040346</c:v>
                </c:pt>
                <c:pt idx="1921">
                  <c:v>1.7004687014373181</c:v>
                </c:pt>
                <c:pt idx="1922">
                  <c:v>1.7008333389706014</c:v>
                </c:pt>
                <c:pt idx="1923">
                  <c:v>1.7011979765038847</c:v>
                </c:pt>
                <c:pt idx="1924">
                  <c:v>1.7015626140371682</c:v>
                </c:pt>
                <c:pt idx="1925">
                  <c:v>1.7019272515704515</c:v>
                </c:pt>
                <c:pt idx="1926">
                  <c:v>1.7022918891037349</c:v>
                </c:pt>
                <c:pt idx="1927">
                  <c:v>1.7026565266370182</c:v>
                </c:pt>
                <c:pt idx="1928">
                  <c:v>1.7030211641703015</c:v>
                </c:pt>
                <c:pt idx="1929">
                  <c:v>1.7033858017035848</c:v>
                </c:pt>
                <c:pt idx="1930">
                  <c:v>1.7037504392368681</c:v>
                </c:pt>
                <c:pt idx="1931">
                  <c:v>1.7041150767701514</c:v>
                </c:pt>
                <c:pt idx="1932">
                  <c:v>1.7044797143034347</c:v>
                </c:pt>
                <c:pt idx="1933">
                  <c:v>1.704844351836718</c:v>
                </c:pt>
                <c:pt idx="1934">
                  <c:v>1.7052089893700015</c:v>
                </c:pt>
                <c:pt idx="1935">
                  <c:v>1.7055736269032848</c:v>
                </c:pt>
                <c:pt idx="1936">
                  <c:v>1.7059382644365682</c:v>
                </c:pt>
                <c:pt idx="1937">
                  <c:v>1.7063029019698517</c:v>
                </c:pt>
                <c:pt idx="1938">
                  <c:v>1.706667539503135</c:v>
                </c:pt>
                <c:pt idx="1939">
                  <c:v>1.7070321770364183</c:v>
                </c:pt>
                <c:pt idx="1940">
                  <c:v>1.7073968145697016</c:v>
                </c:pt>
                <c:pt idx="1941">
                  <c:v>1.7077614521029849</c:v>
                </c:pt>
                <c:pt idx="1942">
                  <c:v>1.7081260896362682</c:v>
                </c:pt>
                <c:pt idx="1943">
                  <c:v>1.7084907271695515</c:v>
                </c:pt>
                <c:pt idx="1944">
                  <c:v>1.7088553647028348</c:v>
                </c:pt>
                <c:pt idx="1945">
                  <c:v>1.7092200022361181</c:v>
                </c:pt>
                <c:pt idx="1946">
                  <c:v>1.7095846397694017</c:v>
                </c:pt>
                <c:pt idx="1947">
                  <c:v>1.709949277302685</c:v>
                </c:pt>
                <c:pt idx="1948">
                  <c:v>1.7103139148359683</c:v>
                </c:pt>
                <c:pt idx="1949">
                  <c:v>1.7106785523692518</c:v>
                </c:pt>
                <c:pt idx="1950">
                  <c:v>1.7110431899025351</c:v>
                </c:pt>
                <c:pt idx="1951">
                  <c:v>1.7114078274358184</c:v>
                </c:pt>
                <c:pt idx="1952">
                  <c:v>1.7117724649691017</c:v>
                </c:pt>
                <c:pt idx="1953">
                  <c:v>1.712137102502385</c:v>
                </c:pt>
                <c:pt idx="1954">
                  <c:v>1.7125017400356684</c:v>
                </c:pt>
                <c:pt idx="1955">
                  <c:v>1.7128663775689517</c:v>
                </c:pt>
                <c:pt idx="1956">
                  <c:v>1.713231015102235</c:v>
                </c:pt>
                <c:pt idx="1957">
                  <c:v>1.7135956526355183</c:v>
                </c:pt>
                <c:pt idx="1958">
                  <c:v>1.7139602901688018</c:v>
                </c:pt>
                <c:pt idx="1959">
                  <c:v>1.7143249277020851</c:v>
                </c:pt>
                <c:pt idx="1960">
                  <c:v>1.7146895652353684</c:v>
                </c:pt>
                <c:pt idx="1961">
                  <c:v>1.7150542027686517</c:v>
                </c:pt>
                <c:pt idx="1962">
                  <c:v>1.7154188403019353</c:v>
                </c:pt>
                <c:pt idx="1963">
                  <c:v>1.7157834778352186</c:v>
                </c:pt>
                <c:pt idx="1964">
                  <c:v>1.7161481153685019</c:v>
                </c:pt>
                <c:pt idx="1965">
                  <c:v>1.7165127529017852</c:v>
                </c:pt>
                <c:pt idx="1966">
                  <c:v>1.7168773904350685</c:v>
                </c:pt>
                <c:pt idx="1967">
                  <c:v>1.7172420279683518</c:v>
                </c:pt>
                <c:pt idx="1968">
                  <c:v>1.7176066655016351</c:v>
                </c:pt>
                <c:pt idx="1969">
                  <c:v>1.7179713030349184</c:v>
                </c:pt>
                <c:pt idx="1970">
                  <c:v>1.7183359405682017</c:v>
                </c:pt>
                <c:pt idx="1971">
                  <c:v>1.7187005781014852</c:v>
                </c:pt>
                <c:pt idx="1972">
                  <c:v>1.7190652156347686</c:v>
                </c:pt>
                <c:pt idx="1973">
                  <c:v>1.7194298531680519</c:v>
                </c:pt>
                <c:pt idx="1974">
                  <c:v>1.7197944907013354</c:v>
                </c:pt>
                <c:pt idx="1975">
                  <c:v>1.7201591282346187</c:v>
                </c:pt>
                <c:pt idx="1976">
                  <c:v>1.720523765767902</c:v>
                </c:pt>
                <c:pt idx="1977">
                  <c:v>1.7208884033011853</c:v>
                </c:pt>
                <c:pt idx="1978">
                  <c:v>1.7212530408344686</c:v>
                </c:pt>
                <c:pt idx="1979">
                  <c:v>1.7216176783677519</c:v>
                </c:pt>
                <c:pt idx="1980">
                  <c:v>1.7219823159010352</c:v>
                </c:pt>
                <c:pt idx="1981">
                  <c:v>1.7223469534343185</c:v>
                </c:pt>
                <c:pt idx="1982">
                  <c:v>1.7227115909676018</c:v>
                </c:pt>
                <c:pt idx="1983">
                  <c:v>1.7230762285008854</c:v>
                </c:pt>
                <c:pt idx="1984">
                  <c:v>1.7234408660341687</c:v>
                </c:pt>
                <c:pt idx="1985">
                  <c:v>1.723805503567452</c:v>
                </c:pt>
                <c:pt idx="1986">
                  <c:v>1.7241701411007355</c:v>
                </c:pt>
                <c:pt idx="1987">
                  <c:v>1.7245347786340188</c:v>
                </c:pt>
                <c:pt idx="1988">
                  <c:v>1.7248994161673021</c:v>
                </c:pt>
                <c:pt idx="1989">
                  <c:v>1.7252640537005854</c:v>
                </c:pt>
                <c:pt idx="1990">
                  <c:v>1.7256286912338688</c:v>
                </c:pt>
                <c:pt idx="1991">
                  <c:v>1.7259933287671521</c:v>
                </c:pt>
                <c:pt idx="1992">
                  <c:v>1.7263579663004354</c:v>
                </c:pt>
                <c:pt idx="1993">
                  <c:v>1.7267226038337187</c:v>
                </c:pt>
                <c:pt idx="1994">
                  <c:v>1.727087241367002</c:v>
                </c:pt>
                <c:pt idx="1995">
                  <c:v>1.7274518789002853</c:v>
                </c:pt>
                <c:pt idx="1996">
                  <c:v>1.7278165164335688</c:v>
                </c:pt>
                <c:pt idx="1997">
                  <c:v>1.7281811539668521</c:v>
                </c:pt>
                <c:pt idx="1998">
                  <c:v>1.7285457915001354</c:v>
                </c:pt>
                <c:pt idx="1999">
                  <c:v>1.728910429033419</c:v>
                </c:pt>
                <c:pt idx="2000">
                  <c:v>1.7292750665667023</c:v>
                </c:pt>
              </c:numCache>
            </c:numRef>
          </c:yVal>
          <c:smooth val="0"/>
          <c:extLst>
            <c:ext xmlns:c16="http://schemas.microsoft.com/office/drawing/2014/chart" uri="{C3380CC4-5D6E-409C-BE32-E72D297353CC}">
              <c16:uniqueId val="{00000005-6B8D-40C9-AFFE-F462801BA324}"/>
            </c:ext>
          </c:extLst>
        </c:ser>
        <c:ser>
          <c:idx val="5"/>
          <c:order val="5"/>
          <c:tx>
            <c:v>-U3</c:v>
          </c:tx>
          <c:spPr>
            <a:ln w="19050" cap="rnd">
              <a:solidFill>
                <a:schemeClr val="accent6"/>
              </a:solidFill>
              <a:round/>
            </a:ln>
            <a:effectLst/>
          </c:spPr>
          <c:marker>
            <c:symbol val="none"/>
          </c:marker>
          <c:xVal>
            <c:numRef>
              <c:f>'LOADING DIAGRAM TAKE 2'!$I$2:$I$2002</c:f>
              <c:numCache>
                <c:formatCode>General</c:formatCode>
                <c:ptCount val="20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pt idx="501">
                  <c:v>50.100000000000442</c:v>
                </c:pt>
                <c:pt idx="502">
                  <c:v>50.200000000000443</c:v>
                </c:pt>
                <c:pt idx="503">
                  <c:v>50.300000000000445</c:v>
                </c:pt>
                <c:pt idx="504">
                  <c:v>50.400000000000446</c:v>
                </c:pt>
                <c:pt idx="505">
                  <c:v>50.500000000000448</c:v>
                </c:pt>
                <c:pt idx="506">
                  <c:v>50.600000000000449</c:v>
                </c:pt>
                <c:pt idx="507">
                  <c:v>50.70000000000045</c:v>
                </c:pt>
                <c:pt idx="508">
                  <c:v>50.800000000000452</c:v>
                </c:pt>
                <c:pt idx="509">
                  <c:v>50.900000000000453</c:v>
                </c:pt>
                <c:pt idx="510">
                  <c:v>51.000000000000455</c:v>
                </c:pt>
                <c:pt idx="511">
                  <c:v>51.100000000000456</c:v>
                </c:pt>
                <c:pt idx="512">
                  <c:v>51.200000000000458</c:v>
                </c:pt>
                <c:pt idx="513">
                  <c:v>51.300000000000459</c:v>
                </c:pt>
                <c:pt idx="514">
                  <c:v>51.40000000000046</c:v>
                </c:pt>
                <c:pt idx="515">
                  <c:v>51.500000000000462</c:v>
                </c:pt>
                <c:pt idx="516">
                  <c:v>51.600000000000463</c:v>
                </c:pt>
                <c:pt idx="517">
                  <c:v>51.700000000000465</c:v>
                </c:pt>
                <c:pt idx="518">
                  <c:v>51.800000000000466</c:v>
                </c:pt>
                <c:pt idx="519">
                  <c:v>51.900000000000468</c:v>
                </c:pt>
                <c:pt idx="520">
                  <c:v>52.000000000000469</c:v>
                </c:pt>
                <c:pt idx="521">
                  <c:v>52.10000000000047</c:v>
                </c:pt>
                <c:pt idx="522">
                  <c:v>52.200000000000472</c:v>
                </c:pt>
                <c:pt idx="523">
                  <c:v>52.300000000000473</c:v>
                </c:pt>
                <c:pt idx="524">
                  <c:v>52.400000000000475</c:v>
                </c:pt>
                <c:pt idx="525">
                  <c:v>52.500000000000476</c:v>
                </c:pt>
                <c:pt idx="526">
                  <c:v>52.600000000000477</c:v>
                </c:pt>
                <c:pt idx="527">
                  <c:v>52.700000000000479</c:v>
                </c:pt>
                <c:pt idx="528">
                  <c:v>52.80000000000048</c:v>
                </c:pt>
                <c:pt idx="529">
                  <c:v>52.900000000000482</c:v>
                </c:pt>
                <c:pt idx="530">
                  <c:v>53.000000000000483</c:v>
                </c:pt>
                <c:pt idx="531">
                  <c:v>53.100000000000485</c:v>
                </c:pt>
                <c:pt idx="532">
                  <c:v>53.200000000000486</c:v>
                </c:pt>
                <c:pt idx="533">
                  <c:v>53.300000000000487</c:v>
                </c:pt>
                <c:pt idx="534">
                  <c:v>53.400000000000489</c:v>
                </c:pt>
                <c:pt idx="535">
                  <c:v>53.50000000000049</c:v>
                </c:pt>
                <c:pt idx="536">
                  <c:v>53.600000000000492</c:v>
                </c:pt>
                <c:pt idx="537">
                  <c:v>53.700000000000493</c:v>
                </c:pt>
                <c:pt idx="538">
                  <c:v>53.800000000000495</c:v>
                </c:pt>
                <c:pt idx="539">
                  <c:v>53.900000000000496</c:v>
                </c:pt>
                <c:pt idx="540">
                  <c:v>54.000000000000497</c:v>
                </c:pt>
                <c:pt idx="541">
                  <c:v>54.100000000000499</c:v>
                </c:pt>
                <c:pt idx="542">
                  <c:v>54.2000000000005</c:v>
                </c:pt>
                <c:pt idx="543">
                  <c:v>54.300000000000502</c:v>
                </c:pt>
                <c:pt idx="544">
                  <c:v>54.400000000000503</c:v>
                </c:pt>
                <c:pt idx="545">
                  <c:v>54.500000000000504</c:v>
                </c:pt>
                <c:pt idx="546">
                  <c:v>54.600000000000506</c:v>
                </c:pt>
                <c:pt idx="547">
                  <c:v>54.700000000000507</c:v>
                </c:pt>
                <c:pt idx="548">
                  <c:v>54.800000000000509</c:v>
                </c:pt>
                <c:pt idx="549">
                  <c:v>54.90000000000051</c:v>
                </c:pt>
                <c:pt idx="550">
                  <c:v>55.000000000000512</c:v>
                </c:pt>
                <c:pt idx="551">
                  <c:v>55.100000000000513</c:v>
                </c:pt>
                <c:pt idx="552">
                  <c:v>55.200000000000514</c:v>
                </c:pt>
                <c:pt idx="553">
                  <c:v>55.300000000000516</c:v>
                </c:pt>
                <c:pt idx="554">
                  <c:v>55.400000000000517</c:v>
                </c:pt>
                <c:pt idx="555">
                  <c:v>55.500000000000519</c:v>
                </c:pt>
                <c:pt idx="556">
                  <c:v>55.60000000000052</c:v>
                </c:pt>
                <c:pt idx="557">
                  <c:v>55.700000000000522</c:v>
                </c:pt>
                <c:pt idx="558">
                  <c:v>55.800000000000523</c:v>
                </c:pt>
                <c:pt idx="559">
                  <c:v>55.900000000000524</c:v>
                </c:pt>
                <c:pt idx="560">
                  <c:v>56.000000000000526</c:v>
                </c:pt>
                <c:pt idx="561">
                  <c:v>56.100000000000527</c:v>
                </c:pt>
                <c:pt idx="562">
                  <c:v>56.200000000000529</c:v>
                </c:pt>
                <c:pt idx="563">
                  <c:v>56.30000000000053</c:v>
                </c:pt>
                <c:pt idx="564">
                  <c:v>56.400000000000531</c:v>
                </c:pt>
                <c:pt idx="565">
                  <c:v>56.500000000000533</c:v>
                </c:pt>
                <c:pt idx="566">
                  <c:v>56.600000000000534</c:v>
                </c:pt>
                <c:pt idx="567">
                  <c:v>56.700000000000536</c:v>
                </c:pt>
                <c:pt idx="568">
                  <c:v>56.800000000000537</c:v>
                </c:pt>
                <c:pt idx="569">
                  <c:v>56.900000000000539</c:v>
                </c:pt>
                <c:pt idx="570">
                  <c:v>57.00000000000054</c:v>
                </c:pt>
                <c:pt idx="571">
                  <c:v>57.100000000000541</c:v>
                </c:pt>
                <c:pt idx="572">
                  <c:v>57.200000000000543</c:v>
                </c:pt>
                <c:pt idx="573">
                  <c:v>57.300000000000544</c:v>
                </c:pt>
                <c:pt idx="574">
                  <c:v>57.400000000000546</c:v>
                </c:pt>
                <c:pt idx="575">
                  <c:v>57.500000000000547</c:v>
                </c:pt>
                <c:pt idx="576">
                  <c:v>57.600000000000549</c:v>
                </c:pt>
                <c:pt idx="577">
                  <c:v>57.70000000000055</c:v>
                </c:pt>
                <c:pt idx="578">
                  <c:v>57.800000000000551</c:v>
                </c:pt>
                <c:pt idx="579">
                  <c:v>57.900000000000553</c:v>
                </c:pt>
                <c:pt idx="580">
                  <c:v>58.000000000000554</c:v>
                </c:pt>
                <c:pt idx="581">
                  <c:v>58.100000000000556</c:v>
                </c:pt>
                <c:pt idx="582">
                  <c:v>58.200000000000557</c:v>
                </c:pt>
                <c:pt idx="583">
                  <c:v>58.300000000000558</c:v>
                </c:pt>
                <c:pt idx="584">
                  <c:v>58.40000000000056</c:v>
                </c:pt>
                <c:pt idx="585">
                  <c:v>58.500000000000561</c:v>
                </c:pt>
                <c:pt idx="586">
                  <c:v>58.600000000000563</c:v>
                </c:pt>
                <c:pt idx="587">
                  <c:v>58.700000000000564</c:v>
                </c:pt>
                <c:pt idx="588">
                  <c:v>58.800000000000566</c:v>
                </c:pt>
                <c:pt idx="589">
                  <c:v>58.900000000000567</c:v>
                </c:pt>
                <c:pt idx="590">
                  <c:v>59.000000000000568</c:v>
                </c:pt>
                <c:pt idx="591">
                  <c:v>59.10000000000057</c:v>
                </c:pt>
                <c:pt idx="592">
                  <c:v>59.200000000000571</c:v>
                </c:pt>
                <c:pt idx="593">
                  <c:v>59.300000000000573</c:v>
                </c:pt>
                <c:pt idx="594">
                  <c:v>59.400000000000574</c:v>
                </c:pt>
                <c:pt idx="595">
                  <c:v>59.500000000000576</c:v>
                </c:pt>
                <c:pt idx="596">
                  <c:v>59.600000000000577</c:v>
                </c:pt>
                <c:pt idx="597">
                  <c:v>59.700000000000578</c:v>
                </c:pt>
                <c:pt idx="598">
                  <c:v>59.80000000000058</c:v>
                </c:pt>
                <c:pt idx="599">
                  <c:v>59.900000000000581</c:v>
                </c:pt>
                <c:pt idx="600">
                  <c:v>60.000000000000583</c:v>
                </c:pt>
                <c:pt idx="601">
                  <c:v>60.100000000000584</c:v>
                </c:pt>
                <c:pt idx="602">
                  <c:v>60.200000000000585</c:v>
                </c:pt>
                <c:pt idx="603">
                  <c:v>60.300000000000587</c:v>
                </c:pt>
                <c:pt idx="604">
                  <c:v>60.400000000000588</c:v>
                </c:pt>
                <c:pt idx="605">
                  <c:v>60.50000000000059</c:v>
                </c:pt>
                <c:pt idx="606">
                  <c:v>60.600000000000591</c:v>
                </c:pt>
                <c:pt idx="607">
                  <c:v>60.700000000000593</c:v>
                </c:pt>
                <c:pt idx="608">
                  <c:v>60.800000000000594</c:v>
                </c:pt>
                <c:pt idx="609">
                  <c:v>60.900000000000595</c:v>
                </c:pt>
                <c:pt idx="610">
                  <c:v>61.000000000000597</c:v>
                </c:pt>
                <c:pt idx="611">
                  <c:v>61.100000000000598</c:v>
                </c:pt>
                <c:pt idx="612">
                  <c:v>61.2000000000006</c:v>
                </c:pt>
                <c:pt idx="613">
                  <c:v>61.300000000000601</c:v>
                </c:pt>
                <c:pt idx="614">
                  <c:v>61.400000000000603</c:v>
                </c:pt>
                <c:pt idx="615">
                  <c:v>61.500000000000604</c:v>
                </c:pt>
                <c:pt idx="616">
                  <c:v>61.600000000000605</c:v>
                </c:pt>
                <c:pt idx="617">
                  <c:v>61.700000000000607</c:v>
                </c:pt>
                <c:pt idx="618">
                  <c:v>61.800000000000608</c:v>
                </c:pt>
                <c:pt idx="619">
                  <c:v>61.90000000000061</c:v>
                </c:pt>
                <c:pt idx="620">
                  <c:v>62.000000000000611</c:v>
                </c:pt>
                <c:pt idx="621">
                  <c:v>62.100000000000612</c:v>
                </c:pt>
                <c:pt idx="622">
                  <c:v>62.200000000000614</c:v>
                </c:pt>
                <c:pt idx="623">
                  <c:v>62.300000000000615</c:v>
                </c:pt>
                <c:pt idx="624">
                  <c:v>62.400000000000617</c:v>
                </c:pt>
                <c:pt idx="625">
                  <c:v>62.500000000000618</c:v>
                </c:pt>
                <c:pt idx="626">
                  <c:v>62.60000000000062</c:v>
                </c:pt>
                <c:pt idx="627">
                  <c:v>62.700000000000621</c:v>
                </c:pt>
                <c:pt idx="628">
                  <c:v>62.800000000000622</c:v>
                </c:pt>
                <c:pt idx="629">
                  <c:v>62.900000000000624</c:v>
                </c:pt>
                <c:pt idx="630">
                  <c:v>63.000000000000625</c:v>
                </c:pt>
                <c:pt idx="631">
                  <c:v>63.100000000000627</c:v>
                </c:pt>
                <c:pt idx="632">
                  <c:v>63.200000000000628</c:v>
                </c:pt>
                <c:pt idx="633">
                  <c:v>63.30000000000063</c:v>
                </c:pt>
                <c:pt idx="634">
                  <c:v>63.400000000000631</c:v>
                </c:pt>
                <c:pt idx="635">
                  <c:v>63.500000000000632</c:v>
                </c:pt>
                <c:pt idx="636">
                  <c:v>63.600000000000634</c:v>
                </c:pt>
                <c:pt idx="637">
                  <c:v>63.700000000000635</c:v>
                </c:pt>
                <c:pt idx="638">
                  <c:v>63.800000000000637</c:v>
                </c:pt>
                <c:pt idx="639">
                  <c:v>63.900000000000638</c:v>
                </c:pt>
                <c:pt idx="640">
                  <c:v>64.000000000000639</c:v>
                </c:pt>
                <c:pt idx="641">
                  <c:v>64.100000000000634</c:v>
                </c:pt>
                <c:pt idx="642">
                  <c:v>64.200000000000628</c:v>
                </c:pt>
                <c:pt idx="643">
                  <c:v>64.300000000000622</c:v>
                </c:pt>
                <c:pt idx="644">
                  <c:v>64.400000000000617</c:v>
                </c:pt>
                <c:pt idx="645">
                  <c:v>64.500000000000611</c:v>
                </c:pt>
                <c:pt idx="646">
                  <c:v>64.600000000000605</c:v>
                </c:pt>
                <c:pt idx="647">
                  <c:v>64.7000000000006</c:v>
                </c:pt>
                <c:pt idx="648">
                  <c:v>64.800000000000594</c:v>
                </c:pt>
                <c:pt idx="649">
                  <c:v>64.900000000000588</c:v>
                </c:pt>
                <c:pt idx="650">
                  <c:v>65.000000000000583</c:v>
                </c:pt>
                <c:pt idx="651">
                  <c:v>65.100000000000577</c:v>
                </c:pt>
                <c:pt idx="652">
                  <c:v>65.200000000000571</c:v>
                </c:pt>
                <c:pt idx="653">
                  <c:v>65.300000000000566</c:v>
                </c:pt>
                <c:pt idx="654">
                  <c:v>65.40000000000056</c:v>
                </c:pt>
                <c:pt idx="655">
                  <c:v>65.500000000000554</c:v>
                </c:pt>
                <c:pt idx="656">
                  <c:v>65.600000000000549</c:v>
                </c:pt>
                <c:pt idx="657">
                  <c:v>65.700000000000543</c:v>
                </c:pt>
                <c:pt idx="658">
                  <c:v>65.800000000000537</c:v>
                </c:pt>
                <c:pt idx="659">
                  <c:v>65.900000000000531</c:v>
                </c:pt>
                <c:pt idx="660">
                  <c:v>66.000000000000526</c:v>
                </c:pt>
                <c:pt idx="661">
                  <c:v>66.10000000000052</c:v>
                </c:pt>
                <c:pt idx="662">
                  <c:v>66.200000000000514</c:v>
                </c:pt>
                <c:pt idx="663">
                  <c:v>66.300000000000509</c:v>
                </c:pt>
                <c:pt idx="664">
                  <c:v>66.400000000000503</c:v>
                </c:pt>
                <c:pt idx="665">
                  <c:v>66.500000000000497</c:v>
                </c:pt>
                <c:pt idx="666">
                  <c:v>66.600000000000492</c:v>
                </c:pt>
                <c:pt idx="667">
                  <c:v>66.700000000000486</c:v>
                </c:pt>
                <c:pt idx="668">
                  <c:v>66.80000000000048</c:v>
                </c:pt>
                <c:pt idx="669">
                  <c:v>66.900000000000475</c:v>
                </c:pt>
                <c:pt idx="670">
                  <c:v>67.000000000000469</c:v>
                </c:pt>
                <c:pt idx="671">
                  <c:v>67.100000000000463</c:v>
                </c:pt>
                <c:pt idx="672">
                  <c:v>67.200000000000458</c:v>
                </c:pt>
                <c:pt idx="673">
                  <c:v>67.300000000000452</c:v>
                </c:pt>
                <c:pt idx="674">
                  <c:v>67.400000000000446</c:v>
                </c:pt>
                <c:pt idx="675">
                  <c:v>67.500000000000441</c:v>
                </c:pt>
                <c:pt idx="676">
                  <c:v>67.600000000000435</c:v>
                </c:pt>
                <c:pt idx="677">
                  <c:v>67.700000000000429</c:v>
                </c:pt>
                <c:pt idx="678">
                  <c:v>67.800000000000423</c:v>
                </c:pt>
                <c:pt idx="679">
                  <c:v>67.900000000000418</c:v>
                </c:pt>
                <c:pt idx="680">
                  <c:v>68.000000000000412</c:v>
                </c:pt>
                <c:pt idx="681">
                  <c:v>68.100000000000406</c:v>
                </c:pt>
                <c:pt idx="682">
                  <c:v>68.200000000000401</c:v>
                </c:pt>
                <c:pt idx="683">
                  <c:v>68.300000000000395</c:v>
                </c:pt>
                <c:pt idx="684">
                  <c:v>68.400000000000389</c:v>
                </c:pt>
                <c:pt idx="685">
                  <c:v>68.500000000000384</c:v>
                </c:pt>
                <c:pt idx="686">
                  <c:v>68.600000000000378</c:v>
                </c:pt>
                <c:pt idx="687">
                  <c:v>68.700000000000372</c:v>
                </c:pt>
                <c:pt idx="688">
                  <c:v>68.800000000000367</c:v>
                </c:pt>
                <c:pt idx="689">
                  <c:v>68.900000000000361</c:v>
                </c:pt>
                <c:pt idx="690">
                  <c:v>69.000000000000355</c:v>
                </c:pt>
                <c:pt idx="691">
                  <c:v>69.10000000000035</c:v>
                </c:pt>
                <c:pt idx="692">
                  <c:v>69.200000000000344</c:v>
                </c:pt>
                <c:pt idx="693">
                  <c:v>69.300000000000338</c:v>
                </c:pt>
                <c:pt idx="694">
                  <c:v>69.400000000000333</c:v>
                </c:pt>
                <c:pt idx="695">
                  <c:v>69.500000000000327</c:v>
                </c:pt>
                <c:pt idx="696">
                  <c:v>69.600000000000321</c:v>
                </c:pt>
                <c:pt idx="697">
                  <c:v>69.700000000000315</c:v>
                </c:pt>
                <c:pt idx="698">
                  <c:v>69.80000000000031</c:v>
                </c:pt>
                <c:pt idx="699">
                  <c:v>69.900000000000304</c:v>
                </c:pt>
                <c:pt idx="700">
                  <c:v>70.000000000000298</c:v>
                </c:pt>
                <c:pt idx="701">
                  <c:v>70.100000000000293</c:v>
                </c:pt>
                <c:pt idx="702">
                  <c:v>70.200000000000287</c:v>
                </c:pt>
                <c:pt idx="703">
                  <c:v>70.300000000000281</c:v>
                </c:pt>
                <c:pt idx="704">
                  <c:v>70.400000000000276</c:v>
                </c:pt>
                <c:pt idx="705">
                  <c:v>70.50000000000027</c:v>
                </c:pt>
                <c:pt idx="706">
                  <c:v>70.600000000000264</c:v>
                </c:pt>
                <c:pt idx="707">
                  <c:v>70.700000000000259</c:v>
                </c:pt>
                <c:pt idx="708">
                  <c:v>70.800000000000253</c:v>
                </c:pt>
                <c:pt idx="709">
                  <c:v>70.900000000000247</c:v>
                </c:pt>
                <c:pt idx="710">
                  <c:v>71.000000000000242</c:v>
                </c:pt>
                <c:pt idx="711">
                  <c:v>71.100000000000236</c:v>
                </c:pt>
                <c:pt idx="712">
                  <c:v>71.20000000000023</c:v>
                </c:pt>
                <c:pt idx="713">
                  <c:v>71.300000000000225</c:v>
                </c:pt>
                <c:pt idx="714">
                  <c:v>71.400000000000219</c:v>
                </c:pt>
                <c:pt idx="715">
                  <c:v>71.500000000000213</c:v>
                </c:pt>
                <c:pt idx="716">
                  <c:v>71.600000000000207</c:v>
                </c:pt>
                <c:pt idx="717">
                  <c:v>71.700000000000202</c:v>
                </c:pt>
                <c:pt idx="718">
                  <c:v>71.800000000000196</c:v>
                </c:pt>
                <c:pt idx="719">
                  <c:v>71.90000000000019</c:v>
                </c:pt>
                <c:pt idx="720">
                  <c:v>72.000000000000185</c:v>
                </c:pt>
                <c:pt idx="721">
                  <c:v>72.100000000000179</c:v>
                </c:pt>
                <c:pt idx="722">
                  <c:v>72.200000000000173</c:v>
                </c:pt>
                <c:pt idx="723">
                  <c:v>72.300000000000168</c:v>
                </c:pt>
                <c:pt idx="724">
                  <c:v>72.400000000000162</c:v>
                </c:pt>
                <c:pt idx="725">
                  <c:v>72.500000000000156</c:v>
                </c:pt>
                <c:pt idx="726">
                  <c:v>72.600000000000151</c:v>
                </c:pt>
                <c:pt idx="727">
                  <c:v>72.700000000000145</c:v>
                </c:pt>
                <c:pt idx="728">
                  <c:v>72.800000000000139</c:v>
                </c:pt>
                <c:pt idx="729">
                  <c:v>72.900000000000134</c:v>
                </c:pt>
                <c:pt idx="730">
                  <c:v>73.000000000000128</c:v>
                </c:pt>
                <c:pt idx="731">
                  <c:v>73.100000000000122</c:v>
                </c:pt>
                <c:pt idx="732">
                  <c:v>73.200000000000117</c:v>
                </c:pt>
                <c:pt idx="733">
                  <c:v>73.300000000000111</c:v>
                </c:pt>
                <c:pt idx="734">
                  <c:v>73.400000000000105</c:v>
                </c:pt>
                <c:pt idx="735">
                  <c:v>73.500000000000099</c:v>
                </c:pt>
                <c:pt idx="736">
                  <c:v>73.600000000000094</c:v>
                </c:pt>
                <c:pt idx="737">
                  <c:v>73.700000000000088</c:v>
                </c:pt>
                <c:pt idx="738">
                  <c:v>73.800000000000082</c:v>
                </c:pt>
                <c:pt idx="739">
                  <c:v>73.900000000000077</c:v>
                </c:pt>
                <c:pt idx="740">
                  <c:v>74.000000000000071</c:v>
                </c:pt>
                <c:pt idx="741">
                  <c:v>74.100000000000065</c:v>
                </c:pt>
                <c:pt idx="742">
                  <c:v>74.20000000000006</c:v>
                </c:pt>
                <c:pt idx="743">
                  <c:v>74.300000000000054</c:v>
                </c:pt>
                <c:pt idx="744">
                  <c:v>74.400000000000048</c:v>
                </c:pt>
                <c:pt idx="745">
                  <c:v>74.500000000000043</c:v>
                </c:pt>
                <c:pt idx="746">
                  <c:v>74.600000000000037</c:v>
                </c:pt>
                <c:pt idx="747">
                  <c:v>74.700000000000031</c:v>
                </c:pt>
                <c:pt idx="748">
                  <c:v>74.800000000000026</c:v>
                </c:pt>
                <c:pt idx="749">
                  <c:v>74.90000000000002</c:v>
                </c:pt>
                <c:pt idx="750">
                  <c:v>75.000000000000014</c:v>
                </c:pt>
                <c:pt idx="751">
                  <c:v>75.100000000000009</c:v>
                </c:pt>
                <c:pt idx="752">
                  <c:v>75.2</c:v>
                </c:pt>
                <c:pt idx="753">
                  <c:v>75.3</c:v>
                </c:pt>
                <c:pt idx="754">
                  <c:v>75.399999999999991</c:v>
                </c:pt>
                <c:pt idx="755">
                  <c:v>75.499999999999986</c:v>
                </c:pt>
                <c:pt idx="756">
                  <c:v>75.59999999999998</c:v>
                </c:pt>
                <c:pt idx="757">
                  <c:v>75.699999999999974</c:v>
                </c:pt>
                <c:pt idx="758">
                  <c:v>75.799999999999969</c:v>
                </c:pt>
                <c:pt idx="759">
                  <c:v>75.899999999999963</c:v>
                </c:pt>
                <c:pt idx="760">
                  <c:v>75.999999999999957</c:v>
                </c:pt>
                <c:pt idx="761">
                  <c:v>76.099999999999952</c:v>
                </c:pt>
                <c:pt idx="762">
                  <c:v>76.199999999999946</c:v>
                </c:pt>
                <c:pt idx="763">
                  <c:v>76.29999999999994</c:v>
                </c:pt>
                <c:pt idx="764">
                  <c:v>76.399999999999935</c:v>
                </c:pt>
                <c:pt idx="765">
                  <c:v>76.499999999999929</c:v>
                </c:pt>
                <c:pt idx="766">
                  <c:v>76.599999999999923</c:v>
                </c:pt>
                <c:pt idx="767">
                  <c:v>76.699999999999918</c:v>
                </c:pt>
                <c:pt idx="768">
                  <c:v>76.799999999999912</c:v>
                </c:pt>
                <c:pt idx="769">
                  <c:v>76.899999999999906</c:v>
                </c:pt>
                <c:pt idx="770">
                  <c:v>76.999999999999901</c:v>
                </c:pt>
                <c:pt idx="771">
                  <c:v>77.099999999999895</c:v>
                </c:pt>
                <c:pt idx="772">
                  <c:v>77.199999999999889</c:v>
                </c:pt>
                <c:pt idx="773">
                  <c:v>77.299999999999883</c:v>
                </c:pt>
                <c:pt idx="774">
                  <c:v>77.399999999999878</c:v>
                </c:pt>
                <c:pt idx="775">
                  <c:v>77.499999999999872</c:v>
                </c:pt>
                <c:pt idx="776">
                  <c:v>77.599999999999866</c:v>
                </c:pt>
                <c:pt idx="777">
                  <c:v>77.699999999999861</c:v>
                </c:pt>
                <c:pt idx="778">
                  <c:v>77.799999999999855</c:v>
                </c:pt>
                <c:pt idx="779">
                  <c:v>77.899999999999849</c:v>
                </c:pt>
                <c:pt idx="780">
                  <c:v>77.999999999999844</c:v>
                </c:pt>
                <c:pt idx="781">
                  <c:v>78.099999999999838</c:v>
                </c:pt>
                <c:pt idx="782">
                  <c:v>78.199999999999832</c:v>
                </c:pt>
                <c:pt idx="783">
                  <c:v>78.299999999999827</c:v>
                </c:pt>
                <c:pt idx="784">
                  <c:v>78.399999999999821</c:v>
                </c:pt>
                <c:pt idx="785">
                  <c:v>78.499999999999815</c:v>
                </c:pt>
                <c:pt idx="786">
                  <c:v>78.59999999999981</c:v>
                </c:pt>
                <c:pt idx="787">
                  <c:v>78.699999999999804</c:v>
                </c:pt>
                <c:pt idx="788">
                  <c:v>78.799999999999798</c:v>
                </c:pt>
                <c:pt idx="789">
                  <c:v>78.899999999999793</c:v>
                </c:pt>
                <c:pt idx="790">
                  <c:v>78.999999999999787</c:v>
                </c:pt>
                <c:pt idx="791">
                  <c:v>79.099999999999781</c:v>
                </c:pt>
                <c:pt idx="792">
                  <c:v>79.199999999999775</c:v>
                </c:pt>
                <c:pt idx="793">
                  <c:v>79.29999999999977</c:v>
                </c:pt>
                <c:pt idx="794">
                  <c:v>79.399999999999764</c:v>
                </c:pt>
                <c:pt idx="795">
                  <c:v>79.499999999999758</c:v>
                </c:pt>
                <c:pt idx="796">
                  <c:v>79.599999999999753</c:v>
                </c:pt>
                <c:pt idx="797">
                  <c:v>79.699999999999747</c:v>
                </c:pt>
                <c:pt idx="798">
                  <c:v>79.799999999999741</c:v>
                </c:pt>
                <c:pt idx="799">
                  <c:v>79.899999999999736</c:v>
                </c:pt>
                <c:pt idx="800">
                  <c:v>79.99999999999973</c:v>
                </c:pt>
                <c:pt idx="801">
                  <c:v>80.099999999999724</c:v>
                </c:pt>
                <c:pt idx="802">
                  <c:v>80.199999999999719</c:v>
                </c:pt>
                <c:pt idx="803">
                  <c:v>80.299999999999713</c:v>
                </c:pt>
                <c:pt idx="804">
                  <c:v>80.399999999999707</c:v>
                </c:pt>
                <c:pt idx="805">
                  <c:v>80.499999999999702</c:v>
                </c:pt>
                <c:pt idx="806">
                  <c:v>80.599999999999696</c:v>
                </c:pt>
                <c:pt idx="807">
                  <c:v>80.69999999999969</c:v>
                </c:pt>
                <c:pt idx="808">
                  <c:v>80.799999999999685</c:v>
                </c:pt>
                <c:pt idx="809">
                  <c:v>80.899999999999679</c:v>
                </c:pt>
                <c:pt idx="810">
                  <c:v>80.999999999999673</c:v>
                </c:pt>
                <c:pt idx="811">
                  <c:v>81.099999999999667</c:v>
                </c:pt>
                <c:pt idx="812">
                  <c:v>81.199999999999662</c:v>
                </c:pt>
                <c:pt idx="813">
                  <c:v>81.299999999999656</c:v>
                </c:pt>
                <c:pt idx="814">
                  <c:v>81.39999999999965</c:v>
                </c:pt>
                <c:pt idx="815">
                  <c:v>81.499999999999645</c:v>
                </c:pt>
                <c:pt idx="816">
                  <c:v>81.599999999999639</c:v>
                </c:pt>
                <c:pt idx="817">
                  <c:v>81.699999999999633</c:v>
                </c:pt>
                <c:pt idx="818">
                  <c:v>81.799999999999628</c:v>
                </c:pt>
                <c:pt idx="819">
                  <c:v>81.899999999999622</c:v>
                </c:pt>
                <c:pt idx="820">
                  <c:v>81.999999999999616</c:v>
                </c:pt>
                <c:pt idx="821">
                  <c:v>82.099999999999611</c:v>
                </c:pt>
                <c:pt idx="822">
                  <c:v>82.199999999999605</c:v>
                </c:pt>
                <c:pt idx="823">
                  <c:v>82.299999999999599</c:v>
                </c:pt>
                <c:pt idx="824">
                  <c:v>82.399999999999594</c:v>
                </c:pt>
                <c:pt idx="825">
                  <c:v>82.499999999999588</c:v>
                </c:pt>
                <c:pt idx="826">
                  <c:v>82.599999999999582</c:v>
                </c:pt>
                <c:pt idx="827">
                  <c:v>82.699999999999577</c:v>
                </c:pt>
                <c:pt idx="828">
                  <c:v>82.799999999999571</c:v>
                </c:pt>
                <c:pt idx="829">
                  <c:v>82.899999999999565</c:v>
                </c:pt>
                <c:pt idx="830">
                  <c:v>82.999999999999559</c:v>
                </c:pt>
                <c:pt idx="831">
                  <c:v>83.099999999999554</c:v>
                </c:pt>
                <c:pt idx="832">
                  <c:v>83.199999999999548</c:v>
                </c:pt>
                <c:pt idx="833">
                  <c:v>83.299999999999542</c:v>
                </c:pt>
                <c:pt idx="834">
                  <c:v>83.399999999999537</c:v>
                </c:pt>
                <c:pt idx="835">
                  <c:v>83.499999999999531</c:v>
                </c:pt>
                <c:pt idx="836">
                  <c:v>83.599999999999525</c:v>
                </c:pt>
                <c:pt idx="837">
                  <c:v>83.69999999999952</c:v>
                </c:pt>
                <c:pt idx="838">
                  <c:v>83.799999999999514</c:v>
                </c:pt>
                <c:pt idx="839">
                  <c:v>83.899999999999508</c:v>
                </c:pt>
                <c:pt idx="840">
                  <c:v>83.999999999999503</c:v>
                </c:pt>
                <c:pt idx="841">
                  <c:v>84.099999999999497</c:v>
                </c:pt>
                <c:pt idx="842">
                  <c:v>84.199999999999491</c:v>
                </c:pt>
                <c:pt idx="843">
                  <c:v>84.299999999999486</c:v>
                </c:pt>
                <c:pt idx="844">
                  <c:v>84.39999999999948</c:v>
                </c:pt>
                <c:pt idx="845">
                  <c:v>84.499999999999474</c:v>
                </c:pt>
                <c:pt idx="846">
                  <c:v>84.599999999999469</c:v>
                </c:pt>
                <c:pt idx="847">
                  <c:v>84.699999999999463</c:v>
                </c:pt>
                <c:pt idx="848">
                  <c:v>84.799999999999457</c:v>
                </c:pt>
                <c:pt idx="849">
                  <c:v>84.899999999999451</c:v>
                </c:pt>
                <c:pt idx="850">
                  <c:v>84.999999999999446</c:v>
                </c:pt>
                <c:pt idx="851">
                  <c:v>85.09999999999944</c:v>
                </c:pt>
                <c:pt idx="852">
                  <c:v>85.199999999999434</c:v>
                </c:pt>
                <c:pt idx="853">
                  <c:v>85.299999999999429</c:v>
                </c:pt>
                <c:pt idx="854">
                  <c:v>85.399999999999423</c:v>
                </c:pt>
                <c:pt idx="855">
                  <c:v>85.499999999999417</c:v>
                </c:pt>
                <c:pt idx="856">
                  <c:v>85.599999999999412</c:v>
                </c:pt>
                <c:pt idx="857">
                  <c:v>85.699999999999406</c:v>
                </c:pt>
                <c:pt idx="858">
                  <c:v>85.7999999999994</c:v>
                </c:pt>
                <c:pt idx="859">
                  <c:v>85.899999999999395</c:v>
                </c:pt>
                <c:pt idx="860">
                  <c:v>85.999999999999389</c:v>
                </c:pt>
                <c:pt idx="861">
                  <c:v>86.099999999999383</c:v>
                </c:pt>
                <c:pt idx="862">
                  <c:v>86.199999999999378</c:v>
                </c:pt>
                <c:pt idx="863">
                  <c:v>86.299999999999372</c:v>
                </c:pt>
                <c:pt idx="864">
                  <c:v>86.399999999999366</c:v>
                </c:pt>
                <c:pt idx="865">
                  <c:v>86.499999999999361</c:v>
                </c:pt>
                <c:pt idx="866">
                  <c:v>86.599999999999355</c:v>
                </c:pt>
                <c:pt idx="867">
                  <c:v>86.699999999999349</c:v>
                </c:pt>
                <c:pt idx="868">
                  <c:v>86.799999999999343</c:v>
                </c:pt>
                <c:pt idx="869">
                  <c:v>86.899999999999338</c:v>
                </c:pt>
                <c:pt idx="870">
                  <c:v>86.999999999999332</c:v>
                </c:pt>
                <c:pt idx="871">
                  <c:v>87.099999999999326</c:v>
                </c:pt>
                <c:pt idx="872">
                  <c:v>87.199999999999321</c:v>
                </c:pt>
                <c:pt idx="873">
                  <c:v>87.299999999999315</c:v>
                </c:pt>
                <c:pt idx="874">
                  <c:v>87.399999999999309</c:v>
                </c:pt>
                <c:pt idx="875">
                  <c:v>87.499999999999304</c:v>
                </c:pt>
                <c:pt idx="876">
                  <c:v>87.599999999999298</c:v>
                </c:pt>
                <c:pt idx="877">
                  <c:v>87.699999999999292</c:v>
                </c:pt>
                <c:pt idx="878">
                  <c:v>87.799999999999287</c:v>
                </c:pt>
                <c:pt idx="879">
                  <c:v>87.899999999999281</c:v>
                </c:pt>
                <c:pt idx="880">
                  <c:v>87.999999999999275</c:v>
                </c:pt>
                <c:pt idx="881">
                  <c:v>88.09999999999927</c:v>
                </c:pt>
                <c:pt idx="882">
                  <c:v>88.199999999999264</c:v>
                </c:pt>
                <c:pt idx="883">
                  <c:v>88.299999999999258</c:v>
                </c:pt>
                <c:pt idx="884">
                  <c:v>88.399999999999253</c:v>
                </c:pt>
                <c:pt idx="885">
                  <c:v>88.499999999999247</c:v>
                </c:pt>
                <c:pt idx="886">
                  <c:v>88.599999999999241</c:v>
                </c:pt>
                <c:pt idx="887">
                  <c:v>88.699999999999235</c:v>
                </c:pt>
                <c:pt idx="888">
                  <c:v>88.79999999999923</c:v>
                </c:pt>
                <c:pt idx="889">
                  <c:v>88.899999999999224</c:v>
                </c:pt>
                <c:pt idx="890">
                  <c:v>88.999999999999218</c:v>
                </c:pt>
                <c:pt idx="891">
                  <c:v>89.099999999999213</c:v>
                </c:pt>
                <c:pt idx="892">
                  <c:v>89.199999999999207</c:v>
                </c:pt>
                <c:pt idx="893">
                  <c:v>89.299999999999201</c:v>
                </c:pt>
                <c:pt idx="894">
                  <c:v>89.399999999999196</c:v>
                </c:pt>
                <c:pt idx="895">
                  <c:v>89.49999999999919</c:v>
                </c:pt>
                <c:pt idx="896">
                  <c:v>89.599999999999184</c:v>
                </c:pt>
                <c:pt idx="897">
                  <c:v>89.699999999999179</c:v>
                </c:pt>
                <c:pt idx="898">
                  <c:v>89.799999999999173</c:v>
                </c:pt>
                <c:pt idx="899">
                  <c:v>89.899999999999167</c:v>
                </c:pt>
                <c:pt idx="900">
                  <c:v>89.999999999999162</c:v>
                </c:pt>
                <c:pt idx="901">
                  <c:v>90.099999999999156</c:v>
                </c:pt>
                <c:pt idx="902">
                  <c:v>90.19999999999915</c:v>
                </c:pt>
                <c:pt idx="903">
                  <c:v>90.299999999999145</c:v>
                </c:pt>
                <c:pt idx="904">
                  <c:v>90.399999999999139</c:v>
                </c:pt>
                <c:pt idx="905">
                  <c:v>90.499999999999133</c:v>
                </c:pt>
                <c:pt idx="906">
                  <c:v>90.599999999999127</c:v>
                </c:pt>
                <c:pt idx="907">
                  <c:v>90.699999999999122</c:v>
                </c:pt>
                <c:pt idx="908">
                  <c:v>90.799999999999116</c:v>
                </c:pt>
                <c:pt idx="909">
                  <c:v>90.89999999999911</c:v>
                </c:pt>
                <c:pt idx="910">
                  <c:v>90.999999999999105</c:v>
                </c:pt>
                <c:pt idx="911">
                  <c:v>91.099999999999099</c:v>
                </c:pt>
                <c:pt idx="912">
                  <c:v>91.199999999999093</c:v>
                </c:pt>
                <c:pt idx="913">
                  <c:v>91.299999999999088</c:v>
                </c:pt>
                <c:pt idx="914">
                  <c:v>91.399999999999082</c:v>
                </c:pt>
                <c:pt idx="915">
                  <c:v>91.499999999999076</c:v>
                </c:pt>
                <c:pt idx="916">
                  <c:v>91.599999999999071</c:v>
                </c:pt>
                <c:pt idx="917">
                  <c:v>91.699999999999065</c:v>
                </c:pt>
                <c:pt idx="918">
                  <c:v>91.799999999999059</c:v>
                </c:pt>
                <c:pt idx="919">
                  <c:v>91.899999999999054</c:v>
                </c:pt>
                <c:pt idx="920">
                  <c:v>91.999999999999048</c:v>
                </c:pt>
                <c:pt idx="921">
                  <c:v>92.099999999999042</c:v>
                </c:pt>
                <c:pt idx="922">
                  <c:v>92.199999999999037</c:v>
                </c:pt>
                <c:pt idx="923">
                  <c:v>92.299999999999031</c:v>
                </c:pt>
                <c:pt idx="924">
                  <c:v>92.399999999999025</c:v>
                </c:pt>
                <c:pt idx="925">
                  <c:v>92.499999999999019</c:v>
                </c:pt>
                <c:pt idx="926">
                  <c:v>92.599999999999014</c:v>
                </c:pt>
                <c:pt idx="927">
                  <c:v>92.699999999999008</c:v>
                </c:pt>
                <c:pt idx="928">
                  <c:v>92.799999999999002</c:v>
                </c:pt>
                <c:pt idx="929">
                  <c:v>92.899999999998997</c:v>
                </c:pt>
                <c:pt idx="930">
                  <c:v>92.999999999998991</c:v>
                </c:pt>
                <c:pt idx="931">
                  <c:v>93.099999999998985</c:v>
                </c:pt>
                <c:pt idx="932">
                  <c:v>93.19999999999898</c:v>
                </c:pt>
                <c:pt idx="933">
                  <c:v>93.299999999998974</c:v>
                </c:pt>
                <c:pt idx="934">
                  <c:v>93.399999999998968</c:v>
                </c:pt>
                <c:pt idx="935">
                  <c:v>93.499999999998963</c:v>
                </c:pt>
                <c:pt idx="936">
                  <c:v>93.599999999998957</c:v>
                </c:pt>
                <c:pt idx="937">
                  <c:v>93.699999999998951</c:v>
                </c:pt>
                <c:pt idx="938">
                  <c:v>93.799999999998946</c:v>
                </c:pt>
                <c:pt idx="939">
                  <c:v>93.89999999999894</c:v>
                </c:pt>
                <c:pt idx="940">
                  <c:v>93.999999999998934</c:v>
                </c:pt>
                <c:pt idx="941">
                  <c:v>94.099999999998929</c:v>
                </c:pt>
                <c:pt idx="942">
                  <c:v>94.199999999998923</c:v>
                </c:pt>
                <c:pt idx="943">
                  <c:v>94.299999999998917</c:v>
                </c:pt>
                <c:pt idx="944">
                  <c:v>94.399999999998911</c:v>
                </c:pt>
                <c:pt idx="945">
                  <c:v>94.499999999998906</c:v>
                </c:pt>
                <c:pt idx="946">
                  <c:v>94.5999999999989</c:v>
                </c:pt>
                <c:pt idx="947">
                  <c:v>94.699999999998894</c:v>
                </c:pt>
                <c:pt idx="948">
                  <c:v>94.799999999998889</c:v>
                </c:pt>
                <c:pt idx="949">
                  <c:v>94.899999999998883</c:v>
                </c:pt>
                <c:pt idx="950">
                  <c:v>94.999999999998877</c:v>
                </c:pt>
                <c:pt idx="951">
                  <c:v>95.099999999998872</c:v>
                </c:pt>
                <c:pt idx="952">
                  <c:v>95.199999999998866</c:v>
                </c:pt>
                <c:pt idx="953">
                  <c:v>95.29999999999886</c:v>
                </c:pt>
                <c:pt idx="954">
                  <c:v>95.399999999998855</c:v>
                </c:pt>
                <c:pt idx="955">
                  <c:v>95.499999999998849</c:v>
                </c:pt>
                <c:pt idx="956">
                  <c:v>95.599999999998843</c:v>
                </c:pt>
                <c:pt idx="957">
                  <c:v>95.699999999998838</c:v>
                </c:pt>
                <c:pt idx="958">
                  <c:v>95.799999999998832</c:v>
                </c:pt>
                <c:pt idx="959">
                  <c:v>95.899999999998826</c:v>
                </c:pt>
                <c:pt idx="960">
                  <c:v>95.99999999999882</c:v>
                </c:pt>
                <c:pt idx="961">
                  <c:v>96.099999999998815</c:v>
                </c:pt>
                <c:pt idx="962">
                  <c:v>96.199999999998809</c:v>
                </c:pt>
                <c:pt idx="963">
                  <c:v>96.299999999998803</c:v>
                </c:pt>
                <c:pt idx="964">
                  <c:v>96.399999999998798</c:v>
                </c:pt>
                <c:pt idx="965">
                  <c:v>96.499999999998792</c:v>
                </c:pt>
                <c:pt idx="966">
                  <c:v>96.599999999998786</c:v>
                </c:pt>
                <c:pt idx="967">
                  <c:v>96.699999999998781</c:v>
                </c:pt>
                <c:pt idx="968">
                  <c:v>96.799999999998775</c:v>
                </c:pt>
                <c:pt idx="969">
                  <c:v>96.899999999998769</c:v>
                </c:pt>
                <c:pt idx="970">
                  <c:v>96.999999999998764</c:v>
                </c:pt>
                <c:pt idx="971">
                  <c:v>97.099999999998758</c:v>
                </c:pt>
                <c:pt idx="972">
                  <c:v>97.199999999998752</c:v>
                </c:pt>
                <c:pt idx="973">
                  <c:v>97.299999999998747</c:v>
                </c:pt>
                <c:pt idx="974">
                  <c:v>97.399999999998741</c:v>
                </c:pt>
                <c:pt idx="975">
                  <c:v>97.499999999998735</c:v>
                </c:pt>
                <c:pt idx="976">
                  <c:v>97.59999999999873</c:v>
                </c:pt>
                <c:pt idx="977">
                  <c:v>97.699999999998724</c:v>
                </c:pt>
                <c:pt idx="978">
                  <c:v>97.799999999998718</c:v>
                </c:pt>
                <c:pt idx="979">
                  <c:v>97.899999999998712</c:v>
                </c:pt>
                <c:pt idx="980">
                  <c:v>97.999999999998707</c:v>
                </c:pt>
                <c:pt idx="981">
                  <c:v>98.099999999998701</c:v>
                </c:pt>
                <c:pt idx="982">
                  <c:v>98.199999999998695</c:v>
                </c:pt>
                <c:pt idx="983">
                  <c:v>98.29999999999869</c:v>
                </c:pt>
                <c:pt idx="984">
                  <c:v>98.399999999998684</c:v>
                </c:pt>
                <c:pt idx="985">
                  <c:v>98.499999999998678</c:v>
                </c:pt>
                <c:pt idx="986">
                  <c:v>98.599999999998673</c:v>
                </c:pt>
                <c:pt idx="987">
                  <c:v>98.699999999998667</c:v>
                </c:pt>
                <c:pt idx="988">
                  <c:v>98.799999999998661</c:v>
                </c:pt>
                <c:pt idx="989">
                  <c:v>98.899999999998656</c:v>
                </c:pt>
                <c:pt idx="990">
                  <c:v>98.99999999999865</c:v>
                </c:pt>
                <c:pt idx="991">
                  <c:v>99.099999999998644</c:v>
                </c:pt>
                <c:pt idx="992">
                  <c:v>99.199999999998639</c:v>
                </c:pt>
                <c:pt idx="993">
                  <c:v>99.299999999998633</c:v>
                </c:pt>
                <c:pt idx="994">
                  <c:v>99.399999999998627</c:v>
                </c:pt>
                <c:pt idx="995">
                  <c:v>99.499999999998622</c:v>
                </c:pt>
                <c:pt idx="996">
                  <c:v>99.599999999998616</c:v>
                </c:pt>
                <c:pt idx="997">
                  <c:v>99.69999999999861</c:v>
                </c:pt>
                <c:pt idx="998">
                  <c:v>99.799999999998604</c:v>
                </c:pt>
                <c:pt idx="999">
                  <c:v>99.899999999998599</c:v>
                </c:pt>
                <c:pt idx="1000">
                  <c:v>99.999999999998593</c:v>
                </c:pt>
                <c:pt idx="1001">
                  <c:v>100.09999999999859</c:v>
                </c:pt>
                <c:pt idx="1002">
                  <c:v>100.19999999999858</c:v>
                </c:pt>
                <c:pt idx="1003">
                  <c:v>100.29999999999858</c:v>
                </c:pt>
                <c:pt idx="1004">
                  <c:v>100.39999999999857</c:v>
                </c:pt>
                <c:pt idx="1005">
                  <c:v>100.49999999999856</c:v>
                </c:pt>
                <c:pt idx="1006">
                  <c:v>100.59999999999856</c:v>
                </c:pt>
                <c:pt idx="1007">
                  <c:v>100.69999999999855</c:v>
                </c:pt>
                <c:pt idx="1008">
                  <c:v>100.79999999999855</c:v>
                </c:pt>
                <c:pt idx="1009">
                  <c:v>100.89999999999854</c:v>
                </c:pt>
                <c:pt idx="1010">
                  <c:v>100.99999999999854</c:v>
                </c:pt>
                <c:pt idx="1011">
                  <c:v>101.09999999999853</c:v>
                </c:pt>
                <c:pt idx="1012">
                  <c:v>101.19999999999852</c:v>
                </c:pt>
                <c:pt idx="1013">
                  <c:v>101.29999999999852</c:v>
                </c:pt>
                <c:pt idx="1014">
                  <c:v>101.39999999999851</c:v>
                </c:pt>
                <c:pt idx="1015">
                  <c:v>101.49999999999851</c:v>
                </c:pt>
                <c:pt idx="1016">
                  <c:v>101.5999999999985</c:v>
                </c:pt>
                <c:pt idx="1017">
                  <c:v>101.6999999999985</c:v>
                </c:pt>
                <c:pt idx="1018">
                  <c:v>101.79999999999849</c:v>
                </c:pt>
                <c:pt idx="1019">
                  <c:v>101.89999999999849</c:v>
                </c:pt>
                <c:pt idx="1020">
                  <c:v>101.99999999999848</c:v>
                </c:pt>
                <c:pt idx="1021">
                  <c:v>102.09999999999847</c:v>
                </c:pt>
                <c:pt idx="1022">
                  <c:v>102.19999999999847</c:v>
                </c:pt>
                <c:pt idx="1023">
                  <c:v>102.29999999999846</c:v>
                </c:pt>
                <c:pt idx="1024">
                  <c:v>102.39999999999846</c:v>
                </c:pt>
                <c:pt idx="1025">
                  <c:v>102.49999999999845</c:v>
                </c:pt>
                <c:pt idx="1026">
                  <c:v>102.59999999999845</c:v>
                </c:pt>
                <c:pt idx="1027">
                  <c:v>102.69999999999844</c:v>
                </c:pt>
                <c:pt idx="1028">
                  <c:v>102.79999999999843</c:v>
                </c:pt>
                <c:pt idx="1029">
                  <c:v>102.89999999999843</c:v>
                </c:pt>
                <c:pt idx="1030">
                  <c:v>102.99999999999842</c:v>
                </c:pt>
                <c:pt idx="1031">
                  <c:v>103.09999999999842</c:v>
                </c:pt>
                <c:pt idx="1032">
                  <c:v>103.19999999999841</c:v>
                </c:pt>
                <c:pt idx="1033">
                  <c:v>103.29999999999841</c:v>
                </c:pt>
                <c:pt idx="1034">
                  <c:v>103.3999999999984</c:v>
                </c:pt>
                <c:pt idx="1035">
                  <c:v>103.49999999999839</c:v>
                </c:pt>
                <c:pt idx="1036">
                  <c:v>103.59999999999839</c:v>
                </c:pt>
                <c:pt idx="1037">
                  <c:v>103.69999999999838</c:v>
                </c:pt>
                <c:pt idx="1038">
                  <c:v>103.79999999999838</c:v>
                </c:pt>
                <c:pt idx="1039">
                  <c:v>103.89999999999837</c:v>
                </c:pt>
                <c:pt idx="1040">
                  <c:v>103.99999999999837</c:v>
                </c:pt>
                <c:pt idx="1041">
                  <c:v>104.09999999999836</c:v>
                </c:pt>
                <c:pt idx="1042">
                  <c:v>104.19999999999835</c:v>
                </c:pt>
                <c:pt idx="1043">
                  <c:v>104.29999999999835</c:v>
                </c:pt>
                <c:pt idx="1044">
                  <c:v>104.39999999999834</c:v>
                </c:pt>
                <c:pt idx="1045">
                  <c:v>104.49999999999834</c:v>
                </c:pt>
                <c:pt idx="1046">
                  <c:v>104.59999999999833</c:v>
                </c:pt>
                <c:pt idx="1047">
                  <c:v>104.69999999999833</c:v>
                </c:pt>
                <c:pt idx="1048">
                  <c:v>104.79999999999832</c:v>
                </c:pt>
                <c:pt idx="1049">
                  <c:v>104.89999999999831</c:v>
                </c:pt>
                <c:pt idx="1050">
                  <c:v>104.99999999999831</c:v>
                </c:pt>
                <c:pt idx="1051">
                  <c:v>105.0999999999983</c:v>
                </c:pt>
                <c:pt idx="1052">
                  <c:v>105.1999999999983</c:v>
                </c:pt>
                <c:pt idx="1053">
                  <c:v>105.29999999999829</c:v>
                </c:pt>
                <c:pt idx="1054">
                  <c:v>105.39999999999829</c:v>
                </c:pt>
                <c:pt idx="1055">
                  <c:v>105.49999999999828</c:v>
                </c:pt>
                <c:pt idx="1056">
                  <c:v>105.59999999999827</c:v>
                </c:pt>
                <c:pt idx="1057">
                  <c:v>105.69999999999827</c:v>
                </c:pt>
                <c:pt idx="1058">
                  <c:v>105.79999999999826</c:v>
                </c:pt>
                <c:pt idx="1059">
                  <c:v>105.89999999999826</c:v>
                </c:pt>
                <c:pt idx="1060">
                  <c:v>105.99999999999825</c:v>
                </c:pt>
                <c:pt idx="1061">
                  <c:v>106.09999999999825</c:v>
                </c:pt>
                <c:pt idx="1062">
                  <c:v>106.19999999999824</c:v>
                </c:pt>
                <c:pt idx="1063">
                  <c:v>106.29999999999824</c:v>
                </c:pt>
                <c:pt idx="1064">
                  <c:v>106.39999999999823</c:v>
                </c:pt>
                <c:pt idx="1065">
                  <c:v>106.49999999999822</c:v>
                </c:pt>
                <c:pt idx="1066">
                  <c:v>106.59999999999822</c:v>
                </c:pt>
                <c:pt idx="1067">
                  <c:v>106.69999999999821</c:v>
                </c:pt>
                <c:pt idx="1068">
                  <c:v>106.79999999999821</c:v>
                </c:pt>
                <c:pt idx="1069">
                  <c:v>106.8999999999982</c:v>
                </c:pt>
                <c:pt idx="1070">
                  <c:v>106.9999999999982</c:v>
                </c:pt>
                <c:pt idx="1071">
                  <c:v>107.09999999999819</c:v>
                </c:pt>
                <c:pt idx="1072">
                  <c:v>107.19999999999818</c:v>
                </c:pt>
                <c:pt idx="1073">
                  <c:v>107.29999999999818</c:v>
                </c:pt>
                <c:pt idx="1074">
                  <c:v>107.39999999999817</c:v>
                </c:pt>
                <c:pt idx="1075">
                  <c:v>107.49999999999817</c:v>
                </c:pt>
                <c:pt idx="1076">
                  <c:v>107.59999999999816</c:v>
                </c:pt>
                <c:pt idx="1077">
                  <c:v>107.69999999999816</c:v>
                </c:pt>
                <c:pt idx="1078">
                  <c:v>107.79999999999815</c:v>
                </c:pt>
                <c:pt idx="1079">
                  <c:v>107.89999999999814</c:v>
                </c:pt>
                <c:pt idx="1080">
                  <c:v>107.99999999999814</c:v>
                </c:pt>
                <c:pt idx="1081">
                  <c:v>108.09999999999813</c:v>
                </c:pt>
                <c:pt idx="1082">
                  <c:v>108.19999999999813</c:v>
                </c:pt>
                <c:pt idx="1083">
                  <c:v>108.29999999999812</c:v>
                </c:pt>
                <c:pt idx="1084">
                  <c:v>108.39999999999812</c:v>
                </c:pt>
                <c:pt idx="1085">
                  <c:v>108.49999999999811</c:v>
                </c:pt>
                <c:pt idx="1086">
                  <c:v>108.5999999999981</c:v>
                </c:pt>
                <c:pt idx="1087">
                  <c:v>108.6999999999981</c:v>
                </c:pt>
                <c:pt idx="1088">
                  <c:v>108.79999999999809</c:v>
                </c:pt>
                <c:pt idx="1089">
                  <c:v>108.89999999999809</c:v>
                </c:pt>
                <c:pt idx="1090">
                  <c:v>108.99999999999808</c:v>
                </c:pt>
                <c:pt idx="1091">
                  <c:v>109.09999999999808</c:v>
                </c:pt>
                <c:pt idx="1092">
                  <c:v>109.19999999999807</c:v>
                </c:pt>
                <c:pt idx="1093">
                  <c:v>109.29999999999806</c:v>
                </c:pt>
                <c:pt idx="1094">
                  <c:v>109.39999999999806</c:v>
                </c:pt>
                <c:pt idx="1095">
                  <c:v>109.49999999999805</c:v>
                </c:pt>
                <c:pt idx="1096">
                  <c:v>109.59999999999805</c:v>
                </c:pt>
                <c:pt idx="1097">
                  <c:v>109.69999999999804</c:v>
                </c:pt>
                <c:pt idx="1098">
                  <c:v>109.79999999999804</c:v>
                </c:pt>
                <c:pt idx="1099">
                  <c:v>109.89999999999803</c:v>
                </c:pt>
                <c:pt idx="1100">
                  <c:v>109.99999999999802</c:v>
                </c:pt>
                <c:pt idx="1101">
                  <c:v>110.09999999999802</c:v>
                </c:pt>
                <c:pt idx="1102">
                  <c:v>110.19999999999801</c:v>
                </c:pt>
                <c:pt idx="1103">
                  <c:v>110.29999999999801</c:v>
                </c:pt>
                <c:pt idx="1104">
                  <c:v>110.399999999998</c:v>
                </c:pt>
                <c:pt idx="1105">
                  <c:v>110.499999999998</c:v>
                </c:pt>
                <c:pt idx="1106">
                  <c:v>110.59999999999799</c:v>
                </c:pt>
                <c:pt idx="1107">
                  <c:v>110.69999999999798</c:v>
                </c:pt>
                <c:pt idx="1108">
                  <c:v>110.79999999999798</c:v>
                </c:pt>
                <c:pt idx="1109">
                  <c:v>110.89999999999797</c:v>
                </c:pt>
                <c:pt idx="1110">
                  <c:v>110.99999999999797</c:v>
                </c:pt>
                <c:pt idx="1111">
                  <c:v>111.09999999999796</c:v>
                </c:pt>
                <c:pt idx="1112">
                  <c:v>111.19999999999796</c:v>
                </c:pt>
                <c:pt idx="1113">
                  <c:v>111.29999999999795</c:v>
                </c:pt>
                <c:pt idx="1114">
                  <c:v>111.39999999999795</c:v>
                </c:pt>
                <c:pt idx="1115">
                  <c:v>111.49999999999794</c:v>
                </c:pt>
                <c:pt idx="1116">
                  <c:v>111.59999999999793</c:v>
                </c:pt>
                <c:pt idx="1117">
                  <c:v>111.69999999999793</c:v>
                </c:pt>
                <c:pt idx="1118">
                  <c:v>111.79999999999792</c:v>
                </c:pt>
                <c:pt idx="1119">
                  <c:v>111.89999999999792</c:v>
                </c:pt>
                <c:pt idx="1120">
                  <c:v>111.99999999999791</c:v>
                </c:pt>
                <c:pt idx="1121">
                  <c:v>112.09999999999791</c:v>
                </c:pt>
                <c:pt idx="1122">
                  <c:v>112.1999999999979</c:v>
                </c:pt>
                <c:pt idx="1123">
                  <c:v>112.29999999999789</c:v>
                </c:pt>
                <c:pt idx="1124">
                  <c:v>112.39999999999789</c:v>
                </c:pt>
                <c:pt idx="1125">
                  <c:v>112.49999999999788</c:v>
                </c:pt>
                <c:pt idx="1126">
                  <c:v>112.59999999999788</c:v>
                </c:pt>
                <c:pt idx="1127">
                  <c:v>112.69999999999787</c:v>
                </c:pt>
                <c:pt idx="1128">
                  <c:v>112.79999999999787</c:v>
                </c:pt>
                <c:pt idx="1129">
                  <c:v>112.89999999999786</c:v>
                </c:pt>
                <c:pt idx="1130">
                  <c:v>112.99999999999785</c:v>
                </c:pt>
                <c:pt idx="1131">
                  <c:v>113.09999999999785</c:v>
                </c:pt>
                <c:pt idx="1132">
                  <c:v>113.19999999999784</c:v>
                </c:pt>
                <c:pt idx="1133">
                  <c:v>113.29999999999784</c:v>
                </c:pt>
                <c:pt idx="1134">
                  <c:v>113.39999999999783</c:v>
                </c:pt>
                <c:pt idx="1135">
                  <c:v>113.49999999999783</c:v>
                </c:pt>
                <c:pt idx="1136">
                  <c:v>113.59999999999782</c:v>
                </c:pt>
                <c:pt idx="1137">
                  <c:v>113.69999999999781</c:v>
                </c:pt>
                <c:pt idx="1138">
                  <c:v>113.79999999999781</c:v>
                </c:pt>
                <c:pt idx="1139">
                  <c:v>113.8999999999978</c:v>
                </c:pt>
                <c:pt idx="1140">
                  <c:v>113.9999999999978</c:v>
                </c:pt>
                <c:pt idx="1141">
                  <c:v>114.09999999999779</c:v>
                </c:pt>
                <c:pt idx="1142">
                  <c:v>114.19999999999779</c:v>
                </c:pt>
                <c:pt idx="1143">
                  <c:v>114.29999999999778</c:v>
                </c:pt>
                <c:pt idx="1144">
                  <c:v>114.39999999999777</c:v>
                </c:pt>
                <c:pt idx="1145">
                  <c:v>114.49999999999777</c:v>
                </c:pt>
                <c:pt idx="1146">
                  <c:v>114.59999999999776</c:v>
                </c:pt>
                <c:pt idx="1147">
                  <c:v>114.69999999999776</c:v>
                </c:pt>
                <c:pt idx="1148">
                  <c:v>114.79999999999775</c:v>
                </c:pt>
                <c:pt idx="1149">
                  <c:v>114.89999999999775</c:v>
                </c:pt>
                <c:pt idx="1150">
                  <c:v>114.99999999999774</c:v>
                </c:pt>
                <c:pt idx="1151">
                  <c:v>115.09999999999773</c:v>
                </c:pt>
                <c:pt idx="1152">
                  <c:v>115.19999999999773</c:v>
                </c:pt>
                <c:pt idx="1153">
                  <c:v>115.29999999999772</c:v>
                </c:pt>
                <c:pt idx="1154">
                  <c:v>115.39999999999772</c:v>
                </c:pt>
                <c:pt idx="1155">
                  <c:v>115.49999999999771</c:v>
                </c:pt>
                <c:pt idx="1156">
                  <c:v>115.59999999999771</c:v>
                </c:pt>
                <c:pt idx="1157">
                  <c:v>115.6999999999977</c:v>
                </c:pt>
                <c:pt idx="1158">
                  <c:v>115.79999999999769</c:v>
                </c:pt>
                <c:pt idx="1159">
                  <c:v>115.89999999999769</c:v>
                </c:pt>
                <c:pt idx="1160">
                  <c:v>115.99999999999768</c:v>
                </c:pt>
                <c:pt idx="1161">
                  <c:v>116.09999999999768</c:v>
                </c:pt>
                <c:pt idx="1162">
                  <c:v>116.19999999999767</c:v>
                </c:pt>
                <c:pt idx="1163">
                  <c:v>116.29999999999767</c:v>
                </c:pt>
                <c:pt idx="1164">
                  <c:v>116.39999999999766</c:v>
                </c:pt>
                <c:pt idx="1165">
                  <c:v>116.49999999999766</c:v>
                </c:pt>
                <c:pt idx="1166">
                  <c:v>116.59999999999765</c:v>
                </c:pt>
                <c:pt idx="1167">
                  <c:v>116.69999999999764</c:v>
                </c:pt>
                <c:pt idx="1168">
                  <c:v>116.79999999999764</c:v>
                </c:pt>
                <c:pt idx="1169">
                  <c:v>116.89999999999763</c:v>
                </c:pt>
                <c:pt idx="1170">
                  <c:v>116.99999999999763</c:v>
                </c:pt>
                <c:pt idx="1171">
                  <c:v>117.09999999999762</c:v>
                </c:pt>
                <c:pt idx="1172">
                  <c:v>117.19999999999762</c:v>
                </c:pt>
                <c:pt idx="1173">
                  <c:v>117.29999999999761</c:v>
                </c:pt>
                <c:pt idx="1174">
                  <c:v>117.3999999999976</c:v>
                </c:pt>
                <c:pt idx="1175">
                  <c:v>117.4999999999976</c:v>
                </c:pt>
                <c:pt idx="1176">
                  <c:v>117.59999999999759</c:v>
                </c:pt>
                <c:pt idx="1177">
                  <c:v>117.69999999999759</c:v>
                </c:pt>
                <c:pt idx="1178">
                  <c:v>117.79999999999758</c:v>
                </c:pt>
                <c:pt idx="1179">
                  <c:v>117.89999999999758</c:v>
                </c:pt>
                <c:pt idx="1180">
                  <c:v>117.99999999999757</c:v>
                </c:pt>
                <c:pt idx="1181">
                  <c:v>118.09999999999756</c:v>
                </c:pt>
                <c:pt idx="1182">
                  <c:v>118.19999999999756</c:v>
                </c:pt>
                <c:pt idx="1183">
                  <c:v>118.29999999999755</c:v>
                </c:pt>
                <c:pt idx="1184">
                  <c:v>118.39999999999755</c:v>
                </c:pt>
                <c:pt idx="1185">
                  <c:v>118.49999999999754</c:v>
                </c:pt>
                <c:pt idx="1186">
                  <c:v>118.59999999999754</c:v>
                </c:pt>
                <c:pt idx="1187">
                  <c:v>118.69999999999753</c:v>
                </c:pt>
                <c:pt idx="1188">
                  <c:v>118.79999999999752</c:v>
                </c:pt>
                <c:pt idx="1189">
                  <c:v>118.89999999999752</c:v>
                </c:pt>
                <c:pt idx="1190">
                  <c:v>118.99999999999751</c:v>
                </c:pt>
                <c:pt idx="1191">
                  <c:v>119.09999999999751</c:v>
                </c:pt>
                <c:pt idx="1192">
                  <c:v>119.1999999999975</c:v>
                </c:pt>
                <c:pt idx="1193">
                  <c:v>119.2999999999975</c:v>
                </c:pt>
                <c:pt idx="1194">
                  <c:v>119.39999999999749</c:v>
                </c:pt>
                <c:pt idx="1195">
                  <c:v>119.49999999999748</c:v>
                </c:pt>
                <c:pt idx="1196">
                  <c:v>119.59999999999748</c:v>
                </c:pt>
                <c:pt idx="1197">
                  <c:v>119.69999999999747</c:v>
                </c:pt>
                <c:pt idx="1198">
                  <c:v>119.79999999999747</c:v>
                </c:pt>
                <c:pt idx="1199">
                  <c:v>119.89999999999746</c:v>
                </c:pt>
                <c:pt idx="1200">
                  <c:v>119.99999999999746</c:v>
                </c:pt>
                <c:pt idx="1201">
                  <c:v>120.09999999999745</c:v>
                </c:pt>
                <c:pt idx="1202">
                  <c:v>120.19999999999744</c:v>
                </c:pt>
                <c:pt idx="1203">
                  <c:v>120.29999999999744</c:v>
                </c:pt>
                <c:pt idx="1204">
                  <c:v>120.39999999999743</c:v>
                </c:pt>
                <c:pt idx="1205">
                  <c:v>120.49999999999743</c:v>
                </c:pt>
                <c:pt idx="1206">
                  <c:v>120.59999999999742</c:v>
                </c:pt>
                <c:pt idx="1207">
                  <c:v>120.69999999999742</c:v>
                </c:pt>
                <c:pt idx="1208">
                  <c:v>120.79999999999741</c:v>
                </c:pt>
                <c:pt idx="1209">
                  <c:v>120.89999999999741</c:v>
                </c:pt>
                <c:pt idx="1210">
                  <c:v>120.9999999999974</c:v>
                </c:pt>
                <c:pt idx="1211">
                  <c:v>121.09999999999739</c:v>
                </c:pt>
                <c:pt idx="1212">
                  <c:v>121.19999999999739</c:v>
                </c:pt>
                <c:pt idx="1213">
                  <c:v>121.29999999999738</c:v>
                </c:pt>
                <c:pt idx="1214">
                  <c:v>121.39999999999738</c:v>
                </c:pt>
                <c:pt idx="1215">
                  <c:v>121.49999999999737</c:v>
                </c:pt>
                <c:pt idx="1216">
                  <c:v>121.59999999999737</c:v>
                </c:pt>
                <c:pt idx="1217">
                  <c:v>121.69999999999736</c:v>
                </c:pt>
                <c:pt idx="1218">
                  <c:v>121.79999999999735</c:v>
                </c:pt>
                <c:pt idx="1219">
                  <c:v>121.89999999999735</c:v>
                </c:pt>
                <c:pt idx="1220">
                  <c:v>121.99999999999734</c:v>
                </c:pt>
                <c:pt idx="1221">
                  <c:v>122.09999999999734</c:v>
                </c:pt>
                <c:pt idx="1222">
                  <c:v>122.19999999999733</c:v>
                </c:pt>
                <c:pt idx="1223">
                  <c:v>122.29999999999733</c:v>
                </c:pt>
                <c:pt idx="1224">
                  <c:v>122.39999999999732</c:v>
                </c:pt>
                <c:pt idx="1225">
                  <c:v>122.49999999999731</c:v>
                </c:pt>
                <c:pt idx="1226">
                  <c:v>122.59999999999731</c:v>
                </c:pt>
                <c:pt idx="1227">
                  <c:v>122.6999999999973</c:v>
                </c:pt>
                <c:pt idx="1228">
                  <c:v>122.7999999999973</c:v>
                </c:pt>
                <c:pt idx="1229">
                  <c:v>122.89999999999729</c:v>
                </c:pt>
                <c:pt idx="1230">
                  <c:v>122.99999999999729</c:v>
                </c:pt>
                <c:pt idx="1231">
                  <c:v>123.09999999999728</c:v>
                </c:pt>
                <c:pt idx="1232">
                  <c:v>123.19999999999727</c:v>
                </c:pt>
                <c:pt idx="1233">
                  <c:v>123.29999999999727</c:v>
                </c:pt>
                <c:pt idx="1234">
                  <c:v>123.39999999999726</c:v>
                </c:pt>
                <c:pt idx="1235">
                  <c:v>123.49999999999726</c:v>
                </c:pt>
                <c:pt idx="1236">
                  <c:v>123.59999999999725</c:v>
                </c:pt>
                <c:pt idx="1237">
                  <c:v>123.69999999999725</c:v>
                </c:pt>
                <c:pt idx="1238">
                  <c:v>123.79999999999724</c:v>
                </c:pt>
                <c:pt idx="1239">
                  <c:v>123.89999999999723</c:v>
                </c:pt>
                <c:pt idx="1240">
                  <c:v>123.99999999999723</c:v>
                </c:pt>
                <c:pt idx="1241">
                  <c:v>124.09999999999722</c:v>
                </c:pt>
                <c:pt idx="1242">
                  <c:v>124.19999999999722</c:v>
                </c:pt>
                <c:pt idx="1243">
                  <c:v>124.29999999999721</c:v>
                </c:pt>
                <c:pt idx="1244">
                  <c:v>124.39999999999721</c:v>
                </c:pt>
                <c:pt idx="1245">
                  <c:v>124.4999999999972</c:v>
                </c:pt>
                <c:pt idx="1246">
                  <c:v>124.59999999999719</c:v>
                </c:pt>
                <c:pt idx="1247">
                  <c:v>124.69999999999719</c:v>
                </c:pt>
                <c:pt idx="1248">
                  <c:v>124.79999999999718</c:v>
                </c:pt>
                <c:pt idx="1249">
                  <c:v>124.89999999999718</c:v>
                </c:pt>
                <c:pt idx="1250">
                  <c:v>124.99999999999717</c:v>
                </c:pt>
                <c:pt idx="1251">
                  <c:v>125.09999999999717</c:v>
                </c:pt>
                <c:pt idx="1252">
                  <c:v>125.19999999999716</c:v>
                </c:pt>
                <c:pt idx="1253">
                  <c:v>125.29999999999715</c:v>
                </c:pt>
                <c:pt idx="1254">
                  <c:v>125.39999999999715</c:v>
                </c:pt>
                <c:pt idx="1255">
                  <c:v>125.49999999999714</c:v>
                </c:pt>
                <c:pt idx="1256">
                  <c:v>125.59999999999714</c:v>
                </c:pt>
                <c:pt idx="1257">
                  <c:v>125.69999999999713</c:v>
                </c:pt>
                <c:pt idx="1258">
                  <c:v>125.79999999999713</c:v>
                </c:pt>
                <c:pt idx="1259">
                  <c:v>125.89999999999712</c:v>
                </c:pt>
                <c:pt idx="1260">
                  <c:v>125.99999999999712</c:v>
                </c:pt>
                <c:pt idx="1261">
                  <c:v>126.09999999999711</c:v>
                </c:pt>
                <c:pt idx="1262">
                  <c:v>126.1999999999971</c:v>
                </c:pt>
                <c:pt idx="1263">
                  <c:v>126.2999999999971</c:v>
                </c:pt>
                <c:pt idx="1264">
                  <c:v>126.39999999999709</c:v>
                </c:pt>
                <c:pt idx="1265">
                  <c:v>126.49999999999709</c:v>
                </c:pt>
                <c:pt idx="1266">
                  <c:v>126.59999999999708</c:v>
                </c:pt>
                <c:pt idx="1267">
                  <c:v>126.69999999999708</c:v>
                </c:pt>
                <c:pt idx="1268">
                  <c:v>126.79999999999707</c:v>
                </c:pt>
                <c:pt idx="1269">
                  <c:v>126.89999999999706</c:v>
                </c:pt>
                <c:pt idx="1270">
                  <c:v>126.99999999999706</c:v>
                </c:pt>
                <c:pt idx="1271">
                  <c:v>127.09999999999705</c:v>
                </c:pt>
                <c:pt idx="1272">
                  <c:v>127.19999999999705</c:v>
                </c:pt>
                <c:pt idx="1273">
                  <c:v>127.29999999999704</c:v>
                </c:pt>
                <c:pt idx="1274">
                  <c:v>127.39999999999704</c:v>
                </c:pt>
                <c:pt idx="1275">
                  <c:v>127.49999999999703</c:v>
                </c:pt>
                <c:pt idx="1276">
                  <c:v>127.59999999999702</c:v>
                </c:pt>
                <c:pt idx="1277">
                  <c:v>127.69999999999702</c:v>
                </c:pt>
                <c:pt idx="1278">
                  <c:v>127.79999999999701</c:v>
                </c:pt>
                <c:pt idx="1279">
                  <c:v>127.89999999999701</c:v>
                </c:pt>
                <c:pt idx="1280">
                  <c:v>127.999999999997</c:v>
                </c:pt>
                <c:pt idx="1281">
                  <c:v>128.09999999999701</c:v>
                </c:pt>
                <c:pt idx="1282">
                  <c:v>128.199999999997</c:v>
                </c:pt>
                <c:pt idx="1283">
                  <c:v>128.299999999997</c:v>
                </c:pt>
                <c:pt idx="1284">
                  <c:v>128.39999999999699</c:v>
                </c:pt>
                <c:pt idx="1285">
                  <c:v>128.49999999999699</c:v>
                </c:pt>
                <c:pt idx="1286">
                  <c:v>128.59999999999698</c:v>
                </c:pt>
                <c:pt idx="1287">
                  <c:v>128.69999999999698</c:v>
                </c:pt>
                <c:pt idx="1288">
                  <c:v>128.79999999999697</c:v>
                </c:pt>
                <c:pt idx="1289">
                  <c:v>128.89999999999696</c:v>
                </c:pt>
                <c:pt idx="1290">
                  <c:v>128.99999999999696</c:v>
                </c:pt>
                <c:pt idx="1291">
                  <c:v>129.09999999999695</c:v>
                </c:pt>
                <c:pt idx="1292">
                  <c:v>129.19999999999695</c:v>
                </c:pt>
                <c:pt idx="1293">
                  <c:v>129.29999999999694</c:v>
                </c:pt>
                <c:pt idx="1294">
                  <c:v>129.39999999999694</c:v>
                </c:pt>
                <c:pt idx="1295">
                  <c:v>129.49999999999693</c:v>
                </c:pt>
                <c:pt idx="1296">
                  <c:v>129.59999999999692</c:v>
                </c:pt>
                <c:pt idx="1297">
                  <c:v>129.69999999999692</c:v>
                </c:pt>
                <c:pt idx="1298">
                  <c:v>129.79999999999691</c:v>
                </c:pt>
                <c:pt idx="1299">
                  <c:v>129.89999999999691</c:v>
                </c:pt>
                <c:pt idx="1300">
                  <c:v>129.9999999999969</c:v>
                </c:pt>
                <c:pt idx="1301">
                  <c:v>130.0999999999969</c:v>
                </c:pt>
                <c:pt idx="1302">
                  <c:v>130.19999999999689</c:v>
                </c:pt>
                <c:pt idx="1303">
                  <c:v>130.29999999999688</c:v>
                </c:pt>
                <c:pt idx="1304">
                  <c:v>130.39999999999688</c:v>
                </c:pt>
                <c:pt idx="1305">
                  <c:v>130.49999999999687</c:v>
                </c:pt>
                <c:pt idx="1306">
                  <c:v>130.59999999999687</c:v>
                </c:pt>
                <c:pt idx="1307">
                  <c:v>130.69999999999686</c:v>
                </c:pt>
                <c:pt idx="1308">
                  <c:v>130.79999999999686</c:v>
                </c:pt>
                <c:pt idx="1309">
                  <c:v>130.89999999999685</c:v>
                </c:pt>
                <c:pt idx="1310">
                  <c:v>130.99999999999685</c:v>
                </c:pt>
                <c:pt idx="1311">
                  <c:v>131.09999999999684</c:v>
                </c:pt>
                <c:pt idx="1312">
                  <c:v>131.19999999999683</c:v>
                </c:pt>
                <c:pt idx="1313">
                  <c:v>131.29999999999683</c:v>
                </c:pt>
                <c:pt idx="1314">
                  <c:v>131.39999999999682</c:v>
                </c:pt>
                <c:pt idx="1315">
                  <c:v>131.49999999999682</c:v>
                </c:pt>
                <c:pt idx="1316">
                  <c:v>131.59999999999681</c:v>
                </c:pt>
                <c:pt idx="1317">
                  <c:v>131.69999999999681</c:v>
                </c:pt>
                <c:pt idx="1318">
                  <c:v>131.7999999999968</c:v>
                </c:pt>
                <c:pt idx="1319">
                  <c:v>131.89999999999679</c:v>
                </c:pt>
                <c:pt idx="1320">
                  <c:v>131.99999999999679</c:v>
                </c:pt>
                <c:pt idx="1321">
                  <c:v>132.09999999999678</c:v>
                </c:pt>
                <c:pt idx="1322">
                  <c:v>132.19999999999678</c:v>
                </c:pt>
                <c:pt idx="1323">
                  <c:v>132.29999999999677</c:v>
                </c:pt>
                <c:pt idx="1324">
                  <c:v>132.39999999999677</c:v>
                </c:pt>
                <c:pt idx="1325">
                  <c:v>132.49999999999676</c:v>
                </c:pt>
                <c:pt idx="1326">
                  <c:v>132.59999999999675</c:v>
                </c:pt>
                <c:pt idx="1327">
                  <c:v>132.69999999999675</c:v>
                </c:pt>
                <c:pt idx="1328">
                  <c:v>132.79999999999674</c:v>
                </c:pt>
                <c:pt idx="1329">
                  <c:v>132.89999999999674</c:v>
                </c:pt>
                <c:pt idx="1330">
                  <c:v>132.99999999999673</c:v>
                </c:pt>
                <c:pt idx="1331">
                  <c:v>133.09999999999673</c:v>
                </c:pt>
                <c:pt idx="1332">
                  <c:v>133.19999999999672</c:v>
                </c:pt>
                <c:pt idx="1333">
                  <c:v>133.29999999999671</c:v>
                </c:pt>
                <c:pt idx="1334">
                  <c:v>133.39999999999671</c:v>
                </c:pt>
                <c:pt idx="1335">
                  <c:v>133.4999999999967</c:v>
                </c:pt>
                <c:pt idx="1336">
                  <c:v>133.5999999999967</c:v>
                </c:pt>
                <c:pt idx="1337">
                  <c:v>133.69999999999669</c:v>
                </c:pt>
                <c:pt idx="1338">
                  <c:v>133.79999999999669</c:v>
                </c:pt>
                <c:pt idx="1339">
                  <c:v>133.89999999999668</c:v>
                </c:pt>
                <c:pt idx="1340">
                  <c:v>133.99999999999667</c:v>
                </c:pt>
                <c:pt idx="1341">
                  <c:v>134.09999999999667</c:v>
                </c:pt>
                <c:pt idx="1342">
                  <c:v>134.19999999999666</c:v>
                </c:pt>
                <c:pt idx="1343">
                  <c:v>134.29999999999666</c:v>
                </c:pt>
                <c:pt idx="1344">
                  <c:v>134.39999999999665</c:v>
                </c:pt>
                <c:pt idx="1345">
                  <c:v>134.49999999999665</c:v>
                </c:pt>
                <c:pt idx="1346">
                  <c:v>134.59999999999664</c:v>
                </c:pt>
                <c:pt idx="1347">
                  <c:v>134.69999999999663</c:v>
                </c:pt>
                <c:pt idx="1348">
                  <c:v>134.79999999999663</c:v>
                </c:pt>
                <c:pt idx="1349">
                  <c:v>134.89999999999662</c:v>
                </c:pt>
                <c:pt idx="1350">
                  <c:v>134.99999999999662</c:v>
                </c:pt>
                <c:pt idx="1351">
                  <c:v>135.09999999999661</c:v>
                </c:pt>
                <c:pt idx="1352">
                  <c:v>135.19999999999661</c:v>
                </c:pt>
                <c:pt idx="1353">
                  <c:v>135.2999999999966</c:v>
                </c:pt>
                <c:pt idx="1354">
                  <c:v>135.3999999999966</c:v>
                </c:pt>
                <c:pt idx="1355">
                  <c:v>135.49999999999659</c:v>
                </c:pt>
                <c:pt idx="1356">
                  <c:v>135.59999999999658</c:v>
                </c:pt>
                <c:pt idx="1357">
                  <c:v>135.69999999999658</c:v>
                </c:pt>
                <c:pt idx="1358">
                  <c:v>135.79999999999657</c:v>
                </c:pt>
                <c:pt idx="1359">
                  <c:v>135.89999999999657</c:v>
                </c:pt>
                <c:pt idx="1360">
                  <c:v>135.99999999999656</c:v>
                </c:pt>
                <c:pt idx="1361">
                  <c:v>136.09999999999656</c:v>
                </c:pt>
                <c:pt idx="1362">
                  <c:v>136.19999999999655</c:v>
                </c:pt>
                <c:pt idx="1363">
                  <c:v>136.29999999999654</c:v>
                </c:pt>
                <c:pt idx="1364">
                  <c:v>136.39999999999654</c:v>
                </c:pt>
                <c:pt idx="1365">
                  <c:v>136.49999999999653</c:v>
                </c:pt>
                <c:pt idx="1366">
                  <c:v>136.59999999999653</c:v>
                </c:pt>
                <c:pt idx="1367">
                  <c:v>136.69999999999652</c:v>
                </c:pt>
                <c:pt idx="1368">
                  <c:v>136.79999999999652</c:v>
                </c:pt>
                <c:pt idx="1369">
                  <c:v>136.89999999999651</c:v>
                </c:pt>
                <c:pt idx="1370">
                  <c:v>136.9999999999965</c:v>
                </c:pt>
                <c:pt idx="1371">
                  <c:v>137.0999999999965</c:v>
                </c:pt>
                <c:pt idx="1372">
                  <c:v>137.19999999999649</c:v>
                </c:pt>
                <c:pt idx="1373">
                  <c:v>137.29999999999649</c:v>
                </c:pt>
                <c:pt idx="1374">
                  <c:v>137.39999999999648</c:v>
                </c:pt>
                <c:pt idx="1375">
                  <c:v>137.49999999999648</c:v>
                </c:pt>
                <c:pt idx="1376">
                  <c:v>137.59999999999647</c:v>
                </c:pt>
                <c:pt idx="1377">
                  <c:v>137.69999999999646</c:v>
                </c:pt>
                <c:pt idx="1378">
                  <c:v>137.79999999999646</c:v>
                </c:pt>
                <c:pt idx="1379">
                  <c:v>137.89999999999645</c:v>
                </c:pt>
                <c:pt idx="1380">
                  <c:v>137.99999999999645</c:v>
                </c:pt>
                <c:pt idx="1381">
                  <c:v>138.09999999999644</c:v>
                </c:pt>
                <c:pt idx="1382">
                  <c:v>138.19999999999644</c:v>
                </c:pt>
                <c:pt idx="1383">
                  <c:v>138.29999999999643</c:v>
                </c:pt>
                <c:pt idx="1384">
                  <c:v>138.39999999999642</c:v>
                </c:pt>
                <c:pt idx="1385">
                  <c:v>138.49999999999642</c:v>
                </c:pt>
                <c:pt idx="1386">
                  <c:v>138.59999999999641</c:v>
                </c:pt>
                <c:pt idx="1387">
                  <c:v>138.69999999999641</c:v>
                </c:pt>
                <c:pt idx="1388">
                  <c:v>138.7999999999964</c:v>
                </c:pt>
                <c:pt idx="1389">
                  <c:v>138.8999999999964</c:v>
                </c:pt>
                <c:pt idx="1390">
                  <c:v>138.99999999999639</c:v>
                </c:pt>
                <c:pt idx="1391">
                  <c:v>139.09999999999638</c:v>
                </c:pt>
                <c:pt idx="1392">
                  <c:v>139.19999999999638</c:v>
                </c:pt>
                <c:pt idx="1393">
                  <c:v>139.29999999999637</c:v>
                </c:pt>
                <c:pt idx="1394">
                  <c:v>139.39999999999637</c:v>
                </c:pt>
                <c:pt idx="1395">
                  <c:v>139.49999999999636</c:v>
                </c:pt>
                <c:pt idx="1396">
                  <c:v>139.59999999999636</c:v>
                </c:pt>
                <c:pt idx="1397">
                  <c:v>139.69999999999635</c:v>
                </c:pt>
                <c:pt idx="1398">
                  <c:v>139.79999999999634</c:v>
                </c:pt>
                <c:pt idx="1399">
                  <c:v>139.89999999999634</c:v>
                </c:pt>
                <c:pt idx="1400">
                  <c:v>139.99999999999633</c:v>
                </c:pt>
                <c:pt idx="1401">
                  <c:v>140.09999999999633</c:v>
                </c:pt>
                <c:pt idx="1402">
                  <c:v>140.19999999999632</c:v>
                </c:pt>
                <c:pt idx="1403">
                  <c:v>140.29999999999632</c:v>
                </c:pt>
                <c:pt idx="1404">
                  <c:v>140.39999999999631</c:v>
                </c:pt>
                <c:pt idx="1405">
                  <c:v>140.49999999999631</c:v>
                </c:pt>
                <c:pt idx="1406">
                  <c:v>140.5999999999963</c:v>
                </c:pt>
                <c:pt idx="1407">
                  <c:v>140.69999999999629</c:v>
                </c:pt>
                <c:pt idx="1408">
                  <c:v>140.79999999999629</c:v>
                </c:pt>
                <c:pt idx="1409">
                  <c:v>140.89999999999628</c:v>
                </c:pt>
                <c:pt idx="1410">
                  <c:v>140.99999999999628</c:v>
                </c:pt>
                <c:pt idx="1411">
                  <c:v>141.09999999999627</c:v>
                </c:pt>
                <c:pt idx="1412">
                  <c:v>141.19999999999627</c:v>
                </c:pt>
                <c:pt idx="1413">
                  <c:v>141.29999999999626</c:v>
                </c:pt>
                <c:pt idx="1414">
                  <c:v>141.39999999999625</c:v>
                </c:pt>
                <c:pt idx="1415">
                  <c:v>141.49999999999625</c:v>
                </c:pt>
                <c:pt idx="1416">
                  <c:v>141.59999999999624</c:v>
                </c:pt>
                <c:pt idx="1417">
                  <c:v>141.69999999999624</c:v>
                </c:pt>
                <c:pt idx="1418">
                  <c:v>141.79999999999623</c:v>
                </c:pt>
                <c:pt idx="1419">
                  <c:v>141.89999999999623</c:v>
                </c:pt>
                <c:pt idx="1420">
                  <c:v>141.99999999999622</c:v>
                </c:pt>
                <c:pt idx="1421">
                  <c:v>142.09999999999621</c:v>
                </c:pt>
                <c:pt idx="1422">
                  <c:v>142.19999999999621</c:v>
                </c:pt>
                <c:pt idx="1423">
                  <c:v>142.2999999999962</c:v>
                </c:pt>
                <c:pt idx="1424">
                  <c:v>142.3999999999962</c:v>
                </c:pt>
                <c:pt idx="1425">
                  <c:v>142.49999999999619</c:v>
                </c:pt>
                <c:pt idx="1426">
                  <c:v>142.59999999999619</c:v>
                </c:pt>
                <c:pt idx="1427">
                  <c:v>142.69999999999618</c:v>
                </c:pt>
                <c:pt idx="1428">
                  <c:v>142.79999999999617</c:v>
                </c:pt>
                <c:pt idx="1429">
                  <c:v>142.89999999999617</c:v>
                </c:pt>
                <c:pt idx="1430">
                  <c:v>142.99999999999616</c:v>
                </c:pt>
                <c:pt idx="1431">
                  <c:v>143.09999999999616</c:v>
                </c:pt>
                <c:pt idx="1432">
                  <c:v>143.19999999999615</c:v>
                </c:pt>
                <c:pt idx="1433">
                  <c:v>143.29999999999615</c:v>
                </c:pt>
                <c:pt idx="1434">
                  <c:v>143.39999999999614</c:v>
                </c:pt>
                <c:pt idx="1435">
                  <c:v>143.49999999999613</c:v>
                </c:pt>
                <c:pt idx="1436">
                  <c:v>143.59999999999613</c:v>
                </c:pt>
                <c:pt idx="1437">
                  <c:v>143.69999999999612</c:v>
                </c:pt>
                <c:pt idx="1438">
                  <c:v>143.79999999999612</c:v>
                </c:pt>
                <c:pt idx="1439">
                  <c:v>143.89999999999611</c:v>
                </c:pt>
                <c:pt idx="1440">
                  <c:v>143.99999999999611</c:v>
                </c:pt>
                <c:pt idx="1441">
                  <c:v>144.0999999999961</c:v>
                </c:pt>
                <c:pt idx="1442">
                  <c:v>144.19999999999609</c:v>
                </c:pt>
                <c:pt idx="1443">
                  <c:v>144.29999999999609</c:v>
                </c:pt>
                <c:pt idx="1444">
                  <c:v>144.39999999999608</c:v>
                </c:pt>
                <c:pt idx="1445">
                  <c:v>144.49999999999608</c:v>
                </c:pt>
                <c:pt idx="1446">
                  <c:v>144.59999999999607</c:v>
                </c:pt>
                <c:pt idx="1447">
                  <c:v>144.69999999999607</c:v>
                </c:pt>
                <c:pt idx="1448">
                  <c:v>144.79999999999606</c:v>
                </c:pt>
                <c:pt idx="1449">
                  <c:v>144.89999999999606</c:v>
                </c:pt>
                <c:pt idx="1450">
                  <c:v>144.99999999999605</c:v>
                </c:pt>
                <c:pt idx="1451">
                  <c:v>145.09999999999604</c:v>
                </c:pt>
                <c:pt idx="1452">
                  <c:v>145.19999999999604</c:v>
                </c:pt>
                <c:pt idx="1453">
                  <c:v>145.29999999999603</c:v>
                </c:pt>
                <c:pt idx="1454">
                  <c:v>145.39999999999603</c:v>
                </c:pt>
                <c:pt idx="1455">
                  <c:v>145.49999999999602</c:v>
                </c:pt>
                <c:pt idx="1456">
                  <c:v>145.59999999999602</c:v>
                </c:pt>
                <c:pt idx="1457">
                  <c:v>145.69999999999601</c:v>
                </c:pt>
                <c:pt idx="1458">
                  <c:v>145.799999999996</c:v>
                </c:pt>
                <c:pt idx="1459">
                  <c:v>145.899999999996</c:v>
                </c:pt>
                <c:pt idx="1460">
                  <c:v>145.99999999999599</c:v>
                </c:pt>
                <c:pt idx="1461">
                  <c:v>146.09999999999599</c:v>
                </c:pt>
                <c:pt idx="1462">
                  <c:v>146.19999999999598</c:v>
                </c:pt>
                <c:pt idx="1463">
                  <c:v>146.29999999999598</c:v>
                </c:pt>
                <c:pt idx="1464">
                  <c:v>146.39999999999597</c:v>
                </c:pt>
                <c:pt idx="1465">
                  <c:v>146.49999999999596</c:v>
                </c:pt>
                <c:pt idx="1466">
                  <c:v>146.59999999999596</c:v>
                </c:pt>
                <c:pt idx="1467">
                  <c:v>146.69999999999595</c:v>
                </c:pt>
                <c:pt idx="1468">
                  <c:v>146.79999999999595</c:v>
                </c:pt>
                <c:pt idx="1469">
                  <c:v>146.89999999999594</c:v>
                </c:pt>
                <c:pt idx="1470">
                  <c:v>146.99999999999594</c:v>
                </c:pt>
                <c:pt idx="1471">
                  <c:v>147.09999999999593</c:v>
                </c:pt>
                <c:pt idx="1472">
                  <c:v>147.19999999999592</c:v>
                </c:pt>
                <c:pt idx="1473">
                  <c:v>147.29999999999592</c:v>
                </c:pt>
                <c:pt idx="1474">
                  <c:v>147.39999999999591</c:v>
                </c:pt>
                <c:pt idx="1475">
                  <c:v>147.49999999999591</c:v>
                </c:pt>
                <c:pt idx="1476">
                  <c:v>147.5999999999959</c:v>
                </c:pt>
                <c:pt idx="1477">
                  <c:v>147.6999999999959</c:v>
                </c:pt>
                <c:pt idx="1478">
                  <c:v>147.79999999999589</c:v>
                </c:pt>
                <c:pt idx="1479">
                  <c:v>147.89999999999588</c:v>
                </c:pt>
                <c:pt idx="1480">
                  <c:v>147.99999999999588</c:v>
                </c:pt>
                <c:pt idx="1481">
                  <c:v>148.09999999999587</c:v>
                </c:pt>
                <c:pt idx="1482">
                  <c:v>148.19999999999587</c:v>
                </c:pt>
                <c:pt idx="1483">
                  <c:v>148.29999999999586</c:v>
                </c:pt>
                <c:pt idx="1484">
                  <c:v>148.39999999999586</c:v>
                </c:pt>
                <c:pt idx="1485">
                  <c:v>148.49999999999585</c:v>
                </c:pt>
                <c:pt idx="1486">
                  <c:v>148.59999999999584</c:v>
                </c:pt>
                <c:pt idx="1487">
                  <c:v>148.69999999999584</c:v>
                </c:pt>
                <c:pt idx="1488">
                  <c:v>148.79999999999583</c:v>
                </c:pt>
                <c:pt idx="1489">
                  <c:v>148.89999999999583</c:v>
                </c:pt>
                <c:pt idx="1490">
                  <c:v>148.99999999999582</c:v>
                </c:pt>
                <c:pt idx="1491">
                  <c:v>149.09999999999582</c:v>
                </c:pt>
                <c:pt idx="1492">
                  <c:v>149.19999999999581</c:v>
                </c:pt>
                <c:pt idx="1493">
                  <c:v>149.2999999999958</c:v>
                </c:pt>
                <c:pt idx="1494">
                  <c:v>149.3999999999958</c:v>
                </c:pt>
                <c:pt idx="1495">
                  <c:v>149.49999999999579</c:v>
                </c:pt>
                <c:pt idx="1496">
                  <c:v>149.59999999999579</c:v>
                </c:pt>
                <c:pt idx="1497">
                  <c:v>149.69999999999578</c:v>
                </c:pt>
                <c:pt idx="1498">
                  <c:v>149.79999999999578</c:v>
                </c:pt>
                <c:pt idx="1499">
                  <c:v>149.89999999999577</c:v>
                </c:pt>
                <c:pt idx="1500">
                  <c:v>149.99999999999577</c:v>
                </c:pt>
                <c:pt idx="1501">
                  <c:v>150.09999999999576</c:v>
                </c:pt>
                <c:pt idx="1502">
                  <c:v>150.19999999999575</c:v>
                </c:pt>
                <c:pt idx="1503">
                  <c:v>150.29999999999575</c:v>
                </c:pt>
                <c:pt idx="1504">
                  <c:v>150.39999999999574</c:v>
                </c:pt>
                <c:pt idx="1505">
                  <c:v>150.49999999999574</c:v>
                </c:pt>
                <c:pt idx="1506">
                  <c:v>150.59999999999573</c:v>
                </c:pt>
                <c:pt idx="1507">
                  <c:v>150.69999999999573</c:v>
                </c:pt>
                <c:pt idx="1508">
                  <c:v>150.79999999999572</c:v>
                </c:pt>
                <c:pt idx="1509">
                  <c:v>150.89999999999571</c:v>
                </c:pt>
                <c:pt idx="1510">
                  <c:v>150.99999999999571</c:v>
                </c:pt>
                <c:pt idx="1511">
                  <c:v>151.0999999999957</c:v>
                </c:pt>
                <c:pt idx="1512">
                  <c:v>151.1999999999957</c:v>
                </c:pt>
                <c:pt idx="1513">
                  <c:v>151.29999999999569</c:v>
                </c:pt>
                <c:pt idx="1514">
                  <c:v>151.39999999999569</c:v>
                </c:pt>
                <c:pt idx="1515">
                  <c:v>151.49999999999568</c:v>
                </c:pt>
                <c:pt idx="1516">
                  <c:v>151.59999999999567</c:v>
                </c:pt>
                <c:pt idx="1517">
                  <c:v>151.69999999999567</c:v>
                </c:pt>
                <c:pt idx="1518">
                  <c:v>151.79999999999566</c:v>
                </c:pt>
                <c:pt idx="1519">
                  <c:v>151.89999999999566</c:v>
                </c:pt>
                <c:pt idx="1520">
                  <c:v>151.99999999999565</c:v>
                </c:pt>
                <c:pt idx="1521">
                  <c:v>152.09999999999565</c:v>
                </c:pt>
                <c:pt idx="1522">
                  <c:v>152.19999999999564</c:v>
                </c:pt>
                <c:pt idx="1523">
                  <c:v>152.29999999999563</c:v>
                </c:pt>
                <c:pt idx="1524">
                  <c:v>152.39999999999563</c:v>
                </c:pt>
                <c:pt idx="1525">
                  <c:v>152.49999999999562</c:v>
                </c:pt>
                <c:pt idx="1526">
                  <c:v>152.59999999999562</c:v>
                </c:pt>
                <c:pt idx="1527">
                  <c:v>152.69999999999561</c:v>
                </c:pt>
                <c:pt idx="1528">
                  <c:v>152.79999999999561</c:v>
                </c:pt>
                <c:pt idx="1529">
                  <c:v>152.8999999999956</c:v>
                </c:pt>
                <c:pt idx="1530">
                  <c:v>152.99999999999559</c:v>
                </c:pt>
                <c:pt idx="1531">
                  <c:v>153.09999999999559</c:v>
                </c:pt>
                <c:pt idx="1532">
                  <c:v>153.19999999999558</c:v>
                </c:pt>
                <c:pt idx="1533">
                  <c:v>153.29999999999558</c:v>
                </c:pt>
                <c:pt idx="1534">
                  <c:v>153.39999999999557</c:v>
                </c:pt>
                <c:pt idx="1535">
                  <c:v>153.49999999999557</c:v>
                </c:pt>
                <c:pt idx="1536">
                  <c:v>153.59999999999556</c:v>
                </c:pt>
                <c:pt idx="1537">
                  <c:v>153.69999999999555</c:v>
                </c:pt>
                <c:pt idx="1538">
                  <c:v>153.79999999999555</c:v>
                </c:pt>
                <c:pt idx="1539">
                  <c:v>153.89999999999554</c:v>
                </c:pt>
                <c:pt idx="1540">
                  <c:v>153.99999999999554</c:v>
                </c:pt>
                <c:pt idx="1541">
                  <c:v>154.09999999999553</c:v>
                </c:pt>
                <c:pt idx="1542">
                  <c:v>154.19999999999553</c:v>
                </c:pt>
                <c:pt idx="1543">
                  <c:v>154.29999999999552</c:v>
                </c:pt>
                <c:pt idx="1544">
                  <c:v>154.39999999999552</c:v>
                </c:pt>
                <c:pt idx="1545">
                  <c:v>154.49999999999551</c:v>
                </c:pt>
                <c:pt idx="1546">
                  <c:v>154.5999999999955</c:v>
                </c:pt>
                <c:pt idx="1547">
                  <c:v>154.6999999999955</c:v>
                </c:pt>
                <c:pt idx="1548">
                  <c:v>154.79999999999549</c:v>
                </c:pt>
                <c:pt idx="1549">
                  <c:v>154.89999999999549</c:v>
                </c:pt>
                <c:pt idx="1550">
                  <c:v>154.99999999999548</c:v>
                </c:pt>
                <c:pt idx="1551">
                  <c:v>155.09999999999548</c:v>
                </c:pt>
                <c:pt idx="1552">
                  <c:v>155.19999999999547</c:v>
                </c:pt>
                <c:pt idx="1553">
                  <c:v>155.29999999999546</c:v>
                </c:pt>
                <c:pt idx="1554">
                  <c:v>155.39999999999546</c:v>
                </c:pt>
                <c:pt idx="1555">
                  <c:v>155.49999999999545</c:v>
                </c:pt>
                <c:pt idx="1556">
                  <c:v>155.59999999999545</c:v>
                </c:pt>
                <c:pt idx="1557">
                  <c:v>155.69999999999544</c:v>
                </c:pt>
                <c:pt idx="1558">
                  <c:v>155.79999999999544</c:v>
                </c:pt>
                <c:pt idx="1559">
                  <c:v>155.89999999999543</c:v>
                </c:pt>
                <c:pt idx="1560">
                  <c:v>155.99999999999542</c:v>
                </c:pt>
                <c:pt idx="1561">
                  <c:v>156.09999999999542</c:v>
                </c:pt>
                <c:pt idx="1562">
                  <c:v>156.19999999999541</c:v>
                </c:pt>
                <c:pt idx="1563">
                  <c:v>156.29999999999541</c:v>
                </c:pt>
                <c:pt idx="1564">
                  <c:v>156.3999999999954</c:v>
                </c:pt>
                <c:pt idx="1565">
                  <c:v>156.4999999999954</c:v>
                </c:pt>
                <c:pt idx="1566">
                  <c:v>156.59999999999539</c:v>
                </c:pt>
                <c:pt idx="1567">
                  <c:v>156.69999999999538</c:v>
                </c:pt>
                <c:pt idx="1568">
                  <c:v>156.79999999999538</c:v>
                </c:pt>
                <c:pt idx="1569">
                  <c:v>156.89999999999537</c:v>
                </c:pt>
                <c:pt idx="1570">
                  <c:v>156.99999999999537</c:v>
                </c:pt>
                <c:pt idx="1571">
                  <c:v>157.09999999999536</c:v>
                </c:pt>
                <c:pt idx="1572">
                  <c:v>157.19999999999536</c:v>
                </c:pt>
                <c:pt idx="1573">
                  <c:v>157.29999999999535</c:v>
                </c:pt>
                <c:pt idx="1574">
                  <c:v>157.39999999999534</c:v>
                </c:pt>
                <c:pt idx="1575">
                  <c:v>157.49999999999534</c:v>
                </c:pt>
                <c:pt idx="1576">
                  <c:v>157.59999999999533</c:v>
                </c:pt>
                <c:pt idx="1577">
                  <c:v>157.69999999999533</c:v>
                </c:pt>
                <c:pt idx="1578">
                  <c:v>157.79999999999532</c:v>
                </c:pt>
                <c:pt idx="1579">
                  <c:v>157.89999999999532</c:v>
                </c:pt>
                <c:pt idx="1580">
                  <c:v>157.99999999999531</c:v>
                </c:pt>
                <c:pt idx="1581">
                  <c:v>158.0999999999953</c:v>
                </c:pt>
                <c:pt idx="1582">
                  <c:v>158.1999999999953</c:v>
                </c:pt>
                <c:pt idx="1583">
                  <c:v>158.29999999999529</c:v>
                </c:pt>
                <c:pt idx="1584">
                  <c:v>158.39999999999529</c:v>
                </c:pt>
                <c:pt idx="1585">
                  <c:v>158.49999999999528</c:v>
                </c:pt>
                <c:pt idx="1586">
                  <c:v>158.59999999999528</c:v>
                </c:pt>
                <c:pt idx="1587">
                  <c:v>158.69999999999527</c:v>
                </c:pt>
                <c:pt idx="1588">
                  <c:v>158.79999999999526</c:v>
                </c:pt>
                <c:pt idx="1589">
                  <c:v>158.89999999999526</c:v>
                </c:pt>
                <c:pt idx="1590">
                  <c:v>158.99999999999525</c:v>
                </c:pt>
                <c:pt idx="1591">
                  <c:v>159.09999999999525</c:v>
                </c:pt>
                <c:pt idx="1592">
                  <c:v>159.19999999999524</c:v>
                </c:pt>
                <c:pt idx="1593">
                  <c:v>159.29999999999524</c:v>
                </c:pt>
                <c:pt idx="1594">
                  <c:v>159.39999999999523</c:v>
                </c:pt>
                <c:pt idx="1595">
                  <c:v>159.49999999999523</c:v>
                </c:pt>
                <c:pt idx="1596">
                  <c:v>159.59999999999522</c:v>
                </c:pt>
                <c:pt idx="1597">
                  <c:v>159.69999999999521</c:v>
                </c:pt>
                <c:pt idx="1598">
                  <c:v>159.79999999999521</c:v>
                </c:pt>
                <c:pt idx="1599">
                  <c:v>159.8999999999952</c:v>
                </c:pt>
                <c:pt idx="1600">
                  <c:v>159.9999999999952</c:v>
                </c:pt>
                <c:pt idx="1601">
                  <c:v>160.09999999999519</c:v>
                </c:pt>
                <c:pt idx="1602">
                  <c:v>160.19999999999519</c:v>
                </c:pt>
                <c:pt idx="1603">
                  <c:v>160.29999999999518</c:v>
                </c:pt>
                <c:pt idx="1604">
                  <c:v>160.39999999999517</c:v>
                </c:pt>
                <c:pt idx="1605">
                  <c:v>160.49999999999517</c:v>
                </c:pt>
                <c:pt idx="1606">
                  <c:v>160.59999999999516</c:v>
                </c:pt>
                <c:pt idx="1607">
                  <c:v>160.69999999999516</c:v>
                </c:pt>
                <c:pt idx="1608">
                  <c:v>160.79999999999515</c:v>
                </c:pt>
                <c:pt idx="1609">
                  <c:v>160.89999999999515</c:v>
                </c:pt>
                <c:pt idx="1610">
                  <c:v>160.99999999999514</c:v>
                </c:pt>
                <c:pt idx="1611">
                  <c:v>161.09999999999513</c:v>
                </c:pt>
                <c:pt idx="1612">
                  <c:v>161.19999999999513</c:v>
                </c:pt>
                <c:pt idx="1613">
                  <c:v>161.29999999999512</c:v>
                </c:pt>
                <c:pt idx="1614">
                  <c:v>161.39999999999512</c:v>
                </c:pt>
                <c:pt idx="1615">
                  <c:v>161.49999999999511</c:v>
                </c:pt>
                <c:pt idx="1616">
                  <c:v>161.59999999999511</c:v>
                </c:pt>
                <c:pt idx="1617">
                  <c:v>161.6999999999951</c:v>
                </c:pt>
                <c:pt idx="1618">
                  <c:v>161.79999999999509</c:v>
                </c:pt>
                <c:pt idx="1619">
                  <c:v>161.89999999999509</c:v>
                </c:pt>
                <c:pt idx="1620">
                  <c:v>161.99999999999508</c:v>
                </c:pt>
                <c:pt idx="1621">
                  <c:v>162.09999999999508</c:v>
                </c:pt>
                <c:pt idx="1622">
                  <c:v>162.19999999999507</c:v>
                </c:pt>
                <c:pt idx="1623">
                  <c:v>162.29999999999507</c:v>
                </c:pt>
                <c:pt idx="1624">
                  <c:v>162.39999999999506</c:v>
                </c:pt>
                <c:pt idx="1625">
                  <c:v>162.49999999999505</c:v>
                </c:pt>
                <c:pt idx="1626">
                  <c:v>162.59999999999505</c:v>
                </c:pt>
                <c:pt idx="1627">
                  <c:v>162.69999999999504</c:v>
                </c:pt>
                <c:pt idx="1628">
                  <c:v>162.79999999999504</c:v>
                </c:pt>
                <c:pt idx="1629">
                  <c:v>162.89999999999503</c:v>
                </c:pt>
                <c:pt idx="1630">
                  <c:v>162.99999999999503</c:v>
                </c:pt>
                <c:pt idx="1631">
                  <c:v>163.09999999999502</c:v>
                </c:pt>
                <c:pt idx="1632">
                  <c:v>163.19999999999501</c:v>
                </c:pt>
                <c:pt idx="1633">
                  <c:v>163.29999999999501</c:v>
                </c:pt>
                <c:pt idx="1634">
                  <c:v>163.399999999995</c:v>
                </c:pt>
                <c:pt idx="1635">
                  <c:v>163.499999999995</c:v>
                </c:pt>
                <c:pt idx="1636">
                  <c:v>163.59999999999499</c:v>
                </c:pt>
                <c:pt idx="1637">
                  <c:v>163.69999999999499</c:v>
                </c:pt>
                <c:pt idx="1638">
                  <c:v>163.79999999999498</c:v>
                </c:pt>
                <c:pt idx="1639">
                  <c:v>163.89999999999498</c:v>
                </c:pt>
                <c:pt idx="1640">
                  <c:v>163.99999999999497</c:v>
                </c:pt>
                <c:pt idx="1641">
                  <c:v>164.09999999999496</c:v>
                </c:pt>
                <c:pt idx="1642">
                  <c:v>164.19999999999496</c:v>
                </c:pt>
                <c:pt idx="1643">
                  <c:v>164.29999999999495</c:v>
                </c:pt>
                <c:pt idx="1644">
                  <c:v>164.39999999999495</c:v>
                </c:pt>
                <c:pt idx="1645">
                  <c:v>164.49999999999494</c:v>
                </c:pt>
                <c:pt idx="1646">
                  <c:v>164.59999999999494</c:v>
                </c:pt>
                <c:pt idx="1647">
                  <c:v>164.69999999999493</c:v>
                </c:pt>
                <c:pt idx="1648">
                  <c:v>164.79999999999492</c:v>
                </c:pt>
                <c:pt idx="1649">
                  <c:v>164.89999999999492</c:v>
                </c:pt>
                <c:pt idx="1650">
                  <c:v>164.99999999999491</c:v>
                </c:pt>
                <c:pt idx="1651">
                  <c:v>165.09999999999491</c:v>
                </c:pt>
                <c:pt idx="1652">
                  <c:v>165.1999999999949</c:v>
                </c:pt>
                <c:pt idx="1653">
                  <c:v>165.2999999999949</c:v>
                </c:pt>
                <c:pt idx="1654">
                  <c:v>165.39999999999489</c:v>
                </c:pt>
                <c:pt idx="1655">
                  <c:v>165.49999999999488</c:v>
                </c:pt>
                <c:pt idx="1656">
                  <c:v>165.59999999999488</c:v>
                </c:pt>
                <c:pt idx="1657">
                  <c:v>165.69999999999487</c:v>
                </c:pt>
                <c:pt idx="1658">
                  <c:v>165.79999999999487</c:v>
                </c:pt>
                <c:pt idx="1659">
                  <c:v>165.89999999999486</c:v>
                </c:pt>
                <c:pt idx="1660">
                  <c:v>165.99999999999486</c:v>
                </c:pt>
                <c:pt idx="1661">
                  <c:v>166.09999999999485</c:v>
                </c:pt>
                <c:pt idx="1662">
                  <c:v>166.19999999999484</c:v>
                </c:pt>
                <c:pt idx="1663">
                  <c:v>166.29999999999484</c:v>
                </c:pt>
                <c:pt idx="1664">
                  <c:v>166.39999999999483</c:v>
                </c:pt>
                <c:pt idx="1665">
                  <c:v>166.49999999999483</c:v>
                </c:pt>
                <c:pt idx="1666">
                  <c:v>166.59999999999482</c:v>
                </c:pt>
                <c:pt idx="1667">
                  <c:v>166.69999999999482</c:v>
                </c:pt>
                <c:pt idx="1668">
                  <c:v>166.79999999999481</c:v>
                </c:pt>
                <c:pt idx="1669">
                  <c:v>166.8999999999948</c:v>
                </c:pt>
                <c:pt idx="1670">
                  <c:v>166.9999999999948</c:v>
                </c:pt>
                <c:pt idx="1671">
                  <c:v>167.09999999999479</c:v>
                </c:pt>
                <c:pt idx="1672">
                  <c:v>167.19999999999479</c:v>
                </c:pt>
                <c:pt idx="1673">
                  <c:v>167.29999999999478</c:v>
                </c:pt>
                <c:pt idx="1674">
                  <c:v>167.39999999999478</c:v>
                </c:pt>
                <c:pt idx="1675">
                  <c:v>167.49999999999477</c:v>
                </c:pt>
                <c:pt idx="1676">
                  <c:v>167.59999999999476</c:v>
                </c:pt>
                <c:pt idx="1677">
                  <c:v>167.69999999999476</c:v>
                </c:pt>
                <c:pt idx="1678">
                  <c:v>167.79999999999475</c:v>
                </c:pt>
                <c:pt idx="1679">
                  <c:v>167.89999999999475</c:v>
                </c:pt>
                <c:pt idx="1680">
                  <c:v>167.99999999999474</c:v>
                </c:pt>
                <c:pt idx="1681">
                  <c:v>168.09999999999474</c:v>
                </c:pt>
                <c:pt idx="1682">
                  <c:v>168.19999999999473</c:v>
                </c:pt>
                <c:pt idx="1683">
                  <c:v>168.29999999999472</c:v>
                </c:pt>
                <c:pt idx="1684">
                  <c:v>168.39999999999472</c:v>
                </c:pt>
                <c:pt idx="1685">
                  <c:v>168.49999999999471</c:v>
                </c:pt>
                <c:pt idx="1686">
                  <c:v>168.59999999999471</c:v>
                </c:pt>
                <c:pt idx="1687">
                  <c:v>168.6999999999947</c:v>
                </c:pt>
                <c:pt idx="1688">
                  <c:v>168.7999999999947</c:v>
                </c:pt>
                <c:pt idx="1689">
                  <c:v>168.89999999999469</c:v>
                </c:pt>
                <c:pt idx="1690">
                  <c:v>168.99999999999469</c:v>
                </c:pt>
                <c:pt idx="1691">
                  <c:v>169.09999999999468</c:v>
                </c:pt>
                <c:pt idx="1692">
                  <c:v>169.19999999999467</c:v>
                </c:pt>
                <c:pt idx="1693">
                  <c:v>169.29999999999467</c:v>
                </c:pt>
                <c:pt idx="1694">
                  <c:v>169.39999999999466</c:v>
                </c:pt>
                <c:pt idx="1695">
                  <c:v>169.49999999999466</c:v>
                </c:pt>
                <c:pt idx="1696">
                  <c:v>169.59999999999465</c:v>
                </c:pt>
                <c:pt idx="1697">
                  <c:v>169.69999999999465</c:v>
                </c:pt>
                <c:pt idx="1698">
                  <c:v>169.79999999999464</c:v>
                </c:pt>
                <c:pt idx="1699">
                  <c:v>169.89999999999463</c:v>
                </c:pt>
                <c:pt idx="1700">
                  <c:v>169.99999999999463</c:v>
                </c:pt>
                <c:pt idx="1701">
                  <c:v>170.09999999999462</c:v>
                </c:pt>
                <c:pt idx="1702">
                  <c:v>170.19999999999462</c:v>
                </c:pt>
                <c:pt idx="1703">
                  <c:v>170.29999999999461</c:v>
                </c:pt>
                <c:pt idx="1704">
                  <c:v>170.39999999999461</c:v>
                </c:pt>
                <c:pt idx="1705">
                  <c:v>170.4999999999946</c:v>
                </c:pt>
                <c:pt idx="1706">
                  <c:v>170.59999999999459</c:v>
                </c:pt>
                <c:pt idx="1707">
                  <c:v>170.69999999999459</c:v>
                </c:pt>
                <c:pt idx="1708">
                  <c:v>170.79999999999458</c:v>
                </c:pt>
                <c:pt idx="1709">
                  <c:v>170.89999999999458</c:v>
                </c:pt>
                <c:pt idx="1710">
                  <c:v>170.99999999999457</c:v>
                </c:pt>
                <c:pt idx="1711">
                  <c:v>171.09999999999457</c:v>
                </c:pt>
                <c:pt idx="1712">
                  <c:v>171.19999999999456</c:v>
                </c:pt>
                <c:pt idx="1713">
                  <c:v>171.29999999999455</c:v>
                </c:pt>
                <c:pt idx="1714">
                  <c:v>171.39999999999455</c:v>
                </c:pt>
                <c:pt idx="1715">
                  <c:v>171.49999999999454</c:v>
                </c:pt>
                <c:pt idx="1716">
                  <c:v>171.59999999999454</c:v>
                </c:pt>
                <c:pt idx="1717">
                  <c:v>171.69999999999453</c:v>
                </c:pt>
                <c:pt idx="1718">
                  <c:v>171.79999999999453</c:v>
                </c:pt>
                <c:pt idx="1719">
                  <c:v>171.89999999999452</c:v>
                </c:pt>
                <c:pt idx="1720">
                  <c:v>171.99999999999451</c:v>
                </c:pt>
                <c:pt idx="1721">
                  <c:v>172.09999999999451</c:v>
                </c:pt>
                <c:pt idx="1722">
                  <c:v>172.1999999999945</c:v>
                </c:pt>
                <c:pt idx="1723">
                  <c:v>172.2999999999945</c:v>
                </c:pt>
                <c:pt idx="1724">
                  <c:v>172.39999999999449</c:v>
                </c:pt>
                <c:pt idx="1725">
                  <c:v>172.49999999999449</c:v>
                </c:pt>
                <c:pt idx="1726">
                  <c:v>172.59999999999448</c:v>
                </c:pt>
                <c:pt idx="1727">
                  <c:v>172.69999999999447</c:v>
                </c:pt>
                <c:pt idx="1728">
                  <c:v>172.79999999999447</c:v>
                </c:pt>
                <c:pt idx="1729">
                  <c:v>172.89999999999446</c:v>
                </c:pt>
                <c:pt idx="1730">
                  <c:v>172.99999999999446</c:v>
                </c:pt>
                <c:pt idx="1731">
                  <c:v>173.09999999999445</c:v>
                </c:pt>
                <c:pt idx="1732">
                  <c:v>173.19999999999445</c:v>
                </c:pt>
                <c:pt idx="1733">
                  <c:v>173.29999999999444</c:v>
                </c:pt>
                <c:pt idx="1734">
                  <c:v>173.39999999999444</c:v>
                </c:pt>
                <c:pt idx="1735">
                  <c:v>173.49999999999443</c:v>
                </c:pt>
                <c:pt idx="1736">
                  <c:v>173.59999999999442</c:v>
                </c:pt>
                <c:pt idx="1737">
                  <c:v>173.69999999999442</c:v>
                </c:pt>
                <c:pt idx="1738">
                  <c:v>173.79999999999441</c:v>
                </c:pt>
                <c:pt idx="1739">
                  <c:v>173.89999999999441</c:v>
                </c:pt>
                <c:pt idx="1740">
                  <c:v>173.9999999999944</c:v>
                </c:pt>
                <c:pt idx="1741">
                  <c:v>174.0999999999944</c:v>
                </c:pt>
                <c:pt idx="1742">
                  <c:v>174.19999999999439</c:v>
                </c:pt>
                <c:pt idx="1743">
                  <c:v>174.29999999999438</c:v>
                </c:pt>
                <c:pt idx="1744">
                  <c:v>174.39999999999438</c:v>
                </c:pt>
                <c:pt idx="1745">
                  <c:v>174.49999999999437</c:v>
                </c:pt>
                <c:pt idx="1746">
                  <c:v>174.59999999999437</c:v>
                </c:pt>
                <c:pt idx="1747">
                  <c:v>174.69999999999436</c:v>
                </c:pt>
                <c:pt idx="1748">
                  <c:v>174.79999999999436</c:v>
                </c:pt>
                <c:pt idx="1749">
                  <c:v>174.89999999999435</c:v>
                </c:pt>
                <c:pt idx="1750">
                  <c:v>174.99999999999434</c:v>
                </c:pt>
                <c:pt idx="1751">
                  <c:v>175.09999999999434</c:v>
                </c:pt>
                <c:pt idx="1752">
                  <c:v>175.19999999999433</c:v>
                </c:pt>
                <c:pt idx="1753">
                  <c:v>175.29999999999433</c:v>
                </c:pt>
                <c:pt idx="1754">
                  <c:v>175.39999999999432</c:v>
                </c:pt>
                <c:pt idx="1755">
                  <c:v>175.49999999999432</c:v>
                </c:pt>
                <c:pt idx="1756">
                  <c:v>175.59999999999431</c:v>
                </c:pt>
                <c:pt idx="1757">
                  <c:v>175.6999999999943</c:v>
                </c:pt>
                <c:pt idx="1758">
                  <c:v>175.7999999999943</c:v>
                </c:pt>
                <c:pt idx="1759">
                  <c:v>175.89999999999429</c:v>
                </c:pt>
                <c:pt idx="1760">
                  <c:v>175.99999999999429</c:v>
                </c:pt>
                <c:pt idx="1761">
                  <c:v>176.09999999999428</c:v>
                </c:pt>
                <c:pt idx="1762">
                  <c:v>176.19999999999428</c:v>
                </c:pt>
                <c:pt idx="1763">
                  <c:v>176.29999999999427</c:v>
                </c:pt>
                <c:pt idx="1764">
                  <c:v>176.39999999999426</c:v>
                </c:pt>
                <c:pt idx="1765">
                  <c:v>176.49999999999426</c:v>
                </c:pt>
                <c:pt idx="1766">
                  <c:v>176.59999999999425</c:v>
                </c:pt>
                <c:pt idx="1767">
                  <c:v>176.69999999999425</c:v>
                </c:pt>
                <c:pt idx="1768">
                  <c:v>176.79999999999424</c:v>
                </c:pt>
                <c:pt idx="1769">
                  <c:v>176.89999999999424</c:v>
                </c:pt>
                <c:pt idx="1770">
                  <c:v>176.99999999999423</c:v>
                </c:pt>
                <c:pt idx="1771">
                  <c:v>177.09999999999422</c:v>
                </c:pt>
                <c:pt idx="1772">
                  <c:v>177.19999999999422</c:v>
                </c:pt>
                <c:pt idx="1773">
                  <c:v>177.29999999999421</c:v>
                </c:pt>
                <c:pt idx="1774">
                  <c:v>177.39999999999421</c:v>
                </c:pt>
                <c:pt idx="1775">
                  <c:v>177.4999999999942</c:v>
                </c:pt>
                <c:pt idx="1776">
                  <c:v>177.5999999999942</c:v>
                </c:pt>
                <c:pt idx="1777">
                  <c:v>177.69999999999419</c:v>
                </c:pt>
                <c:pt idx="1778">
                  <c:v>177.79999999999418</c:v>
                </c:pt>
                <c:pt idx="1779">
                  <c:v>177.89999999999418</c:v>
                </c:pt>
                <c:pt idx="1780">
                  <c:v>177.99999999999417</c:v>
                </c:pt>
                <c:pt idx="1781">
                  <c:v>178.09999999999417</c:v>
                </c:pt>
                <c:pt idx="1782">
                  <c:v>178.19999999999416</c:v>
                </c:pt>
                <c:pt idx="1783">
                  <c:v>178.29999999999416</c:v>
                </c:pt>
                <c:pt idx="1784">
                  <c:v>178.39999999999415</c:v>
                </c:pt>
                <c:pt idx="1785">
                  <c:v>178.49999999999415</c:v>
                </c:pt>
                <c:pt idx="1786">
                  <c:v>178.59999999999414</c:v>
                </c:pt>
                <c:pt idx="1787">
                  <c:v>178.69999999999413</c:v>
                </c:pt>
                <c:pt idx="1788">
                  <c:v>178.79999999999413</c:v>
                </c:pt>
                <c:pt idx="1789">
                  <c:v>178.89999999999412</c:v>
                </c:pt>
                <c:pt idx="1790">
                  <c:v>178.99999999999412</c:v>
                </c:pt>
                <c:pt idx="1791">
                  <c:v>179.09999999999411</c:v>
                </c:pt>
                <c:pt idx="1792">
                  <c:v>179.19999999999411</c:v>
                </c:pt>
                <c:pt idx="1793">
                  <c:v>179.2999999999941</c:v>
                </c:pt>
                <c:pt idx="1794">
                  <c:v>179.39999999999409</c:v>
                </c:pt>
                <c:pt idx="1795">
                  <c:v>179.49999999999409</c:v>
                </c:pt>
                <c:pt idx="1796">
                  <c:v>179.59999999999408</c:v>
                </c:pt>
                <c:pt idx="1797">
                  <c:v>179.69999999999408</c:v>
                </c:pt>
                <c:pt idx="1798">
                  <c:v>179.79999999999407</c:v>
                </c:pt>
                <c:pt idx="1799">
                  <c:v>179.89999999999407</c:v>
                </c:pt>
                <c:pt idx="1800">
                  <c:v>179.99999999999406</c:v>
                </c:pt>
                <c:pt idx="1801">
                  <c:v>180.09999999999405</c:v>
                </c:pt>
                <c:pt idx="1802">
                  <c:v>180.19999999999405</c:v>
                </c:pt>
                <c:pt idx="1803">
                  <c:v>180.29999999999404</c:v>
                </c:pt>
                <c:pt idx="1804">
                  <c:v>180.39999999999404</c:v>
                </c:pt>
                <c:pt idx="1805">
                  <c:v>180.49999999999403</c:v>
                </c:pt>
                <c:pt idx="1806">
                  <c:v>180.59999999999403</c:v>
                </c:pt>
                <c:pt idx="1807">
                  <c:v>180.69999999999402</c:v>
                </c:pt>
                <c:pt idx="1808">
                  <c:v>180.79999999999401</c:v>
                </c:pt>
                <c:pt idx="1809">
                  <c:v>180.89999999999401</c:v>
                </c:pt>
                <c:pt idx="1810">
                  <c:v>180.999999999994</c:v>
                </c:pt>
                <c:pt idx="1811">
                  <c:v>181.099999999994</c:v>
                </c:pt>
                <c:pt idx="1812">
                  <c:v>181.19999999999399</c:v>
                </c:pt>
                <c:pt idx="1813">
                  <c:v>181.29999999999399</c:v>
                </c:pt>
                <c:pt idx="1814">
                  <c:v>181.39999999999398</c:v>
                </c:pt>
                <c:pt idx="1815">
                  <c:v>181.49999999999397</c:v>
                </c:pt>
                <c:pt idx="1816">
                  <c:v>181.59999999999397</c:v>
                </c:pt>
                <c:pt idx="1817">
                  <c:v>181.69999999999396</c:v>
                </c:pt>
                <c:pt idx="1818">
                  <c:v>181.79999999999396</c:v>
                </c:pt>
                <c:pt idx="1819">
                  <c:v>181.89999999999395</c:v>
                </c:pt>
                <c:pt idx="1820">
                  <c:v>181.99999999999395</c:v>
                </c:pt>
                <c:pt idx="1821">
                  <c:v>182.09999999999394</c:v>
                </c:pt>
                <c:pt idx="1822">
                  <c:v>182.19999999999393</c:v>
                </c:pt>
                <c:pt idx="1823">
                  <c:v>182.29999999999393</c:v>
                </c:pt>
                <c:pt idx="1824">
                  <c:v>182.39999999999392</c:v>
                </c:pt>
                <c:pt idx="1825">
                  <c:v>182.49999999999392</c:v>
                </c:pt>
                <c:pt idx="1826">
                  <c:v>182.59999999999391</c:v>
                </c:pt>
                <c:pt idx="1827">
                  <c:v>182.69999999999391</c:v>
                </c:pt>
                <c:pt idx="1828">
                  <c:v>182.7999999999939</c:v>
                </c:pt>
                <c:pt idx="1829">
                  <c:v>182.8999999999939</c:v>
                </c:pt>
                <c:pt idx="1830">
                  <c:v>182.99999999999389</c:v>
                </c:pt>
                <c:pt idx="1831">
                  <c:v>183.09999999999388</c:v>
                </c:pt>
                <c:pt idx="1832">
                  <c:v>183.19999999999388</c:v>
                </c:pt>
                <c:pt idx="1833">
                  <c:v>183.29999999999387</c:v>
                </c:pt>
                <c:pt idx="1834">
                  <c:v>183.39999999999387</c:v>
                </c:pt>
                <c:pt idx="1835">
                  <c:v>183.49999999999386</c:v>
                </c:pt>
                <c:pt idx="1836">
                  <c:v>183.59999999999386</c:v>
                </c:pt>
                <c:pt idx="1837">
                  <c:v>183.69999999999385</c:v>
                </c:pt>
                <c:pt idx="1838">
                  <c:v>183.79999999999384</c:v>
                </c:pt>
                <c:pt idx="1839">
                  <c:v>183.89999999999384</c:v>
                </c:pt>
                <c:pt idx="1840">
                  <c:v>183.99999999999383</c:v>
                </c:pt>
                <c:pt idx="1841">
                  <c:v>184.09999999999383</c:v>
                </c:pt>
                <c:pt idx="1842">
                  <c:v>184.19999999999382</c:v>
                </c:pt>
                <c:pt idx="1843">
                  <c:v>184.29999999999382</c:v>
                </c:pt>
                <c:pt idx="1844">
                  <c:v>184.39999999999381</c:v>
                </c:pt>
                <c:pt idx="1845">
                  <c:v>184.4999999999938</c:v>
                </c:pt>
                <c:pt idx="1846">
                  <c:v>184.5999999999938</c:v>
                </c:pt>
                <c:pt idx="1847">
                  <c:v>184.69999999999379</c:v>
                </c:pt>
                <c:pt idx="1848">
                  <c:v>184.79999999999379</c:v>
                </c:pt>
                <c:pt idx="1849">
                  <c:v>184.89999999999378</c:v>
                </c:pt>
                <c:pt idx="1850">
                  <c:v>184.99999999999378</c:v>
                </c:pt>
                <c:pt idx="1851">
                  <c:v>185.09999999999377</c:v>
                </c:pt>
                <c:pt idx="1852">
                  <c:v>185.19999999999376</c:v>
                </c:pt>
                <c:pt idx="1853">
                  <c:v>185.29999999999376</c:v>
                </c:pt>
                <c:pt idx="1854">
                  <c:v>185.39999999999375</c:v>
                </c:pt>
                <c:pt idx="1855">
                  <c:v>185.49999999999375</c:v>
                </c:pt>
                <c:pt idx="1856">
                  <c:v>185.59999999999374</c:v>
                </c:pt>
                <c:pt idx="1857">
                  <c:v>185.69999999999374</c:v>
                </c:pt>
                <c:pt idx="1858">
                  <c:v>185.79999999999373</c:v>
                </c:pt>
                <c:pt idx="1859">
                  <c:v>185.89999999999372</c:v>
                </c:pt>
                <c:pt idx="1860">
                  <c:v>185.99999999999372</c:v>
                </c:pt>
                <c:pt idx="1861">
                  <c:v>186.09999999999371</c:v>
                </c:pt>
                <c:pt idx="1862">
                  <c:v>186.19999999999371</c:v>
                </c:pt>
                <c:pt idx="1863">
                  <c:v>186.2999999999937</c:v>
                </c:pt>
                <c:pt idx="1864">
                  <c:v>186.3999999999937</c:v>
                </c:pt>
                <c:pt idx="1865">
                  <c:v>186.49999999999369</c:v>
                </c:pt>
                <c:pt idx="1866">
                  <c:v>186.59999999999368</c:v>
                </c:pt>
                <c:pt idx="1867">
                  <c:v>186.69999999999368</c:v>
                </c:pt>
                <c:pt idx="1868">
                  <c:v>186.79999999999367</c:v>
                </c:pt>
                <c:pt idx="1869">
                  <c:v>186.89999999999367</c:v>
                </c:pt>
                <c:pt idx="1870">
                  <c:v>186.99999999999366</c:v>
                </c:pt>
                <c:pt idx="1871">
                  <c:v>187.09999999999366</c:v>
                </c:pt>
                <c:pt idx="1872">
                  <c:v>187.19999999999365</c:v>
                </c:pt>
                <c:pt idx="1873">
                  <c:v>187.29999999999364</c:v>
                </c:pt>
                <c:pt idx="1874">
                  <c:v>187.39999999999364</c:v>
                </c:pt>
                <c:pt idx="1875">
                  <c:v>187.49999999999363</c:v>
                </c:pt>
                <c:pt idx="1876">
                  <c:v>187.59999999999363</c:v>
                </c:pt>
                <c:pt idx="1877">
                  <c:v>187.69999999999362</c:v>
                </c:pt>
                <c:pt idx="1878">
                  <c:v>187.79999999999362</c:v>
                </c:pt>
                <c:pt idx="1879">
                  <c:v>187.89999999999361</c:v>
                </c:pt>
                <c:pt idx="1880">
                  <c:v>187.99999999999361</c:v>
                </c:pt>
                <c:pt idx="1881">
                  <c:v>188.0999999999936</c:v>
                </c:pt>
                <c:pt idx="1882">
                  <c:v>188.19999999999359</c:v>
                </c:pt>
                <c:pt idx="1883">
                  <c:v>188.29999999999359</c:v>
                </c:pt>
                <c:pt idx="1884">
                  <c:v>188.39999999999358</c:v>
                </c:pt>
                <c:pt idx="1885">
                  <c:v>188.49999999999358</c:v>
                </c:pt>
                <c:pt idx="1886">
                  <c:v>188.59999999999357</c:v>
                </c:pt>
                <c:pt idx="1887">
                  <c:v>188.69999999999357</c:v>
                </c:pt>
                <c:pt idx="1888">
                  <c:v>188.79999999999356</c:v>
                </c:pt>
                <c:pt idx="1889">
                  <c:v>188.89999999999355</c:v>
                </c:pt>
                <c:pt idx="1890">
                  <c:v>188.99999999999355</c:v>
                </c:pt>
                <c:pt idx="1891">
                  <c:v>189.09999999999354</c:v>
                </c:pt>
                <c:pt idx="1892">
                  <c:v>189.19999999999354</c:v>
                </c:pt>
                <c:pt idx="1893">
                  <c:v>189.29999999999353</c:v>
                </c:pt>
                <c:pt idx="1894">
                  <c:v>189.39999999999353</c:v>
                </c:pt>
                <c:pt idx="1895">
                  <c:v>189.49999999999352</c:v>
                </c:pt>
                <c:pt idx="1896">
                  <c:v>189.59999999999351</c:v>
                </c:pt>
                <c:pt idx="1897">
                  <c:v>189.69999999999351</c:v>
                </c:pt>
                <c:pt idx="1898">
                  <c:v>189.7999999999935</c:v>
                </c:pt>
                <c:pt idx="1899">
                  <c:v>189.8999999999935</c:v>
                </c:pt>
                <c:pt idx="1900">
                  <c:v>189.99999999999349</c:v>
                </c:pt>
                <c:pt idx="1901">
                  <c:v>190.09999999999349</c:v>
                </c:pt>
                <c:pt idx="1902">
                  <c:v>190.19999999999348</c:v>
                </c:pt>
                <c:pt idx="1903">
                  <c:v>190.29999999999347</c:v>
                </c:pt>
                <c:pt idx="1904">
                  <c:v>190.39999999999347</c:v>
                </c:pt>
                <c:pt idx="1905">
                  <c:v>190.49999999999346</c:v>
                </c:pt>
                <c:pt idx="1906">
                  <c:v>190.59999999999346</c:v>
                </c:pt>
                <c:pt idx="1907">
                  <c:v>190.69999999999345</c:v>
                </c:pt>
                <c:pt idx="1908">
                  <c:v>190.79999999999345</c:v>
                </c:pt>
                <c:pt idx="1909">
                  <c:v>190.89999999999344</c:v>
                </c:pt>
                <c:pt idx="1910">
                  <c:v>190.99999999999343</c:v>
                </c:pt>
                <c:pt idx="1911">
                  <c:v>191.09999999999343</c:v>
                </c:pt>
                <c:pt idx="1912">
                  <c:v>191.19999999999342</c:v>
                </c:pt>
                <c:pt idx="1913">
                  <c:v>191.29999999999342</c:v>
                </c:pt>
                <c:pt idx="1914">
                  <c:v>191.39999999999341</c:v>
                </c:pt>
                <c:pt idx="1915">
                  <c:v>191.49999999999341</c:v>
                </c:pt>
                <c:pt idx="1916">
                  <c:v>191.5999999999934</c:v>
                </c:pt>
                <c:pt idx="1917">
                  <c:v>191.69999999999339</c:v>
                </c:pt>
                <c:pt idx="1918">
                  <c:v>191.79999999999339</c:v>
                </c:pt>
                <c:pt idx="1919">
                  <c:v>191.89999999999338</c:v>
                </c:pt>
                <c:pt idx="1920">
                  <c:v>191.99999999999338</c:v>
                </c:pt>
                <c:pt idx="1921">
                  <c:v>192.09999999999337</c:v>
                </c:pt>
                <c:pt idx="1922">
                  <c:v>192.19999999999337</c:v>
                </c:pt>
                <c:pt idx="1923">
                  <c:v>192.29999999999336</c:v>
                </c:pt>
                <c:pt idx="1924">
                  <c:v>192.39999999999336</c:v>
                </c:pt>
                <c:pt idx="1925">
                  <c:v>192.49999999999335</c:v>
                </c:pt>
                <c:pt idx="1926">
                  <c:v>192.59999999999334</c:v>
                </c:pt>
                <c:pt idx="1927">
                  <c:v>192.69999999999334</c:v>
                </c:pt>
                <c:pt idx="1928">
                  <c:v>192.79999999999333</c:v>
                </c:pt>
                <c:pt idx="1929">
                  <c:v>192.89999999999333</c:v>
                </c:pt>
                <c:pt idx="1930">
                  <c:v>192.99999999999332</c:v>
                </c:pt>
                <c:pt idx="1931">
                  <c:v>193.09999999999332</c:v>
                </c:pt>
                <c:pt idx="1932">
                  <c:v>193.19999999999331</c:v>
                </c:pt>
                <c:pt idx="1933">
                  <c:v>193.2999999999933</c:v>
                </c:pt>
                <c:pt idx="1934">
                  <c:v>193.3999999999933</c:v>
                </c:pt>
                <c:pt idx="1935">
                  <c:v>193.49999999999329</c:v>
                </c:pt>
                <c:pt idx="1936">
                  <c:v>193.59999999999329</c:v>
                </c:pt>
                <c:pt idx="1937">
                  <c:v>193.69999999999328</c:v>
                </c:pt>
                <c:pt idx="1938">
                  <c:v>193.79999999999328</c:v>
                </c:pt>
                <c:pt idx="1939">
                  <c:v>193.89999999999327</c:v>
                </c:pt>
                <c:pt idx="1940">
                  <c:v>193.99999999999326</c:v>
                </c:pt>
                <c:pt idx="1941">
                  <c:v>194.09999999999326</c:v>
                </c:pt>
                <c:pt idx="1942">
                  <c:v>194.19999999999325</c:v>
                </c:pt>
                <c:pt idx="1943">
                  <c:v>194.29999999999325</c:v>
                </c:pt>
                <c:pt idx="1944">
                  <c:v>194.39999999999324</c:v>
                </c:pt>
                <c:pt idx="1945">
                  <c:v>194.49999999999324</c:v>
                </c:pt>
                <c:pt idx="1946">
                  <c:v>194.59999999999323</c:v>
                </c:pt>
                <c:pt idx="1947">
                  <c:v>194.69999999999322</c:v>
                </c:pt>
                <c:pt idx="1948">
                  <c:v>194.79999999999322</c:v>
                </c:pt>
                <c:pt idx="1949">
                  <c:v>194.89999999999321</c:v>
                </c:pt>
                <c:pt idx="1950">
                  <c:v>194.99999999999321</c:v>
                </c:pt>
                <c:pt idx="1951">
                  <c:v>195.0999999999932</c:v>
                </c:pt>
                <c:pt idx="1952">
                  <c:v>195.1999999999932</c:v>
                </c:pt>
                <c:pt idx="1953">
                  <c:v>195.29999999999319</c:v>
                </c:pt>
                <c:pt idx="1954">
                  <c:v>195.39999999999318</c:v>
                </c:pt>
                <c:pt idx="1955">
                  <c:v>195.49999999999318</c:v>
                </c:pt>
                <c:pt idx="1956">
                  <c:v>195.59999999999317</c:v>
                </c:pt>
                <c:pt idx="1957">
                  <c:v>195.69999999999317</c:v>
                </c:pt>
                <c:pt idx="1958">
                  <c:v>195.79999999999316</c:v>
                </c:pt>
                <c:pt idx="1959">
                  <c:v>195.89999999999316</c:v>
                </c:pt>
                <c:pt idx="1960">
                  <c:v>195.99999999999315</c:v>
                </c:pt>
                <c:pt idx="1961">
                  <c:v>196.09999999999314</c:v>
                </c:pt>
                <c:pt idx="1962">
                  <c:v>196.19999999999314</c:v>
                </c:pt>
                <c:pt idx="1963">
                  <c:v>196.29999999999313</c:v>
                </c:pt>
                <c:pt idx="1964">
                  <c:v>196.39999999999313</c:v>
                </c:pt>
                <c:pt idx="1965">
                  <c:v>196.49999999999312</c:v>
                </c:pt>
                <c:pt idx="1966">
                  <c:v>196.59999999999312</c:v>
                </c:pt>
                <c:pt idx="1967">
                  <c:v>196.69999999999311</c:v>
                </c:pt>
                <c:pt idx="1968">
                  <c:v>196.7999999999931</c:v>
                </c:pt>
                <c:pt idx="1969">
                  <c:v>196.8999999999931</c:v>
                </c:pt>
                <c:pt idx="1970">
                  <c:v>196.99999999999309</c:v>
                </c:pt>
                <c:pt idx="1971">
                  <c:v>197.09999999999309</c:v>
                </c:pt>
                <c:pt idx="1972">
                  <c:v>197.19999999999308</c:v>
                </c:pt>
                <c:pt idx="1973">
                  <c:v>197.29999999999308</c:v>
                </c:pt>
                <c:pt idx="1974">
                  <c:v>197.39999999999307</c:v>
                </c:pt>
                <c:pt idx="1975">
                  <c:v>197.49999999999307</c:v>
                </c:pt>
                <c:pt idx="1976">
                  <c:v>197.59999999999306</c:v>
                </c:pt>
                <c:pt idx="1977">
                  <c:v>197.69999999999305</c:v>
                </c:pt>
                <c:pt idx="1978">
                  <c:v>197.79999999999305</c:v>
                </c:pt>
                <c:pt idx="1979">
                  <c:v>197.89999999999304</c:v>
                </c:pt>
                <c:pt idx="1980">
                  <c:v>197.99999999999304</c:v>
                </c:pt>
                <c:pt idx="1981">
                  <c:v>198.09999999999303</c:v>
                </c:pt>
                <c:pt idx="1982">
                  <c:v>198.19999999999303</c:v>
                </c:pt>
                <c:pt idx="1983">
                  <c:v>198.29999999999302</c:v>
                </c:pt>
                <c:pt idx="1984">
                  <c:v>198.39999999999301</c:v>
                </c:pt>
                <c:pt idx="1985">
                  <c:v>198.49999999999301</c:v>
                </c:pt>
                <c:pt idx="1986">
                  <c:v>198.599999999993</c:v>
                </c:pt>
                <c:pt idx="1987">
                  <c:v>198.699999999993</c:v>
                </c:pt>
                <c:pt idx="1988">
                  <c:v>198.79999999999299</c:v>
                </c:pt>
                <c:pt idx="1989">
                  <c:v>198.89999999999299</c:v>
                </c:pt>
                <c:pt idx="1990">
                  <c:v>198.99999999999298</c:v>
                </c:pt>
                <c:pt idx="1991">
                  <c:v>199.09999999999297</c:v>
                </c:pt>
                <c:pt idx="1992">
                  <c:v>199.19999999999297</c:v>
                </c:pt>
                <c:pt idx="1993">
                  <c:v>199.29999999999296</c:v>
                </c:pt>
                <c:pt idx="1994">
                  <c:v>199.39999999999296</c:v>
                </c:pt>
                <c:pt idx="1995">
                  <c:v>199.49999999999295</c:v>
                </c:pt>
                <c:pt idx="1996">
                  <c:v>199.59999999999295</c:v>
                </c:pt>
                <c:pt idx="1997">
                  <c:v>199.69999999999294</c:v>
                </c:pt>
                <c:pt idx="1998">
                  <c:v>199.79999999999293</c:v>
                </c:pt>
                <c:pt idx="1999">
                  <c:v>199.89999999999293</c:v>
                </c:pt>
                <c:pt idx="2000">
                  <c:v>199.99999999999292</c:v>
                </c:pt>
              </c:numCache>
            </c:numRef>
          </c:xVal>
          <c:yVal>
            <c:numRef>
              <c:f>'LOADING DIAGRAM TAKE 2'!$R$2:$R$2002</c:f>
              <c:numCache>
                <c:formatCode>General</c:formatCode>
                <c:ptCount val="2001"/>
                <c:pt idx="0">
                  <c:v>1</c:v>
                </c:pt>
                <c:pt idx="1">
                  <c:v>0.99963536246671658</c:v>
                </c:pt>
                <c:pt idx="2">
                  <c:v>0.99927072493343327</c:v>
                </c:pt>
                <c:pt idx="3">
                  <c:v>0.99890608740014986</c:v>
                </c:pt>
                <c:pt idx="4">
                  <c:v>0.99854144986686655</c:v>
                </c:pt>
                <c:pt idx="5">
                  <c:v>0.99817681233358313</c:v>
                </c:pt>
                <c:pt idx="6">
                  <c:v>0.99781217480029982</c:v>
                </c:pt>
                <c:pt idx="7">
                  <c:v>0.9974475372670164</c:v>
                </c:pt>
                <c:pt idx="8">
                  <c:v>0.9970828997337331</c:v>
                </c:pt>
                <c:pt idx="9">
                  <c:v>0.99671826220044968</c:v>
                </c:pt>
                <c:pt idx="10">
                  <c:v>0.99635362466716637</c:v>
                </c:pt>
                <c:pt idx="11">
                  <c:v>0.99598898713388295</c:v>
                </c:pt>
                <c:pt idx="12">
                  <c:v>0.99562434960059965</c:v>
                </c:pt>
                <c:pt idx="13">
                  <c:v>0.99525971206731623</c:v>
                </c:pt>
                <c:pt idx="14">
                  <c:v>0.99489507453403292</c:v>
                </c:pt>
                <c:pt idx="15">
                  <c:v>0.9945304370007495</c:v>
                </c:pt>
                <c:pt idx="16">
                  <c:v>0.99416579946746619</c:v>
                </c:pt>
                <c:pt idx="17">
                  <c:v>0.99380116193418278</c:v>
                </c:pt>
                <c:pt idx="18">
                  <c:v>0.99343652440089947</c:v>
                </c:pt>
                <c:pt idx="19">
                  <c:v>0.99307188686761605</c:v>
                </c:pt>
                <c:pt idx="20">
                  <c:v>0.99270724933433274</c:v>
                </c:pt>
                <c:pt idx="21">
                  <c:v>0.99234261180104932</c:v>
                </c:pt>
                <c:pt idx="22">
                  <c:v>0.99197797426776602</c:v>
                </c:pt>
                <c:pt idx="23">
                  <c:v>0.9916133367344826</c:v>
                </c:pt>
                <c:pt idx="24">
                  <c:v>0.99124869920119929</c:v>
                </c:pt>
                <c:pt idx="25">
                  <c:v>0.99088406166791587</c:v>
                </c:pt>
                <c:pt idx="26">
                  <c:v>0.99051942413463256</c:v>
                </c:pt>
                <c:pt idx="27">
                  <c:v>0.99015478660134915</c:v>
                </c:pt>
                <c:pt idx="28">
                  <c:v>0.98979014906806584</c:v>
                </c:pt>
                <c:pt idx="29">
                  <c:v>0.98942551153478242</c:v>
                </c:pt>
                <c:pt idx="30">
                  <c:v>0.98906087400149911</c:v>
                </c:pt>
                <c:pt idx="31">
                  <c:v>0.98869623646821569</c:v>
                </c:pt>
                <c:pt idx="32">
                  <c:v>0.98833159893493239</c:v>
                </c:pt>
                <c:pt idx="33">
                  <c:v>0.98796696140164897</c:v>
                </c:pt>
                <c:pt idx="34">
                  <c:v>0.98760232386836566</c:v>
                </c:pt>
                <c:pt idx="35">
                  <c:v>0.98723768633508224</c:v>
                </c:pt>
                <c:pt idx="36">
                  <c:v>0.98687304880179894</c:v>
                </c:pt>
                <c:pt idx="37">
                  <c:v>0.98650841126851552</c:v>
                </c:pt>
                <c:pt idx="38">
                  <c:v>0.98614377373523221</c:v>
                </c:pt>
                <c:pt idx="39">
                  <c:v>0.98577913620194879</c:v>
                </c:pt>
                <c:pt idx="40">
                  <c:v>0.98541449866866548</c:v>
                </c:pt>
                <c:pt idx="41">
                  <c:v>0.98504986113538207</c:v>
                </c:pt>
                <c:pt idx="42">
                  <c:v>0.98468522360209876</c:v>
                </c:pt>
                <c:pt idx="43">
                  <c:v>0.98432058606881534</c:v>
                </c:pt>
                <c:pt idx="44">
                  <c:v>0.98395594853553203</c:v>
                </c:pt>
                <c:pt idx="45">
                  <c:v>0.98359131100224861</c:v>
                </c:pt>
                <c:pt idx="46">
                  <c:v>0.98322667346896531</c:v>
                </c:pt>
                <c:pt idx="47">
                  <c:v>0.98286203593568189</c:v>
                </c:pt>
                <c:pt idx="48">
                  <c:v>0.98249739840239858</c:v>
                </c:pt>
                <c:pt idx="49">
                  <c:v>0.98213276086911516</c:v>
                </c:pt>
                <c:pt idx="50">
                  <c:v>0.98176812333583185</c:v>
                </c:pt>
                <c:pt idx="51">
                  <c:v>0.98140348580254844</c:v>
                </c:pt>
                <c:pt idx="52">
                  <c:v>0.98103884826926513</c:v>
                </c:pt>
                <c:pt idx="53">
                  <c:v>0.98067421073598171</c:v>
                </c:pt>
                <c:pt idx="54">
                  <c:v>0.9803095732026984</c:v>
                </c:pt>
                <c:pt idx="55">
                  <c:v>0.97994493566941498</c:v>
                </c:pt>
                <c:pt idx="56">
                  <c:v>0.97958029813613168</c:v>
                </c:pt>
                <c:pt idx="57">
                  <c:v>0.97921566060284826</c:v>
                </c:pt>
                <c:pt idx="58">
                  <c:v>0.97885102306956495</c:v>
                </c:pt>
                <c:pt idx="59">
                  <c:v>0.97848638553628153</c:v>
                </c:pt>
                <c:pt idx="60">
                  <c:v>0.97812174800299823</c:v>
                </c:pt>
                <c:pt idx="61">
                  <c:v>0.97775711046971481</c:v>
                </c:pt>
                <c:pt idx="62">
                  <c:v>0.9773924729364315</c:v>
                </c:pt>
                <c:pt idx="63">
                  <c:v>0.97702783540314808</c:v>
                </c:pt>
                <c:pt idx="64">
                  <c:v>0.97666319786986477</c:v>
                </c:pt>
                <c:pt idx="65">
                  <c:v>0.97629856033658136</c:v>
                </c:pt>
                <c:pt idx="66">
                  <c:v>0.97593392280329805</c:v>
                </c:pt>
                <c:pt idx="67">
                  <c:v>0.97556928527001463</c:v>
                </c:pt>
                <c:pt idx="68">
                  <c:v>0.97520464773673132</c:v>
                </c:pt>
                <c:pt idx="69">
                  <c:v>0.9748400102034479</c:v>
                </c:pt>
                <c:pt idx="70">
                  <c:v>0.9744753726701646</c:v>
                </c:pt>
                <c:pt idx="71">
                  <c:v>0.97411073513688118</c:v>
                </c:pt>
                <c:pt idx="72">
                  <c:v>0.97374609760359787</c:v>
                </c:pt>
                <c:pt idx="73">
                  <c:v>0.97338146007031445</c:v>
                </c:pt>
                <c:pt idx="74">
                  <c:v>0.97301682253703115</c:v>
                </c:pt>
                <c:pt idx="75">
                  <c:v>0.97265218500374773</c:v>
                </c:pt>
                <c:pt idx="76">
                  <c:v>0.97228754747046442</c:v>
                </c:pt>
                <c:pt idx="77">
                  <c:v>0.971922909937181</c:v>
                </c:pt>
                <c:pt idx="78">
                  <c:v>0.97155827240389769</c:v>
                </c:pt>
                <c:pt idx="79">
                  <c:v>0.97119363487061428</c:v>
                </c:pt>
                <c:pt idx="80">
                  <c:v>0.97082899733733097</c:v>
                </c:pt>
                <c:pt idx="81">
                  <c:v>0.97046435980404755</c:v>
                </c:pt>
                <c:pt idx="82">
                  <c:v>0.97009972227076424</c:v>
                </c:pt>
                <c:pt idx="83">
                  <c:v>0.96973508473748082</c:v>
                </c:pt>
                <c:pt idx="84">
                  <c:v>0.96937044720419752</c:v>
                </c:pt>
                <c:pt idx="85">
                  <c:v>0.9690058096709141</c:v>
                </c:pt>
                <c:pt idx="86">
                  <c:v>0.96864117213763079</c:v>
                </c:pt>
                <c:pt idx="87">
                  <c:v>0.96827653460434737</c:v>
                </c:pt>
                <c:pt idx="88">
                  <c:v>0.96791189707106406</c:v>
                </c:pt>
                <c:pt idx="89">
                  <c:v>0.96754725953778065</c:v>
                </c:pt>
                <c:pt idx="90">
                  <c:v>0.96718262200449734</c:v>
                </c:pt>
                <c:pt idx="91">
                  <c:v>0.96681798447121392</c:v>
                </c:pt>
                <c:pt idx="92">
                  <c:v>0.96645334693793061</c:v>
                </c:pt>
                <c:pt idx="93">
                  <c:v>0.96608870940464719</c:v>
                </c:pt>
                <c:pt idx="94">
                  <c:v>0.96572407187136389</c:v>
                </c:pt>
                <c:pt idx="95">
                  <c:v>0.96535943433808047</c:v>
                </c:pt>
                <c:pt idx="96">
                  <c:v>0.96499479680479716</c:v>
                </c:pt>
                <c:pt idx="97">
                  <c:v>0.96463015927151374</c:v>
                </c:pt>
                <c:pt idx="98">
                  <c:v>0.96426552173823044</c:v>
                </c:pt>
                <c:pt idx="99">
                  <c:v>0.96390088420494702</c:v>
                </c:pt>
                <c:pt idx="100">
                  <c:v>0.96353624667166371</c:v>
                </c:pt>
                <c:pt idx="101">
                  <c:v>0.96317160913838029</c:v>
                </c:pt>
                <c:pt idx="102">
                  <c:v>0.96280697160509698</c:v>
                </c:pt>
                <c:pt idx="103">
                  <c:v>0.96244233407181357</c:v>
                </c:pt>
                <c:pt idx="104">
                  <c:v>0.96207769653853026</c:v>
                </c:pt>
                <c:pt idx="105">
                  <c:v>0.96171305900524684</c:v>
                </c:pt>
                <c:pt idx="106">
                  <c:v>0.96134842147196353</c:v>
                </c:pt>
                <c:pt idx="107">
                  <c:v>0.96098378393868011</c:v>
                </c:pt>
                <c:pt idx="108">
                  <c:v>0.96061914640539681</c:v>
                </c:pt>
                <c:pt idx="109">
                  <c:v>0.96025450887211339</c:v>
                </c:pt>
                <c:pt idx="110">
                  <c:v>0.95988987133883008</c:v>
                </c:pt>
                <c:pt idx="111">
                  <c:v>0.95952523380554666</c:v>
                </c:pt>
                <c:pt idx="112">
                  <c:v>0.95916059627226335</c:v>
                </c:pt>
                <c:pt idx="113">
                  <c:v>0.95879595873897994</c:v>
                </c:pt>
                <c:pt idx="114">
                  <c:v>0.95843132120569663</c:v>
                </c:pt>
                <c:pt idx="115">
                  <c:v>0.95806668367241321</c:v>
                </c:pt>
                <c:pt idx="116">
                  <c:v>0.9577020461391299</c:v>
                </c:pt>
                <c:pt idx="117">
                  <c:v>0.95733740860584648</c:v>
                </c:pt>
                <c:pt idx="118">
                  <c:v>0.95697277107256318</c:v>
                </c:pt>
                <c:pt idx="119">
                  <c:v>0.95660813353927976</c:v>
                </c:pt>
                <c:pt idx="120">
                  <c:v>0.95624349600599645</c:v>
                </c:pt>
                <c:pt idx="121">
                  <c:v>0.95587885847271303</c:v>
                </c:pt>
                <c:pt idx="122">
                  <c:v>0.95551422093942973</c:v>
                </c:pt>
                <c:pt idx="123">
                  <c:v>0.95514958340614631</c:v>
                </c:pt>
                <c:pt idx="124">
                  <c:v>0.954784945872863</c:v>
                </c:pt>
                <c:pt idx="125">
                  <c:v>0.95442030833957958</c:v>
                </c:pt>
                <c:pt idx="126">
                  <c:v>0.95405567080629627</c:v>
                </c:pt>
                <c:pt idx="127">
                  <c:v>0.95369103327301286</c:v>
                </c:pt>
                <c:pt idx="128">
                  <c:v>0.95332639573972955</c:v>
                </c:pt>
                <c:pt idx="129">
                  <c:v>0.95296175820644613</c:v>
                </c:pt>
                <c:pt idx="130">
                  <c:v>0.95259712067316282</c:v>
                </c:pt>
                <c:pt idx="131">
                  <c:v>0.9522324831398794</c:v>
                </c:pt>
                <c:pt idx="132">
                  <c:v>0.9518678456065961</c:v>
                </c:pt>
                <c:pt idx="133">
                  <c:v>0.95150320807331268</c:v>
                </c:pt>
                <c:pt idx="134">
                  <c:v>0.95113857054002937</c:v>
                </c:pt>
                <c:pt idx="135">
                  <c:v>0.95077393300674595</c:v>
                </c:pt>
                <c:pt idx="136">
                  <c:v>0.95040929547346265</c:v>
                </c:pt>
                <c:pt idx="137">
                  <c:v>0.95004465794017923</c:v>
                </c:pt>
                <c:pt idx="138">
                  <c:v>0.94968002040689592</c:v>
                </c:pt>
                <c:pt idx="139">
                  <c:v>0.9493153828736125</c:v>
                </c:pt>
                <c:pt idx="140">
                  <c:v>0.94895074534032919</c:v>
                </c:pt>
                <c:pt idx="141">
                  <c:v>0.94858610780704578</c:v>
                </c:pt>
                <c:pt idx="142">
                  <c:v>0.94822147027376247</c:v>
                </c:pt>
                <c:pt idx="143">
                  <c:v>0.94785683274047905</c:v>
                </c:pt>
                <c:pt idx="144">
                  <c:v>0.94749219520719574</c:v>
                </c:pt>
                <c:pt idx="145">
                  <c:v>0.94712755767391232</c:v>
                </c:pt>
                <c:pt idx="146">
                  <c:v>0.94676292014062902</c:v>
                </c:pt>
                <c:pt idx="147">
                  <c:v>0.9463982826073456</c:v>
                </c:pt>
                <c:pt idx="148">
                  <c:v>0.94603364507406229</c:v>
                </c:pt>
                <c:pt idx="149">
                  <c:v>0.94566900754077887</c:v>
                </c:pt>
                <c:pt idx="150">
                  <c:v>0.94530437000749556</c:v>
                </c:pt>
                <c:pt idx="151">
                  <c:v>0.94493973247421215</c:v>
                </c:pt>
                <c:pt idx="152">
                  <c:v>0.94457509494092884</c:v>
                </c:pt>
                <c:pt idx="153">
                  <c:v>0.94421045740764542</c:v>
                </c:pt>
                <c:pt idx="154">
                  <c:v>0.94384581987436211</c:v>
                </c:pt>
                <c:pt idx="155">
                  <c:v>0.94348118234107869</c:v>
                </c:pt>
                <c:pt idx="156">
                  <c:v>0.94311654480779539</c:v>
                </c:pt>
                <c:pt idx="157">
                  <c:v>0.94275190727451197</c:v>
                </c:pt>
                <c:pt idx="158">
                  <c:v>0.94238726974122866</c:v>
                </c:pt>
                <c:pt idx="159">
                  <c:v>0.94202263220794524</c:v>
                </c:pt>
                <c:pt idx="160">
                  <c:v>0.94165799467466194</c:v>
                </c:pt>
                <c:pt idx="161">
                  <c:v>0.94129335714137852</c:v>
                </c:pt>
                <c:pt idx="162">
                  <c:v>0.94092871960809521</c:v>
                </c:pt>
                <c:pt idx="163">
                  <c:v>0.94056408207481179</c:v>
                </c:pt>
                <c:pt idx="164">
                  <c:v>0.94019944454152848</c:v>
                </c:pt>
                <c:pt idx="165">
                  <c:v>0.93983480700824507</c:v>
                </c:pt>
                <c:pt idx="166">
                  <c:v>0.93947016947496165</c:v>
                </c:pt>
                <c:pt idx="167">
                  <c:v>0.93910553194167834</c:v>
                </c:pt>
                <c:pt idx="168">
                  <c:v>0.93874089440839492</c:v>
                </c:pt>
                <c:pt idx="169">
                  <c:v>0.93837625687511161</c:v>
                </c:pt>
                <c:pt idx="170">
                  <c:v>0.9380116193418282</c:v>
                </c:pt>
                <c:pt idx="171">
                  <c:v>0.93764698180854489</c:v>
                </c:pt>
                <c:pt idx="172">
                  <c:v>0.93728234427526147</c:v>
                </c:pt>
                <c:pt idx="173">
                  <c:v>0.93691770674197816</c:v>
                </c:pt>
                <c:pt idx="174">
                  <c:v>0.93655306920869474</c:v>
                </c:pt>
                <c:pt idx="175">
                  <c:v>0.93618843167541144</c:v>
                </c:pt>
                <c:pt idx="176">
                  <c:v>0.93582379414212802</c:v>
                </c:pt>
                <c:pt idx="177">
                  <c:v>0.9354591566088446</c:v>
                </c:pt>
                <c:pt idx="178">
                  <c:v>0.93509451907556129</c:v>
                </c:pt>
                <c:pt idx="179">
                  <c:v>0.93472988154227787</c:v>
                </c:pt>
                <c:pt idx="180">
                  <c:v>0.93436524400899457</c:v>
                </c:pt>
                <c:pt idx="181">
                  <c:v>0.93400060647571115</c:v>
                </c:pt>
                <c:pt idx="182">
                  <c:v>0.93363596894242784</c:v>
                </c:pt>
                <c:pt idx="183">
                  <c:v>0.93327133140914442</c:v>
                </c:pt>
                <c:pt idx="184">
                  <c:v>0.932906693875861</c:v>
                </c:pt>
                <c:pt idx="185">
                  <c:v>0.9325420563425777</c:v>
                </c:pt>
                <c:pt idx="186">
                  <c:v>0.93217741880929428</c:v>
                </c:pt>
                <c:pt idx="187">
                  <c:v>0.93181278127601097</c:v>
                </c:pt>
                <c:pt idx="188">
                  <c:v>0.93144814374272755</c:v>
                </c:pt>
                <c:pt idx="189">
                  <c:v>0.93108350620944424</c:v>
                </c:pt>
                <c:pt idx="190">
                  <c:v>0.93071886867616083</c:v>
                </c:pt>
                <c:pt idx="191">
                  <c:v>0.93035423114287752</c:v>
                </c:pt>
                <c:pt idx="192">
                  <c:v>0.9299895936095941</c:v>
                </c:pt>
                <c:pt idx="193">
                  <c:v>0.92962495607631079</c:v>
                </c:pt>
                <c:pt idx="194">
                  <c:v>0.92926031854302737</c:v>
                </c:pt>
                <c:pt idx="195">
                  <c:v>0.92889568100974396</c:v>
                </c:pt>
                <c:pt idx="196">
                  <c:v>0.92853104347646065</c:v>
                </c:pt>
                <c:pt idx="197">
                  <c:v>0.92816640594317723</c:v>
                </c:pt>
                <c:pt idx="198">
                  <c:v>0.92780176840989392</c:v>
                </c:pt>
                <c:pt idx="199">
                  <c:v>0.9274371308766105</c:v>
                </c:pt>
                <c:pt idx="200">
                  <c:v>0.9270724933433272</c:v>
                </c:pt>
                <c:pt idx="201">
                  <c:v>0.92670785581004378</c:v>
                </c:pt>
                <c:pt idx="202">
                  <c:v>0.92634321827676036</c:v>
                </c:pt>
                <c:pt idx="203">
                  <c:v>0.92597858074347705</c:v>
                </c:pt>
                <c:pt idx="204">
                  <c:v>0.92561394321019363</c:v>
                </c:pt>
                <c:pt idx="205">
                  <c:v>0.92524930567691033</c:v>
                </c:pt>
                <c:pt idx="206">
                  <c:v>0.92488466814362691</c:v>
                </c:pt>
                <c:pt idx="207">
                  <c:v>0.9245200306103436</c:v>
                </c:pt>
                <c:pt idx="208">
                  <c:v>0.92415539307706018</c:v>
                </c:pt>
                <c:pt idx="209">
                  <c:v>0.92379075554377688</c:v>
                </c:pt>
                <c:pt idx="210">
                  <c:v>0.92342611801049346</c:v>
                </c:pt>
                <c:pt idx="211">
                  <c:v>0.92306148047721015</c:v>
                </c:pt>
                <c:pt idx="212">
                  <c:v>0.92269684294392673</c:v>
                </c:pt>
                <c:pt idx="213">
                  <c:v>0.92233220541064331</c:v>
                </c:pt>
                <c:pt idx="214">
                  <c:v>0.92196756787736001</c:v>
                </c:pt>
                <c:pt idx="215">
                  <c:v>0.92160293034407659</c:v>
                </c:pt>
                <c:pt idx="216">
                  <c:v>0.92123829281079328</c:v>
                </c:pt>
                <c:pt idx="217">
                  <c:v>0.92087365527750986</c:v>
                </c:pt>
                <c:pt idx="218">
                  <c:v>0.92050901774422655</c:v>
                </c:pt>
                <c:pt idx="219">
                  <c:v>0.92014438021094314</c:v>
                </c:pt>
                <c:pt idx="220">
                  <c:v>0.91977974267765972</c:v>
                </c:pt>
                <c:pt idx="221">
                  <c:v>0.91941510514437641</c:v>
                </c:pt>
                <c:pt idx="222">
                  <c:v>0.91905046761109299</c:v>
                </c:pt>
                <c:pt idx="223">
                  <c:v>0.91868583007780968</c:v>
                </c:pt>
                <c:pt idx="224">
                  <c:v>0.91832119254452627</c:v>
                </c:pt>
                <c:pt idx="225">
                  <c:v>0.91795655501124296</c:v>
                </c:pt>
                <c:pt idx="226">
                  <c:v>0.91759191747795954</c:v>
                </c:pt>
                <c:pt idx="227">
                  <c:v>0.91722727994467612</c:v>
                </c:pt>
                <c:pt idx="228">
                  <c:v>0.91686264241139281</c:v>
                </c:pt>
                <c:pt idx="229">
                  <c:v>0.91649800487810951</c:v>
                </c:pt>
                <c:pt idx="230">
                  <c:v>0.91613336734482609</c:v>
                </c:pt>
                <c:pt idx="231">
                  <c:v>0.91576872981154267</c:v>
                </c:pt>
                <c:pt idx="232">
                  <c:v>0.91540409227825936</c:v>
                </c:pt>
                <c:pt idx="233">
                  <c:v>0.91503945474497594</c:v>
                </c:pt>
                <c:pt idx="234">
                  <c:v>0.91467481721169264</c:v>
                </c:pt>
                <c:pt idx="235">
                  <c:v>0.91431017967840922</c:v>
                </c:pt>
                <c:pt idx="236">
                  <c:v>0.91394554214512591</c:v>
                </c:pt>
                <c:pt idx="237">
                  <c:v>0.91358090461184249</c:v>
                </c:pt>
                <c:pt idx="238">
                  <c:v>0.91321626707855907</c:v>
                </c:pt>
                <c:pt idx="239">
                  <c:v>0.91285162954527577</c:v>
                </c:pt>
                <c:pt idx="240">
                  <c:v>0.91248699201199235</c:v>
                </c:pt>
                <c:pt idx="241">
                  <c:v>0.91212235447870904</c:v>
                </c:pt>
                <c:pt idx="242">
                  <c:v>0.91175771694542562</c:v>
                </c:pt>
                <c:pt idx="243">
                  <c:v>0.91139307941214232</c:v>
                </c:pt>
                <c:pt idx="244">
                  <c:v>0.9110284418788589</c:v>
                </c:pt>
                <c:pt idx="245">
                  <c:v>0.91066380434557548</c:v>
                </c:pt>
                <c:pt idx="246">
                  <c:v>0.91029916681229217</c:v>
                </c:pt>
                <c:pt idx="247">
                  <c:v>0.90993452927900875</c:v>
                </c:pt>
                <c:pt idx="248">
                  <c:v>0.90956989174572545</c:v>
                </c:pt>
                <c:pt idx="249">
                  <c:v>0.90920525421244203</c:v>
                </c:pt>
                <c:pt idx="250">
                  <c:v>0.90884061667915872</c:v>
                </c:pt>
                <c:pt idx="251">
                  <c:v>0.9084759791458753</c:v>
                </c:pt>
                <c:pt idx="252">
                  <c:v>0.90811134161259199</c:v>
                </c:pt>
                <c:pt idx="253">
                  <c:v>0.90774670407930858</c:v>
                </c:pt>
                <c:pt idx="254">
                  <c:v>0.90738206654602527</c:v>
                </c:pt>
                <c:pt idx="255">
                  <c:v>0.90701742901274185</c:v>
                </c:pt>
                <c:pt idx="256">
                  <c:v>0.90665279147945843</c:v>
                </c:pt>
                <c:pt idx="257">
                  <c:v>0.90628815394617512</c:v>
                </c:pt>
                <c:pt idx="258">
                  <c:v>0.90592351641289171</c:v>
                </c:pt>
                <c:pt idx="259">
                  <c:v>0.9055588788796084</c:v>
                </c:pt>
                <c:pt idx="260">
                  <c:v>0.90519424134632498</c:v>
                </c:pt>
                <c:pt idx="261">
                  <c:v>0.90482960381304167</c:v>
                </c:pt>
                <c:pt idx="262">
                  <c:v>0.90446496627975825</c:v>
                </c:pt>
                <c:pt idx="263">
                  <c:v>0.90410032874647484</c:v>
                </c:pt>
                <c:pt idx="264">
                  <c:v>0.90373569121319153</c:v>
                </c:pt>
                <c:pt idx="265">
                  <c:v>0.90337105367990811</c:v>
                </c:pt>
                <c:pt idx="266">
                  <c:v>0.9030064161466248</c:v>
                </c:pt>
                <c:pt idx="267">
                  <c:v>0.90264177861334138</c:v>
                </c:pt>
                <c:pt idx="268">
                  <c:v>0.90227714108005808</c:v>
                </c:pt>
                <c:pt idx="269">
                  <c:v>0.90191250354677466</c:v>
                </c:pt>
                <c:pt idx="270">
                  <c:v>0.90154786601349135</c:v>
                </c:pt>
                <c:pt idx="271">
                  <c:v>0.90118322848020793</c:v>
                </c:pt>
                <c:pt idx="272">
                  <c:v>0.90081859094692462</c:v>
                </c:pt>
                <c:pt idx="273">
                  <c:v>0.90045395341364121</c:v>
                </c:pt>
                <c:pt idx="274">
                  <c:v>0.90008931588035779</c:v>
                </c:pt>
                <c:pt idx="275">
                  <c:v>0.89972467834707448</c:v>
                </c:pt>
                <c:pt idx="276">
                  <c:v>0.89936004081379106</c:v>
                </c:pt>
                <c:pt idx="277">
                  <c:v>0.89899540328050775</c:v>
                </c:pt>
                <c:pt idx="278">
                  <c:v>0.89863076574722434</c:v>
                </c:pt>
                <c:pt idx="279">
                  <c:v>0.89826612821394103</c:v>
                </c:pt>
                <c:pt idx="280">
                  <c:v>0.89790149068065761</c:v>
                </c:pt>
                <c:pt idx="281">
                  <c:v>0.89753685314737419</c:v>
                </c:pt>
                <c:pt idx="282">
                  <c:v>0.89717221561409088</c:v>
                </c:pt>
                <c:pt idx="283">
                  <c:v>0.89680757808080747</c:v>
                </c:pt>
                <c:pt idx="284">
                  <c:v>0.89644294054752416</c:v>
                </c:pt>
                <c:pt idx="285">
                  <c:v>0.89607830301424074</c:v>
                </c:pt>
                <c:pt idx="286">
                  <c:v>0.89571366548095743</c:v>
                </c:pt>
                <c:pt idx="287">
                  <c:v>0.89534902794767401</c:v>
                </c:pt>
                <c:pt idx="288">
                  <c:v>0.89498439041439071</c:v>
                </c:pt>
                <c:pt idx="289">
                  <c:v>0.89461975288110729</c:v>
                </c:pt>
                <c:pt idx="290">
                  <c:v>0.89425511534782398</c:v>
                </c:pt>
                <c:pt idx="291">
                  <c:v>0.89389047781454056</c:v>
                </c:pt>
                <c:pt idx="292">
                  <c:v>0.89352584028125714</c:v>
                </c:pt>
                <c:pt idx="293">
                  <c:v>0.89316120274797384</c:v>
                </c:pt>
                <c:pt idx="294">
                  <c:v>0.89279656521469042</c:v>
                </c:pt>
                <c:pt idx="295">
                  <c:v>0.89243192768140711</c:v>
                </c:pt>
                <c:pt idx="296">
                  <c:v>0.89206729014812369</c:v>
                </c:pt>
                <c:pt idx="297">
                  <c:v>0.89170265261484039</c:v>
                </c:pt>
                <c:pt idx="298">
                  <c:v>0.89133801508155697</c:v>
                </c:pt>
                <c:pt idx="299">
                  <c:v>0.89097337754827355</c:v>
                </c:pt>
                <c:pt idx="300">
                  <c:v>0.89060874001499024</c:v>
                </c:pt>
                <c:pt idx="301">
                  <c:v>0.89024410248170682</c:v>
                </c:pt>
                <c:pt idx="302">
                  <c:v>0.88987946494842352</c:v>
                </c:pt>
                <c:pt idx="303">
                  <c:v>0.8895148274151401</c:v>
                </c:pt>
                <c:pt idx="304">
                  <c:v>0.88915018988185679</c:v>
                </c:pt>
                <c:pt idx="305">
                  <c:v>0.88878555234857337</c:v>
                </c:pt>
                <c:pt idx="306">
                  <c:v>0.88842091481529006</c:v>
                </c:pt>
                <c:pt idx="307">
                  <c:v>0.88805627728200665</c:v>
                </c:pt>
                <c:pt idx="308">
                  <c:v>0.88769163974872334</c:v>
                </c:pt>
                <c:pt idx="309">
                  <c:v>0.88732700221543992</c:v>
                </c:pt>
                <c:pt idx="310">
                  <c:v>0.8869623646821565</c:v>
                </c:pt>
                <c:pt idx="311">
                  <c:v>0.88659772714887319</c:v>
                </c:pt>
                <c:pt idx="312">
                  <c:v>0.88623308961558978</c:v>
                </c:pt>
                <c:pt idx="313">
                  <c:v>0.88586845208230647</c:v>
                </c:pt>
                <c:pt idx="314">
                  <c:v>0.88550381454902305</c:v>
                </c:pt>
                <c:pt idx="315">
                  <c:v>0.88513917701573974</c:v>
                </c:pt>
                <c:pt idx="316">
                  <c:v>0.88477453948245632</c:v>
                </c:pt>
                <c:pt idx="317">
                  <c:v>0.88440990194917291</c:v>
                </c:pt>
                <c:pt idx="318">
                  <c:v>0.8840452644158896</c:v>
                </c:pt>
                <c:pt idx="319">
                  <c:v>0.88368062688260618</c:v>
                </c:pt>
                <c:pt idx="320">
                  <c:v>0.88331598934932287</c:v>
                </c:pt>
                <c:pt idx="321">
                  <c:v>0.88295135181603945</c:v>
                </c:pt>
                <c:pt idx="322">
                  <c:v>0.88258671428275615</c:v>
                </c:pt>
                <c:pt idx="323">
                  <c:v>0.88222207674947273</c:v>
                </c:pt>
                <c:pt idx="324">
                  <c:v>0.88185743921618942</c:v>
                </c:pt>
                <c:pt idx="325">
                  <c:v>0.881492801682906</c:v>
                </c:pt>
                <c:pt idx="326">
                  <c:v>0.88112816414962269</c:v>
                </c:pt>
                <c:pt idx="327">
                  <c:v>0.88076352661633928</c:v>
                </c:pt>
                <c:pt idx="328">
                  <c:v>0.88039888908305586</c:v>
                </c:pt>
                <c:pt idx="329">
                  <c:v>0.88003425154977255</c:v>
                </c:pt>
                <c:pt idx="330">
                  <c:v>0.87966961401648913</c:v>
                </c:pt>
                <c:pt idx="331">
                  <c:v>0.87930497648320582</c:v>
                </c:pt>
                <c:pt idx="332">
                  <c:v>0.87894033894992241</c:v>
                </c:pt>
                <c:pt idx="333">
                  <c:v>0.8785757014166391</c:v>
                </c:pt>
                <c:pt idx="334">
                  <c:v>0.87821106388335568</c:v>
                </c:pt>
                <c:pt idx="335">
                  <c:v>0.87784642635007226</c:v>
                </c:pt>
                <c:pt idx="336">
                  <c:v>0.87748178881678895</c:v>
                </c:pt>
                <c:pt idx="337">
                  <c:v>0.87711715128350554</c:v>
                </c:pt>
                <c:pt idx="338">
                  <c:v>0.87675251375022223</c:v>
                </c:pt>
                <c:pt idx="339">
                  <c:v>0.87638787621693881</c:v>
                </c:pt>
                <c:pt idx="340">
                  <c:v>0.8760232386836555</c:v>
                </c:pt>
                <c:pt idx="341">
                  <c:v>0.87565860115037208</c:v>
                </c:pt>
                <c:pt idx="342">
                  <c:v>0.87529396361708878</c:v>
                </c:pt>
                <c:pt idx="343">
                  <c:v>0.87492932608380536</c:v>
                </c:pt>
                <c:pt idx="344">
                  <c:v>0.87456468855052205</c:v>
                </c:pt>
                <c:pt idx="345">
                  <c:v>0.87420005101723863</c:v>
                </c:pt>
                <c:pt idx="346">
                  <c:v>0.87383541348395521</c:v>
                </c:pt>
                <c:pt idx="347">
                  <c:v>0.87347077595067191</c:v>
                </c:pt>
                <c:pt idx="348">
                  <c:v>0.87310613841738849</c:v>
                </c:pt>
                <c:pt idx="349">
                  <c:v>0.87274150088410518</c:v>
                </c:pt>
                <c:pt idx="350">
                  <c:v>0.87237686335082176</c:v>
                </c:pt>
                <c:pt idx="351">
                  <c:v>0.87201222581753846</c:v>
                </c:pt>
                <c:pt idx="352">
                  <c:v>0.87164758828425504</c:v>
                </c:pt>
                <c:pt idx="353">
                  <c:v>0.87128295075097162</c:v>
                </c:pt>
                <c:pt idx="354">
                  <c:v>0.87091831321768831</c:v>
                </c:pt>
                <c:pt idx="355">
                  <c:v>0.87055367568440489</c:v>
                </c:pt>
                <c:pt idx="356">
                  <c:v>0.87018903815112159</c:v>
                </c:pt>
                <c:pt idx="357">
                  <c:v>0.86982440061783817</c:v>
                </c:pt>
                <c:pt idx="358">
                  <c:v>0.86945976308455486</c:v>
                </c:pt>
                <c:pt idx="359">
                  <c:v>0.86909512555127144</c:v>
                </c:pt>
                <c:pt idx="360">
                  <c:v>0.86873048801798802</c:v>
                </c:pt>
                <c:pt idx="361">
                  <c:v>0.86836585048470472</c:v>
                </c:pt>
                <c:pt idx="362">
                  <c:v>0.86800121295142141</c:v>
                </c:pt>
                <c:pt idx="363">
                  <c:v>0.86763657541813799</c:v>
                </c:pt>
                <c:pt idx="364">
                  <c:v>0.86727193788485457</c:v>
                </c:pt>
                <c:pt idx="365">
                  <c:v>0.86690730035157126</c:v>
                </c:pt>
                <c:pt idx="366">
                  <c:v>0.86654266281828785</c:v>
                </c:pt>
                <c:pt idx="367">
                  <c:v>0.86617802528500454</c:v>
                </c:pt>
                <c:pt idx="368">
                  <c:v>0.86581338775172112</c:v>
                </c:pt>
                <c:pt idx="369">
                  <c:v>0.86544875021843781</c:v>
                </c:pt>
                <c:pt idx="370">
                  <c:v>0.86508411268515439</c:v>
                </c:pt>
                <c:pt idx="371">
                  <c:v>0.86471947515187098</c:v>
                </c:pt>
                <c:pt idx="372">
                  <c:v>0.86435483761858767</c:v>
                </c:pt>
                <c:pt idx="373">
                  <c:v>0.86399020008530425</c:v>
                </c:pt>
                <c:pt idx="374">
                  <c:v>0.86362556255202094</c:v>
                </c:pt>
                <c:pt idx="375">
                  <c:v>0.86326092501873752</c:v>
                </c:pt>
                <c:pt idx="376">
                  <c:v>0.86289628748545422</c:v>
                </c:pt>
                <c:pt idx="377">
                  <c:v>0.8625316499521708</c:v>
                </c:pt>
                <c:pt idx="378">
                  <c:v>0.86216701241888738</c:v>
                </c:pt>
                <c:pt idx="379">
                  <c:v>0.86180237488560407</c:v>
                </c:pt>
                <c:pt idx="380">
                  <c:v>0.86143773735232076</c:v>
                </c:pt>
                <c:pt idx="381">
                  <c:v>0.86107309981903735</c:v>
                </c:pt>
                <c:pt idx="382">
                  <c:v>0.86070846228575393</c:v>
                </c:pt>
                <c:pt idx="383">
                  <c:v>0.86034382475247062</c:v>
                </c:pt>
                <c:pt idx="384">
                  <c:v>0.8599791872191872</c:v>
                </c:pt>
                <c:pt idx="385">
                  <c:v>0.85961454968590389</c:v>
                </c:pt>
                <c:pt idx="386">
                  <c:v>0.85924991215262048</c:v>
                </c:pt>
                <c:pt idx="387">
                  <c:v>0.85888527461933717</c:v>
                </c:pt>
                <c:pt idx="388">
                  <c:v>0.85852063708605375</c:v>
                </c:pt>
                <c:pt idx="389">
                  <c:v>0.85815599955277033</c:v>
                </c:pt>
                <c:pt idx="390">
                  <c:v>0.85779136201948702</c:v>
                </c:pt>
                <c:pt idx="391">
                  <c:v>0.85742672448620361</c:v>
                </c:pt>
                <c:pt idx="392">
                  <c:v>0.8570620869529203</c:v>
                </c:pt>
                <c:pt idx="393">
                  <c:v>0.85669744941963688</c:v>
                </c:pt>
                <c:pt idx="394">
                  <c:v>0.85633281188635357</c:v>
                </c:pt>
                <c:pt idx="395">
                  <c:v>0.85596817435307015</c:v>
                </c:pt>
                <c:pt idx="396">
                  <c:v>0.85560353681978674</c:v>
                </c:pt>
                <c:pt idx="397">
                  <c:v>0.85523889928650343</c:v>
                </c:pt>
                <c:pt idx="398">
                  <c:v>0.85487426175322012</c:v>
                </c:pt>
                <c:pt idx="399">
                  <c:v>0.8545096242199367</c:v>
                </c:pt>
                <c:pt idx="400">
                  <c:v>0.85414498668665328</c:v>
                </c:pt>
                <c:pt idx="401">
                  <c:v>0.85378034915336998</c:v>
                </c:pt>
                <c:pt idx="402">
                  <c:v>0.85341571162008656</c:v>
                </c:pt>
                <c:pt idx="403">
                  <c:v>0.85305107408680314</c:v>
                </c:pt>
                <c:pt idx="404">
                  <c:v>0.85268643655351983</c:v>
                </c:pt>
                <c:pt idx="405">
                  <c:v>0.85232179902023653</c:v>
                </c:pt>
                <c:pt idx="406">
                  <c:v>0.85195716148695311</c:v>
                </c:pt>
                <c:pt idx="407">
                  <c:v>0.85159252395366969</c:v>
                </c:pt>
                <c:pt idx="408">
                  <c:v>0.85122788642038638</c:v>
                </c:pt>
                <c:pt idx="409">
                  <c:v>0.85086324888710296</c:v>
                </c:pt>
                <c:pt idx="410">
                  <c:v>0.85049861135381966</c:v>
                </c:pt>
                <c:pt idx="411">
                  <c:v>0.85013397382053624</c:v>
                </c:pt>
                <c:pt idx="412">
                  <c:v>0.84976933628725293</c:v>
                </c:pt>
                <c:pt idx="413">
                  <c:v>0.84940469875396951</c:v>
                </c:pt>
                <c:pt idx="414">
                  <c:v>0.84904006122068609</c:v>
                </c:pt>
                <c:pt idx="415">
                  <c:v>0.84867542368740279</c:v>
                </c:pt>
                <c:pt idx="416">
                  <c:v>0.84831078615411948</c:v>
                </c:pt>
                <c:pt idx="417">
                  <c:v>0.84794614862083606</c:v>
                </c:pt>
                <c:pt idx="418">
                  <c:v>0.84758151108755264</c:v>
                </c:pt>
                <c:pt idx="419">
                  <c:v>0.84721687355426933</c:v>
                </c:pt>
                <c:pt idx="420">
                  <c:v>0.84685223602098592</c:v>
                </c:pt>
                <c:pt idx="421">
                  <c:v>0.8464875984877025</c:v>
                </c:pt>
                <c:pt idx="422">
                  <c:v>0.84612296095441919</c:v>
                </c:pt>
                <c:pt idx="423">
                  <c:v>0.84575832342113588</c:v>
                </c:pt>
                <c:pt idx="424">
                  <c:v>0.84539368588785246</c:v>
                </c:pt>
                <c:pt idx="425">
                  <c:v>0.84502904835456905</c:v>
                </c:pt>
                <c:pt idx="426">
                  <c:v>0.84466441082128574</c:v>
                </c:pt>
                <c:pt idx="427">
                  <c:v>0.84429977328800232</c:v>
                </c:pt>
                <c:pt idx="428">
                  <c:v>0.84393513575471901</c:v>
                </c:pt>
                <c:pt idx="429">
                  <c:v>0.84357049822143559</c:v>
                </c:pt>
                <c:pt idx="430">
                  <c:v>0.84320586068815229</c:v>
                </c:pt>
                <c:pt idx="431">
                  <c:v>0.84284122315486887</c:v>
                </c:pt>
                <c:pt idx="432">
                  <c:v>0.84247658562158545</c:v>
                </c:pt>
                <c:pt idx="433">
                  <c:v>0.84211194808830214</c:v>
                </c:pt>
                <c:pt idx="434">
                  <c:v>0.84174731055501872</c:v>
                </c:pt>
                <c:pt idx="435">
                  <c:v>0.84138267302173542</c:v>
                </c:pt>
                <c:pt idx="436">
                  <c:v>0.841018035488452</c:v>
                </c:pt>
                <c:pt idx="437">
                  <c:v>0.84065339795516869</c:v>
                </c:pt>
                <c:pt idx="438">
                  <c:v>0.84028876042188527</c:v>
                </c:pt>
                <c:pt idx="439">
                  <c:v>0.83992412288860185</c:v>
                </c:pt>
                <c:pt idx="440">
                  <c:v>0.83955948535531855</c:v>
                </c:pt>
                <c:pt idx="441">
                  <c:v>0.83919484782203524</c:v>
                </c:pt>
                <c:pt idx="442">
                  <c:v>0.83883021028875182</c:v>
                </c:pt>
                <c:pt idx="443">
                  <c:v>0.8384655727554684</c:v>
                </c:pt>
                <c:pt idx="444">
                  <c:v>0.83810093522218509</c:v>
                </c:pt>
                <c:pt idx="445">
                  <c:v>0.83773629768890168</c:v>
                </c:pt>
                <c:pt idx="446">
                  <c:v>0.83737166015561837</c:v>
                </c:pt>
                <c:pt idx="447">
                  <c:v>0.83700702262233495</c:v>
                </c:pt>
                <c:pt idx="448">
                  <c:v>0.83664238508905164</c:v>
                </c:pt>
                <c:pt idx="449">
                  <c:v>0.83627774755576822</c:v>
                </c:pt>
                <c:pt idx="450">
                  <c:v>0.83591311002248481</c:v>
                </c:pt>
                <c:pt idx="451">
                  <c:v>0.8355484724892015</c:v>
                </c:pt>
                <c:pt idx="452">
                  <c:v>0.83518383495591808</c:v>
                </c:pt>
                <c:pt idx="453">
                  <c:v>0.83481919742263477</c:v>
                </c:pt>
                <c:pt idx="454">
                  <c:v>0.83445455988935135</c:v>
                </c:pt>
                <c:pt idx="455">
                  <c:v>0.83408992235606805</c:v>
                </c:pt>
                <c:pt idx="456">
                  <c:v>0.83372528482278463</c:v>
                </c:pt>
                <c:pt idx="457">
                  <c:v>0.83336064728950121</c:v>
                </c:pt>
                <c:pt idx="458">
                  <c:v>0.8329960097562179</c:v>
                </c:pt>
                <c:pt idx="459">
                  <c:v>0.8326313722229346</c:v>
                </c:pt>
                <c:pt idx="460">
                  <c:v>0.83226673468965118</c:v>
                </c:pt>
                <c:pt idx="461">
                  <c:v>0.83190209715636776</c:v>
                </c:pt>
                <c:pt idx="462">
                  <c:v>0.83153745962308445</c:v>
                </c:pt>
                <c:pt idx="463">
                  <c:v>0.83117282208980103</c:v>
                </c:pt>
                <c:pt idx="464">
                  <c:v>0.83080818455651773</c:v>
                </c:pt>
                <c:pt idx="465">
                  <c:v>0.83044354702323431</c:v>
                </c:pt>
                <c:pt idx="466">
                  <c:v>0.830078909489951</c:v>
                </c:pt>
                <c:pt idx="467">
                  <c:v>0.82971427195666758</c:v>
                </c:pt>
                <c:pt idx="468">
                  <c:v>0.82934963442338416</c:v>
                </c:pt>
                <c:pt idx="469">
                  <c:v>0.82898499689010086</c:v>
                </c:pt>
                <c:pt idx="470">
                  <c:v>0.82862035935681744</c:v>
                </c:pt>
                <c:pt idx="471">
                  <c:v>0.82825572182353413</c:v>
                </c:pt>
                <c:pt idx="472">
                  <c:v>0.82789108429025071</c:v>
                </c:pt>
                <c:pt idx="473">
                  <c:v>0.8275264467569674</c:v>
                </c:pt>
                <c:pt idx="474">
                  <c:v>0.82716180922368399</c:v>
                </c:pt>
                <c:pt idx="475">
                  <c:v>0.82679717169040057</c:v>
                </c:pt>
                <c:pt idx="476">
                  <c:v>0.82643253415711726</c:v>
                </c:pt>
                <c:pt idx="477">
                  <c:v>0.82606789662383395</c:v>
                </c:pt>
                <c:pt idx="478">
                  <c:v>0.82570325909055053</c:v>
                </c:pt>
                <c:pt idx="479">
                  <c:v>0.82533862155726712</c:v>
                </c:pt>
                <c:pt idx="480">
                  <c:v>0.82497398402398381</c:v>
                </c:pt>
                <c:pt idx="481">
                  <c:v>0.82460934649070039</c:v>
                </c:pt>
                <c:pt idx="482">
                  <c:v>0.82424470895741708</c:v>
                </c:pt>
                <c:pt idx="483">
                  <c:v>0.82388007142413366</c:v>
                </c:pt>
                <c:pt idx="484">
                  <c:v>0.82351543389085036</c:v>
                </c:pt>
                <c:pt idx="485">
                  <c:v>0.82315079635756694</c:v>
                </c:pt>
                <c:pt idx="486">
                  <c:v>0.82278615882428352</c:v>
                </c:pt>
                <c:pt idx="487">
                  <c:v>0.82242152129100021</c:v>
                </c:pt>
                <c:pt idx="488">
                  <c:v>0.82205688375771679</c:v>
                </c:pt>
                <c:pt idx="489">
                  <c:v>0.82169224622443349</c:v>
                </c:pt>
                <c:pt idx="490">
                  <c:v>0.82132760869115007</c:v>
                </c:pt>
                <c:pt idx="491">
                  <c:v>0.82096297115786676</c:v>
                </c:pt>
                <c:pt idx="492">
                  <c:v>0.82059833362458334</c:v>
                </c:pt>
                <c:pt idx="493">
                  <c:v>0.82023369609129992</c:v>
                </c:pt>
                <c:pt idx="494">
                  <c:v>0.81986905855801662</c:v>
                </c:pt>
                <c:pt idx="495">
                  <c:v>0.81950442102473331</c:v>
                </c:pt>
                <c:pt idx="496">
                  <c:v>0.81913978349144989</c:v>
                </c:pt>
                <c:pt idx="497">
                  <c:v>0.81877514595816647</c:v>
                </c:pt>
                <c:pt idx="498">
                  <c:v>0.81841050842488317</c:v>
                </c:pt>
                <c:pt idx="499">
                  <c:v>0.81804587089159975</c:v>
                </c:pt>
                <c:pt idx="500">
                  <c:v>0.81768123335831644</c:v>
                </c:pt>
                <c:pt idx="501">
                  <c:v>0.81731659582503302</c:v>
                </c:pt>
                <c:pt idx="502">
                  <c:v>0.81695195829174971</c:v>
                </c:pt>
                <c:pt idx="503">
                  <c:v>0.8165873207584663</c:v>
                </c:pt>
                <c:pt idx="504">
                  <c:v>0.81622268322518288</c:v>
                </c:pt>
                <c:pt idx="505">
                  <c:v>0.81585804569189957</c:v>
                </c:pt>
                <c:pt idx="506">
                  <c:v>0.81549340815861615</c:v>
                </c:pt>
                <c:pt idx="507">
                  <c:v>0.81512877062533284</c:v>
                </c:pt>
                <c:pt idx="508">
                  <c:v>0.81476413309204943</c:v>
                </c:pt>
                <c:pt idx="509">
                  <c:v>0.81439949555876612</c:v>
                </c:pt>
                <c:pt idx="510">
                  <c:v>0.8140348580254827</c:v>
                </c:pt>
                <c:pt idx="511">
                  <c:v>0.81367022049219928</c:v>
                </c:pt>
                <c:pt idx="512">
                  <c:v>0.81330558295891597</c:v>
                </c:pt>
                <c:pt idx="513">
                  <c:v>0.81294094542563267</c:v>
                </c:pt>
                <c:pt idx="514">
                  <c:v>0.81257630789234925</c:v>
                </c:pt>
                <c:pt idx="515">
                  <c:v>0.81221167035906583</c:v>
                </c:pt>
                <c:pt idx="516">
                  <c:v>0.81184703282578252</c:v>
                </c:pt>
                <c:pt idx="517">
                  <c:v>0.8114823952924991</c:v>
                </c:pt>
                <c:pt idx="518">
                  <c:v>0.8111177577592158</c:v>
                </c:pt>
                <c:pt idx="519">
                  <c:v>0.81075312022593238</c:v>
                </c:pt>
                <c:pt idx="520">
                  <c:v>0.81038848269264907</c:v>
                </c:pt>
                <c:pt idx="521">
                  <c:v>0.81002384515936565</c:v>
                </c:pt>
                <c:pt idx="522">
                  <c:v>0.80965920762608223</c:v>
                </c:pt>
                <c:pt idx="523">
                  <c:v>0.80929457009279893</c:v>
                </c:pt>
                <c:pt idx="524">
                  <c:v>0.80892993255951551</c:v>
                </c:pt>
                <c:pt idx="525">
                  <c:v>0.8085652950262322</c:v>
                </c:pt>
                <c:pt idx="526">
                  <c:v>0.80820065749294878</c:v>
                </c:pt>
                <c:pt idx="527">
                  <c:v>0.80783601995966547</c:v>
                </c:pt>
                <c:pt idx="528">
                  <c:v>0.80747138242638206</c:v>
                </c:pt>
                <c:pt idx="529">
                  <c:v>0.80710674489309864</c:v>
                </c:pt>
                <c:pt idx="530">
                  <c:v>0.80674210735981533</c:v>
                </c:pt>
                <c:pt idx="531">
                  <c:v>0.80637746982653202</c:v>
                </c:pt>
                <c:pt idx="532">
                  <c:v>0.8060128322932486</c:v>
                </c:pt>
                <c:pt idx="533">
                  <c:v>0.80564819475996519</c:v>
                </c:pt>
                <c:pt idx="534">
                  <c:v>0.80528355722668188</c:v>
                </c:pt>
                <c:pt idx="535">
                  <c:v>0.80491891969339846</c:v>
                </c:pt>
                <c:pt idx="536">
                  <c:v>0.80455428216011504</c:v>
                </c:pt>
                <c:pt idx="537">
                  <c:v>0.80418964462683173</c:v>
                </c:pt>
                <c:pt idx="538">
                  <c:v>0.80382500709354843</c:v>
                </c:pt>
                <c:pt idx="539">
                  <c:v>0.80346036956026501</c:v>
                </c:pt>
                <c:pt idx="540">
                  <c:v>0.80309573202698159</c:v>
                </c:pt>
                <c:pt idx="541">
                  <c:v>0.80273109449369828</c:v>
                </c:pt>
                <c:pt idx="542">
                  <c:v>0.80236645696041486</c:v>
                </c:pt>
                <c:pt idx="543">
                  <c:v>0.80200181942713156</c:v>
                </c:pt>
                <c:pt idx="544">
                  <c:v>0.80163718189384814</c:v>
                </c:pt>
                <c:pt idx="545">
                  <c:v>0.80127254436056483</c:v>
                </c:pt>
                <c:pt idx="546">
                  <c:v>0.80090790682728141</c:v>
                </c:pt>
                <c:pt idx="547">
                  <c:v>0.80054326929399799</c:v>
                </c:pt>
                <c:pt idx="548">
                  <c:v>0.80017863176071469</c:v>
                </c:pt>
                <c:pt idx="549">
                  <c:v>0.79981399422743138</c:v>
                </c:pt>
                <c:pt idx="550">
                  <c:v>0.79944935669414796</c:v>
                </c:pt>
                <c:pt idx="551">
                  <c:v>0.79908471916086454</c:v>
                </c:pt>
                <c:pt idx="552">
                  <c:v>0.79872008162758124</c:v>
                </c:pt>
                <c:pt idx="553">
                  <c:v>0.79835544409429782</c:v>
                </c:pt>
                <c:pt idx="554">
                  <c:v>0.7979908065610144</c:v>
                </c:pt>
                <c:pt idx="555">
                  <c:v>0.79762616902773109</c:v>
                </c:pt>
                <c:pt idx="556">
                  <c:v>0.79726153149444778</c:v>
                </c:pt>
                <c:pt idx="557">
                  <c:v>0.79689689396116437</c:v>
                </c:pt>
                <c:pt idx="558">
                  <c:v>0.79653225642788095</c:v>
                </c:pt>
                <c:pt idx="559">
                  <c:v>0.79616761889459764</c:v>
                </c:pt>
                <c:pt idx="560">
                  <c:v>0.79580298136131422</c:v>
                </c:pt>
                <c:pt idx="561">
                  <c:v>0.79543834382803091</c:v>
                </c:pt>
                <c:pt idx="562">
                  <c:v>0.7950737062947475</c:v>
                </c:pt>
                <c:pt idx="563">
                  <c:v>0.79470906876146419</c:v>
                </c:pt>
                <c:pt idx="564">
                  <c:v>0.79434443122818077</c:v>
                </c:pt>
                <c:pt idx="565">
                  <c:v>0.79397979369489735</c:v>
                </c:pt>
                <c:pt idx="566">
                  <c:v>0.79361515616161404</c:v>
                </c:pt>
                <c:pt idx="567">
                  <c:v>0.79325051862833063</c:v>
                </c:pt>
                <c:pt idx="568">
                  <c:v>0.79288588109504732</c:v>
                </c:pt>
                <c:pt idx="569">
                  <c:v>0.7925212435617639</c:v>
                </c:pt>
                <c:pt idx="570">
                  <c:v>0.79215660602848059</c:v>
                </c:pt>
                <c:pt idx="571">
                  <c:v>0.79179196849519717</c:v>
                </c:pt>
                <c:pt idx="572">
                  <c:v>0.79142733096191376</c:v>
                </c:pt>
                <c:pt idx="573">
                  <c:v>0.79106269342863045</c:v>
                </c:pt>
                <c:pt idx="574">
                  <c:v>0.79069805589534714</c:v>
                </c:pt>
                <c:pt idx="575">
                  <c:v>0.79033341836206372</c:v>
                </c:pt>
                <c:pt idx="576">
                  <c:v>0.7899687808287803</c:v>
                </c:pt>
                <c:pt idx="577">
                  <c:v>0.789604143295497</c:v>
                </c:pt>
                <c:pt idx="578">
                  <c:v>0.78923950576221358</c:v>
                </c:pt>
                <c:pt idx="579">
                  <c:v>0.78887486822893027</c:v>
                </c:pt>
                <c:pt idx="580">
                  <c:v>0.78851023069564685</c:v>
                </c:pt>
                <c:pt idx="581">
                  <c:v>0.78814559316236354</c:v>
                </c:pt>
                <c:pt idx="582">
                  <c:v>0.78778095562908013</c:v>
                </c:pt>
                <c:pt idx="583">
                  <c:v>0.78741631809579671</c:v>
                </c:pt>
                <c:pt idx="584">
                  <c:v>0.7870516805625134</c:v>
                </c:pt>
                <c:pt idx="585">
                  <c:v>0.78668704302922998</c:v>
                </c:pt>
                <c:pt idx="586">
                  <c:v>0.78632240549594667</c:v>
                </c:pt>
                <c:pt idx="587">
                  <c:v>0.78595776796266326</c:v>
                </c:pt>
                <c:pt idx="588">
                  <c:v>0.78559313042937995</c:v>
                </c:pt>
                <c:pt idx="589">
                  <c:v>0.78522849289609653</c:v>
                </c:pt>
                <c:pt idx="590">
                  <c:v>0.78486385536281311</c:v>
                </c:pt>
                <c:pt idx="591">
                  <c:v>0.7844992178295298</c:v>
                </c:pt>
                <c:pt idx="592">
                  <c:v>0.7841345802962465</c:v>
                </c:pt>
                <c:pt idx="593">
                  <c:v>0.78376994276296308</c:v>
                </c:pt>
                <c:pt idx="594">
                  <c:v>0.78340530522967966</c:v>
                </c:pt>
                <c:pt idx="595">
                  <c:v>0.78304066769639635</c:v>
                </c:pt>
                <c:pt idx="596">
                  <c:v>0.78267603016311293</c:v>
                </c:pt>
                <c:pt idx="597">
                  <c:v>0.78231139262982963</c:v>
                </c:pt>
                <c:pt idx="598">
                  <c:v>0.78194675509654621</c:v>
                </c:pt>
                <c:pt idx="599">
                  <c:v>0.7815821175632629</c:v>
                </c:pt>
                <c:pt idx="600">
                  <c:v>0.78121748002997948</c:v>
                </c:pt>
                <c:pt idx="601">
                  <c:v>0.78085284249669606</c:v>
                </c:pt>
                <c:pt idx="602">
                  <c:v>0.78048820496341276</c:v>
                </c:pt>
                <c:pt idx="603">
                  <c:v>0.78012356743012934</c:v>
                </c:pt>
                <c:pt idx="604">
                  <c:v>0.77975892989684603</c:v>
                </c:pt>
                <c:pt idx="605">
                  <c:v>0.77939429236356261</c:v>
                </c:pt>
                <c:pt idx="606">
                  <c:v>0.77902965483027931</c:v>
                </c:pt>
                <c:pt idx="607">
                  <c:v>0.77866501729699589</c:v>
                </c:pt>
                <c:pt idx="608">
                  <c:v>0.77830037976371247</c:v>
                </c:pt>
                <c:pt idx="609">
                  <c:v>0.77793574223042916</c:v>
                </c:pt>
                <c:pt idx="610">
                  <c:v>0.77757110469714585</c:v>
                </c:pt>
                <c:pt idx="611">
                  <c:v>0.77720646716386244</c:v>
                </c:pt>
                <c:pt idx="612">
                  <c:v>0.77684182963057902</c:v>
                </c:pt>
                <c:pt idx="613">
                  <c:v>0.77647719209729571</c:v>
                </c:pt>
                <c:pt idx="614">
                  <c:v>0.77611255456401229</c:v>
                </c:pt>
                <c:pt idx="615">
                  <c:v>0.77574791703072898</c:v>
                </c:pt>
                <c:pt idx="616">
                  <c:v>0.77538327949744557</c:v>
                </c:pt>
                <c:pt idx="617">
                  <c:v>0.77501864196416226</c:v>
                </c:pt>
                <c:pt idx="618">
                  <c:v>0.77465400443087884</c:v>
                </c:pt>
                <c:pt idx="619">
                  <c:v>0.77428936689759542</c:v>
                </c:pt>
                <c:pt idx="620">
                  <c:v>0.77392472936431211</c:v>
                </c:pt>
                <c:pt idx="621">
                  <c:v>0.7735600918310287</c:v>
                </c:pt>
                <c:pt idx="622">
                  <c:v>0.77319545429774539</c:v>
                </c:pt>
                <c:pt idx="623">
                  <c:v>0.77283081676446197</c:v>
                </c:pt>
                <c:pt idx="624">
                  <c:v>0.77246617923117866</c:v>
                </c:pt>
                <c:pt idx="625">
                  <c:v>0.77210154169789524</c:v>
                </c:pt>
                <c:pt idx="626">
                  <c:v>0.77173690416461183</c:v>
                </c:pt>
                <c:pt idx="627">
                  <c:v>0.77137226663132852</c:v>
                </c:pt>
                <c:pt idx="628">
                  <c:v>0.77100762909804521</c:v>
                </c:pt>
                <c:pt idx="629">
                  <c:v>0.77064299156476179</c:v>
                </c:pt>
                <c:pt idx="630">
                  <c:v>0.77027835403147837</c:v>
                </c:pt>
                <c:pt idx="631">
                  <c:v>0.76991371649819507</c:v>
                </c:pt>
                <c:pt idx="632">
                  <c:v>0.76954907896491165</c:v>
                </c:pt>
                <c:pt idx="633">
                  <c:v>0.76918444143162834</c:v>
                </c:pt>
                <c:pt idx="634">
                  <c:v>0.76881980389834492</c:v>
                </c:pt>
                <c:pt idx="635">
                  <c:v>0.76845516636506161</c:v>
                </c:pt>
                <c:pt idx="636">
                  <c:v>0.7680905288317782</c:v>
                </c:pt>
                <c:pt idx="637">
                  <c:v>0.76772589129849478</c:v>
                </c:pt>
                <c:pt idx="638">
                  <c:v>0.76736125376521147</c:v>
                </c:pt>
                <c:pt idx="639">
                  <c:v>0.76699661623192805</c:v>
                </c:pt>
                <c:pt idx="640">
                  <c:v>0.76663197869864474</c:v>
                </c:pt>
                <c:pt idx="641">
                  <c:v>0.76626734116536133</c:v>
                </c:pt>
                <c:pt idx="642">
                  <c:v>0.76590270363207802</c:v>
                </c:pt>
                <c:pt idx="643">
                  <c:v>0.76553806609879471</c:v>
                </c:pt>
                <c:pt idx="644">
                  <c:v>0.7651734285655114</c:v>
                </c:pt>
                <c:pt idx="645">
                  <c:v>0.76480879103222799</c:v>
                </c:pt>
                <c:pt idx="646">
                  <c:v>0.76444415349894468</c:v>
                </c:pt>
                <c:pt idx="647">
                  <c:v>0.76407951596566126</c:v>
                </c:pt>
                <c:pt idx="648">
                  <c:v>0.76371487843237795</c:v>
                </c:pt>
                <c:pt idx="649">
                  <c:v>0.76335024089909465</c:v>
                </c:pt>
                <c:pt idx="650">
                  <c:v>0.76298560336581134</c:v>
                </c:pt>
                <c:pt idx="651">
                  <c:v>0.76262096583252792</c:v>
                </c:pt>
                <c:pt idx="652">
                  <c:v>0.76225632829924461</c:v>
                </c:pt>
                <c:pt idx="653">
                  <c:v>0.76189169076596119</c:v>
                </c:pt>
                <c:pt idx="654">
                  <c:v>0.76152705323267789</c:v>
                </c:pt>
                <c:pt idx="655">
                  <c:v>0.76116241569939458</c:v>
                </c:pt>
                <c:pt idx="656">
                  <c:v>0.76079777816611127</c:v>
                </c:pt>
                <c:pt idx="657">
                  <c:v>0.76043314063282785</c:v>
                </c:pt>
                <c:pt idx="658">
                  <c:v>0.76006850309954455</c:v>
                </c:pt>
                <c:pt idx="659">
                  <c:v>0.75970386556626113</c:v>
                </c:pt>
                <c:pt idx="660">
                  <c:v>0.75933922803297782</c:v>
                </c:pt>
                <c:pt idx="661">
                  <c:v>0.75897459049969451</c:v>
                </c:pt>
                <c:pt idx="662">
                  <c:v>0.75860995296641121</c:v>
                </c:pt>
                <c:pt idx="663">
                  <c:v>0.75824531543312779</c:v>
                </c:pt>
                <c:pt idx="664">
                  <c:v>0.75788067789984448</c:v>
                </c:pt>
                <c:pt idx="665">
                  <c:v>0.75751604036656117</c:v>
                </c:pt>
                <c:pt idx="666">
                  <c:v>0.75715140283327775</c:v>
                </c:pt>
                <c:pt idx="667">
                  <c:v>0.75678676529999445</c:v>
                </c:pt>
                <c:pt idx="668">
                  <c:v>0.75642212776671114</c:v>
                </c:pt>
                <c:pt idx="669">
                  <c:v>0.75605749023342783</c:v>
                </c:pt>
                <c:pt idx="670">
                  <c:v>0.75569285270014441</c:v>
                </c:pt>
                <c:pt idx="671">
                  <c:v>0.75532821516686111</c:v>
                </c:pt>
                <c:pt idx="672">
                  <c:v>0.75496357763357769</c:v>
                </c:pt>
                <c:pt idx="673">
                  <c:v>0.75459894010029438</c:v>
                </c:pt>
                <c:pt idx="674">
                  <c:v>0.75423430256701107</c:v>
                </c:pt>
                <c:pt idx="675">
                  <c:v>0.75386966503372776</c:v>
                </c:pt>
                <c:pt idx="676">
                  <c:v>0.75350502750044435</c:v>
                </c:pt>
                <c:pt idx="677">
                  <c:v>0.75314038996716104</c:v>
                </c:pt>
                <c:pt idx="678">
                  <c:v>0.75277575243387762</c:v>
                </c:pt>
                <c:pt idx="679">
                  <c:v>0.75241111490059431</c:v>
                </c:pt>
                <c:pt idx="680">
                  <c:v>0.75204647736731101</c:v>
                </c:pt>
                <c:pt idx="681">
                  <c:v>0.7516818398340277</c:v>
                </c:pt>
                <c:pt idx="682">
                  <c:v>0.75131720230074428</c:v>
                </c:pt>
                <c:pt idx="683">
                  <c:v>0.75095256476746097</c:v>
                </c:pt>
                <c:pt idx="684">
                  <c:v>0.75058792723417755</c:v>
                </c:pt>
                <c:pt idx="685">
                  <c:v>0.75022328970089425</c:v>
                </c:pt>
                <c:pt idx="686">
                  <c:v>0.74985865216761094</c:v>
                </c:pt>
                <c:pt idx="687">
                  <c:v>0.74949401463432763</c:v>
                </c:pt>
                <c:pt idx="688">
                  <c:v>0.74912937710104421</c:v>
                </c:pt>
                <c:pt idx="689">
                  <c:v>0.74876473956776091</c:v>
                </c:pt>
                <c:pt idx="690">
                  <c:v>0.74840010203447749</c:v>
                </c:pt>
                <c:pt idx="691">
                  <c:v>0.74803546450119418</c:v>
                </c:pt>
                <c:pt idx="692">
                  <c:v>0.74767082696791087</c:v>
                </c:pt>
                <c:pt idx="693">
                  <c:v>0.74730618943462757</c:v>
                </c:pt>
                <c:pt idx="694">
                  <c:v>0.74694155190134426</c:v>
                </c:pt>
                <c:pt idx="695">
                  <c:v>0.74657691436806084</c:v>
                </c:pt>
                <c:pt idx="696">
                  <c:v>0.74621227683477742</c:v>
                </c:pt>
                <c:pt idx="697">
                  <c:v>0.74584763930149411</c:v>
                </c:pt>
                <c:pt idx="698">
                  <c:v>0.74548300176821081</c:v>
                </c:pt>
                <c:pt idx="699">
                  <c:v>0.7451183642349275</c:v>
                </c:pt>
                <c:pt idx="700">
                  <c:v>0.74475372670164419</c:v>
                </c:pt>
                <c:pt idx="701">
                  <c:v>0.74438908916836077</c:v>
                </c:pt>
                <c:pt idx="702">
                  <c:v>0.74402445163507736</c:v>
                </c:pt>
                <c:pt idx="703">
                  <c:v>0.74365981410179405</c:v>
                </c:pt>
                <c:pt idx="704">
                  <c:v>0.74329517656851074</c:v>
                </c:pt>
                <c:pt idx="705">
                  <c:v>0.74293053903522743</c:v>
                </c:pt>
                <c:pt idx="706">
                  <c:v>0.74256590150194413</c:v>
                </c:pt>
                <c:pt idx="707">
                  <c:v>0.74220126396866071</c:v>
                </c:pt>
                <c:pt idx="708">
                  <c:v>0.7418366264353774</c:v>
                </c:pt>
                <c:pt idx="709">
                  <c:v>0.74147198890209398</c:v>
                </c:pt>
                <c:pt idx="710">
                  <c:v>0.74110735136881067</c:v>
                </c:pt>
                <c:pt idx="711">
                  <c:v>0.74074271383552737</c:v>
                </c:pt>
                <c:pt idx="712">
                  <c:v>0.74037807630224406</c:v>
                </c:pt>
                <c:pt idx="713">
                  <c:v>0.74001343876896064</c:v>
                </c:pt>
                <c:pt idx="714">
                  <c:v>0.73964880123567733</c:v>
                </c:pt>
                <c:pt idx="715">
                  <c:v>0.73928416370239391</c:v>
                </c:pt>
                <c:pt idx="716">
                  <c:v>0.73891952616911061</c:v>
                </c:pt>
                <c:pt idx="717">
                  <c:v>0.7385548886358273</c:v>
                </c:pt>
                <c:pt idx="718">
                  <c:v>0.73819025110254399</c:v>
                </c:pt>
                <c:pt idx="719">
                  <c:v>0.73782561356926057</c:v>
                </c:pt>
                <c:pt idx="720">
                  <c:v>0.73746097603597727</c:v>
                </c:pt>
                <c:pt idx="721">
                  <c:v>0.73709633850269385</c:v>
                </c:pt>
                <c:pt idx="722">
                  <c:v>0.73673170096941054</c:v>
                </c:pt>
                <c:pt idx="723">
                  <c:v>0.73636706343612723</c:v>
                </c:pt>
                <c:pt idx="724">
                  <c:v>0.73600242590284393</c:v>
                </c:pt>
                <c:pt idx="725">
                  <c:v>0.73563778836956062</c:v>
                </c:pt>
                <c:pt idx="726">
                  <c:v>0.7352731508362772</c:v>
                </c:pt>
                <c:pt idx="727">
                  <c:v>0.73490851330299378</c:v>
                </c:pt>
                <c:pt idx="728">
                  <c:v>0.73454387576971047</c:v>
                </c:pt>
                <c:pt idx="729">
                  <c:v>0.73417923823642717</c:v>
                </c:pt>
                <c:pt idx="730">
                  <c:v>0.73381460070314386</c:v>
                </c:pt>
                <c:pt idx="731">
                  <c:v>0.73344996316986055</c:v>
                </c:pt>
                <c:pt idx="732">
                  <c:v>0.73308532563657713</c:v>
                </c:pt>
                <c:pt idx="733">
                  <c:v>0.73272068810329372</c:v>
                </c:pt>
                <c:pt idx="734">
                  <c:v>0.73235605057001041</c:v>
                </c:pt>
                <c:pt idx="735">
                  <c:v>0.7319914130367271</c:v>
                </c:pt>
                <c:pt idx="736">
                  <c:v>0.73162677550344379</c:v>
                </c:pt>
                <c:pt idx="737">
                  <c:v>0.73126213797016049</c:v>
                </c:pt>
                <c:pt idx="738">
                  <c:v>0.73089750043687707</c:v>
                </c:pt>
                <c:pt idx="739">
                  <c:v>0.73053286290359376</c:v>
                </c:pt>
                <c:pt idx="740">
                  <c:v>0.73016822537031034</c:v>
                </c:pt>
                <c:pt idx="741">
                  <c:v>0.72980358783702703</c:v>
                </c:pt>
                <c:pt idx="742">
                  <c:v>0.72943895030374373</c:v>
                </c:pt>
                <c:pt idx="743">
                  <c:v>0.72907431277046042</c:v>
                </c:pt>
                <c:pt idx="744">
                  <c:v>0.728709675237177</c:v>
                </c:pt>
                <c:pt idx="745">
                  <c:v>0.72834503770389369</c:v>
                </c:pt>
                <c:pt idx="746">
                  <c:v>0.72798040017061028</c:v>
                </c:pt>
                <c:pt idx="747">
                  <c:v>0.72761576263732697</c:v>
                </c:pt>
                <c:pt idx="748">
                  <c:v>0.72725112510404366</c:v>
                </c:pt>
                <c:pt idx="749">
                  <c:v>0.72688648757076035</c:v>
                </c:pt>
                <c:pt idx="750">
                  <c:v>0.72652185003747694</c:v>
                </c:pt>
                <c:pt idx="751">
                  <c:v>0.72615721250419363</c:v>
                </c:pt>
                <c:pt idx="752">
                  <c:v>0.72579257497091021</c:v>
                </c:pt>
                <c:pt idx="753">
                  <c:v>0.7254279374376269</c:v>
                </c:pt>
                <c:pt idx="754">
                  <c:v>0.72506329990434359</c:v>
                </c:pt>
                <c:pt idx="755">
                  <c:v>0.72469866237106029</c:v>
                </c:pt>
                <c:pt idx="756">
                  <c:v>0.72433402483777698</c:v>
                </c:pt>
                <c:pt idx="757">
                  <c:v>0.72396938730449356</c:v>
                </c:pt>
                <c:pt idx="758">
                  <c:v>0.72360474977121014</c:v>
                </c:pt>
                <c:pt idx="759">
                  <c:v>0.72324011223792684</c:v>
                </c:pt>
                <c:pt idx="760">
                  <c:v>0.72287547470464353</c:v>
                </c:pt>
                <c:pt idx="761">
                  <c:v>0.72251083717136022</c:v>
                </c:pt>
                <c:pt idx="762">
                  <c:v>0.72214619963807691</c:v>
                </c:pt>
                <c:pt idx="763">
                  <c:v>0.72178156210479349</c:v>
                </c:pt>
                <c:pt idx="764">
                  <c:v>0.72141692457151008</c:v>
                </c:pt>
                <c:pt idx="765">
                  <c:v>0.72105228703822677</c:v>
                </c:pt>
                <c:pt idx="766">
                  <c:v>0.72068764950494346</c:v>
                </c:pt>
                <c:pt idx="767">
                  <c:v>0.72032301197166015</c:v>
                </c:pt>
                <c:pt idx="768">
                  <c:v>0.71995837443837685</c:v>
                </c:pt>
                <c:pt idx="769">
                  <c:v>0.71959373690509343</c:v>
                </c:pt>
                <c:pt idx="770">
                  <c:v>0.71922909937181001</c:v>
                </c:pt>
                <c:pt idx="771">
                  <c:v>0.7188644618385267</c:v>
                </c:pt>
                <c:pt idx="772">
                  <c:v>0.7184998243052434</c:v>
                </c:pt>
                <c:pt idx="773">
                  <c:v>0.71813518677196009</c:v>
                </c:pt>
                <c:pt idx="774">
                  <c:v>0.71777054923867678</c:v>
                </c:pt>
                <c:pt idx="775">
                  <c:v>0.71740591170539336</c:v>
                </c:pt>
                <c:pt idx="776">
                  <c:v>0.71704127417211005</c:v>
                </c:pt>
                <c:pt idx="777">
                  <c:v>0.71667663663882664</c:v>
                </c:pt>
                <c:pt idx="778">
                  <c:v>0.71631199910554333</c:v>
                </c:pt>
                <c:pt idx="779">
                  <c:v>0.71594736157226002</c:v>
                </c:pt>
                <c:pt idx="780">
                  <c:v>0.71558272403897671</c:v>
                </c:pt>
                <c:pt idx="781">
                  <c:v>0.7152180865056933</c:v>
                </c:pt>
                <c:pt idx="782">
                  <c:v>0.71485344897240999</c:v>
                </c:pt>
                <c:pt idx="783">
                  <c:v>0.71448881143912657</c:v>
                </c:pt>
                <c:pt idx="784">
                  <c:v>0.71412417390584326</c:v>
                </c:pt>
                <c:pt idx="785">
                  <c:v>0.71375953637255996</c:v>
                </c:pt>
                <c:pt idx="786">
                  <c:v>0.71339489883927665</c:v>
                </c:pt>
                <c:pt idx="787">
                  <c:v>0.71303026130599334</c:v>
                </c:pt>
                <c:pt idx="788">
                  <c:v>0.71266562377270992</c:v>
                </c:pt>
                <c:pt idx="789">
                  <c:v>0.7123009862394265</c:v>
                </c:pt>
                <c:pt idx="790">
                  <c:v>0.7119363487061432</c:v>
                </c:pt>
                <c:pt idx="791">
                  <c:v>0.71157171117285989</c:v>
                </c:pt>
                <c:pt idx="792">
                  <c:v>0.71120707363957658</c:v>
                </c:pt>
                <c:pt idx="793">
                  <c:v>0.71084243610629327</c:v>
                </c:pt>
                <c:pt idx="794">
                  <c:v>0.71047779857300986</c:v>
                </c:pt>
                <c:pt idx="795">
                  <c:v>0.71011316103972644</c:v>
                </c:pt>
                <c:pt idx="796">
                  <c:v>0.70974852350644313</c:v>
                </c:pt>
                <c:pt idx="797">
                  <c:v>0.70938388597315982</c:v>
                </c:pt>
                <c:pt idx="798">
                  <c:v>0.70901924843987651</c:v>
                </c:pt>
                <c:pt idx="799">
                  <c:v>0.70865461090659321</c:v>
                </c:pt>
                <c:pt idx="800">
                  <c:v>0.70828997337330979</c:v>
                </c:pt>
                <c:pt idx="801">
                  <c:v>0.70792533584002637</c:v>
                </c:pt>
                <c:pt idx="802">
                  <c:v>0.70756069830674306</c:v>
                </c:pt>
                <c:pt idx="803">
                  <c:v>0.70719606077345976</c:v>
                </c:pt>
                <c:pt idx="804">
                  <c:v>0.70683142324017645</c:v>
                </c:pt>
                <c:pt idx="805">
                  <c:v>0.70646678570689314</c:v>
                </c:pt>
                <c:pt idx="806">
                  <c:v>0.70610214817360972</c:v>
                </c:pt>
                <c:pt idx="807">
                  <c:v>0.70573751064032642</c:v>
                </c:pt>
                <c:pt idx="808">
                  <c:v>0.705372873107043</c:v>
                </c:pt>
                <c:pt idx="809">
                  <c:v>0.70500823557375969</c:v>
                </c:pt>
                <c:pt idx="810">
                  <c:v>0.70464359804047638</c:v>
                </c:pt>
                <c:pt idx="811">
                  <c:v>0.70427896050719307</c:v>
                </c:pt>
                <c:pt idx="812">
                  <c:v>0.70391432297390966</c:v>
                </c:pt>
                <c:pt idx="813">
                  <c:v>0.70354968544062635</c:v>
                </c:pt>
                <c:pt idx="814">
                  <c:v>0.70318504790734293</c:v>
                </c:pt>
                <c:pt idx="815">
                  <c:v>0.70282041037405962</c:v>
                </c:pt>
                <c:pt idx="816">
                  <c:v>0.70245577284077632</c:v>
                </c:pt>
                <c:pt idx="817">
                  <c:v>0.70209113530749301</c:v>
                </c:pt>
                <c:pt idx="818">
                  <c:v>0.70172649777420959</c:v>
                </c:pt>
                <c:pt idx="819">
                  <c:v>0.70136186024092628</c:v>
                </c:pt>
                <c:pt idx="820">
                  <c:v>0.70099722270764286</c:v>
                </c:pt>
                <c:pt idx="821">
                  <c:v>0.70063258517435956</c:v>
                </c:pt>
                <c:pt idx="822">
                  <c:v>0.70026794764107625</c:v>
                </c:pt>
                <c:pt idx="823">
                  <c:v>0.69990331010779294</c:v>
                </c:pt>
                <c:pt idx="824">
                  <c:v>0.69953867257450963</c:v>
                </c:pt>
                <c:pt idx="825">
                  <c:v>0.69917403504122622</c:v>
                </c:pt>
                <c:pt idx="826">
                  <c:v>0.6988093975079428</c:v>
                </c:pt>
                <c:pt idx="827">
                  <c:v>0.69844475997465949</c:v>
                </c:pt>
                <c:pt idx="828">
                  <c:v>0.69808012244137618</c:v>
                </c:pt>
                <c:pt idx="829">
                  <c:v>0.69771548490809288</c:v>
                </c:pt>
                <c:pt idx="830">
                  <c:v>0.69735084737480957</c:v>
                </c:pt>
                <c:pt idx="831">
                  <c:v>0.69698620984152615</c:v>
                </c:pt>
                <c:pt idx="832">
                  <c:v>0.69662157230824273</c:v>
                </c:pt>
                <c:pt idx="833">
                  <c:v>0.69625693477495942</c:v>
                </c:pt>
                <c:pt idx="834">
                  <c:v>0.69589229724167612</c:v>
                </c:pt>
                <c:pt idx="835">
                  <c:v>0.69552765970839281</c:v>
                </c:pt>
                <c:pt idx="836">
                  <c:v>0.6951630221751095</c:v>
                </c:pt>
                <c:pt idx="837">
                  <c:v>0.69479838464182608</c:v>
                </c:pt>
                <c:pt idx="838">
                  <c:v>0.69443374710854278</c:v>
                </c:pt>
                <c:pt idx="839">
                  <c:v>0.69406910957525936</c:v>
                </c:pt>
                <c:pt idx="840">
                  <c:v>0.69370447204197605</c:v>
                </c:pt>
                <c:pt idx="841">
                  <c:v>0.69333983450869274</c:v>
                </c:pt>
                <c:pt idx="842">
                  <c:v>0.69297519697540944</c:v>
                </c:pt>
                <c:pt idx="843">
                  <c:v>0.69261055944212602</c:v>
                </c:pt>
                <c:pt idx="844">
                  <c:v>0.69224592190884271</c:v>
                </c:pt>
                <c:pt idx="845">
                  <c:v>0.69188128437555929</c:v>
                </c:pt>
                <c:pt idx="846">
                  <c:v>0.69151664684227598</c:v>
                </c:pt>
                <c:pt idx="847">
                  <c:v>0.69115200930899268</c:v>
                </c:pt>
                <c:pt idx="848">
                  <c:v>0.69078737177570937</c:v>
                </c:pt>
                <c:pt idx="849">
                  <c:v>0.69042273424242595</c:v>
                </c:pt>
                <c:pt idx="850">
                  <c:v>0.69005809670914264</c:v>
                </c:pt>
                <c:pt idx="851">
                  <c:v>0.68969345917585922</c:v>
                </c:pt>
                <c:pt idx="852">
                  <c:v>0.68932882164257592</c:v>
                </c:pt>
                <c:pt idx="853">
                  <c:v>0.68896418410929261</c:v>
                </c:pt>
                <c:pt idx="854">
                  <c:v>0.6885995465760093</c:v>
                </c:pt>
                <c:pt idx="855">
                  <c:v>0.688234909042726</c:v>
                </c:pt>
                <c:pt idx="856">
                  <c:v>0.68787027150944258</c:v>
                </c:pt>
                <c:pt idx="857">
                  <c:v>0.68750563397615916</c:v>
                </c:pt>
                <c:pt idx="858">
                  <c:v>0.68714099644287585</c:v>
                </c:pt>
                <c:pt idx="859">
                  <c:v>0.68677635890959254</c:v>
                </c:pt>
                <c:pt idx="860">
                  <c:v>0.68641172137630924</c:v>
                </c:pt>
                <c:pt idx="861">
                  <c:v>0.68604708384302593</c:v>
                </c:pt>
                <c:pt idx="862">
                  <c:v>0.68568244630974251</c:v>
                </c:pt>
                <c:pt idx="863">
                  <c:v>0.68531780877645909</c:v>
                </c:pt>
                <c:pt idx="864">
                  <c:v>0.68495317124317578</c:v>
                </c:pt>
                <c:pt idx="865">
                  <c:v>0.68458853370989248</c:v>
                </c:pt>
                <c:pt idx="866">
                  <c:v>0.68422389617660917</c:v>
                </c:pt>
                <c:pt idx="867">
                  <c:v>0.68385925864332586</c:v>
                </c:pt>
                <c:pt idx="868">
                  <c:v>0.68349462111004244</c:v>
                </c:pt>
                <c:pt idx="869">
                  <c:v>0.68312998357675914</c:v>
                </c:pt>
                <c:pt idx="870">
                  <c:v>0.68276534604347572</c:v>
                </c:pt>
                <c:pt idx="871">
                  <c:v>0.68240070851019241</c:v>
                </c:pt>
                <c:pt idx="872">
                  <c:v>0.6820360709769091</c:v>
                </c:pt>
                <c:pt idx="873">
                  <c:v>0.6816714334436258</c:v>
                </c:pt>
                <c:pt idx="874">
                  <c:v>0.68130679591034238</c:v>
                </c:pt>
                <c:pt idx="875">
                  <c:v>0.68094215837705907</c:v>
                </c:pt>
                <c:pt idx="876">
                  <c:v>0.68057752084377565</c:v>
                </c:pt>
                <c:pt idx="877">
                  <c:v>0.68021288331049234</c:v>
                </c:pt>
                <c:pt idx="878">
                  <c:v>0.67984824577720904</c:v>
                </c:pt>
                <c:pt idx="879">
                  <c:v>0.67948360824392573</c:v>
                </c:pt>
                <c:pt idx="880">
                  <c:v>0.67911897071064231</c:v>
                </c:pt>
                <c:pt idx="881">
                  <c:v>0.678754333177359</c:v>
                </c:pt>
                <c:pt idx="882">
                  <c:v>0.67838969564407559</c:v>
                </c:pt>
                <c:pt idx="883">
                  <c:v>0.67802505811079228</c:v>
                </c:pt>
                <c:pt idx="884">
                  <c:v>0.67766042057750897</c:v>
                </c:pt>
                <c:pt idx="885">
                  <c:v>0.67729578304422566</c:v>
                </c:pt>
                <c:pt idx="886">
                  <c:v>0.67693114551094236</c:v>
                </c:pt>
                <c:pt idx="887">
                  <c:v>0.67656650797765894</c:v>
                </c:pt>
                <c:pt idx="888">
                  <c:v>0.67620187044437552</c:v>
                </c:pt>
                <c:pt idx="889">
                  <c:v>0.67583723291109221</c:v>
                </c:pt>
                <c:pt idx="890">
                  <c:v>0.6754725953778089</c:v>
                </c:pt>
                <c:pt idx="891">
                  <c:v>0.6751079578445256</c:v>
                </c:pt>
                <c:pt idx="892">
                  <c:v>0.67474332031124229</c:v>
                </c:pt>
                <c:pt idx="893">
                  <c:v>0.67437868277795887</c:v>
                </c:pt>
                <c:pt idx="894">
                  <c:v>0.67401404524467545</c:v>
                </c:pt>
                <c:pt idx="895">
                  <c:v>0.67364940771139215</c:v>
                </c:pt>
                <c:pt idx="896">
                  <c:v>0.67328477017810884</c:v>
                </c:pt>
                <c:pt idx="897">
                  <c:v>0.67292013264482553</c:v>
                </c:pt>
                <c:pt idx="898">
                  <c:v>0.67255549511154222</c:v>
                </c:pt>
                <c:pt idx="899">
                  <c:v>0.6721908575782588</c:v>
                </c:pt>
                <c:pt idx="900">
                  <c:v>0.67182622004497539</c:v>
                </c:pt>
                <c:pt idx="901">
                  <c:v>0.67146158251169208</c:v>
                </c:pt>
                <c:pt idx="902">
                  <c:v>0.67109694497840877</c:v>
                </c:pt>
                <c:pt idx="903">
                  <c:v>0.67073230744512546</c:v>
                </c:pt>
                <c:pt idx="904">
                  <c:v>0.67036766991184216</c:v>
                </c:pt>
                <c:pt idx="905">
                  <c:v>0.67000303237855874</c:v>
                </c:pt>
                <c:pt idx="906">
                  <c:v>0.66963839484527543</c:v>
                </c:pt>
                <c:pt idx="907">
                  <c:v>0.66927375731199201</c:v>
                </c:pt>
                <c:pt idx="908">
                  <c:v>0.66890911977870871</c:v>
                </c:pt>
                <c:pt idx="909">
                  <c:v>0.6685444822454254</c:v>
                </c:pt>
                <c:pt idx="910">
                  <c:v>0.66817984471214209</c:v>
                </c:pt>
                <c:pt idx="911">
                  <c:v>0.66781520717885867</c:v>
                </c:pt>
                <c:pt idx="912">
                  <c:v>0.66745056964557536</c:v>
                </c:pt>
                <c:pt idx="913">
                  <c:v>0.66708593211229195</c:v>
                </c:pt>
                <c:pt idx="914">
                  <c:v>0.66672129457900864</c:v>
                </c:pt>
                <c:pt idx="915">
                  <c:v>0.66635665704572533</c:v>
                </c:pt>
                <c:pt idx="916">
                  <c:v>0.66599201951244202</c:v>
                </c:pt>
                <c:pt idx="917">
                  <c:v>0.66562738197915872</c:v>
                </c:pt>
                <c:pt idx="918">
                  <c:v>0.6652627444458753</c:v>
                </c:pt>
                <c:pt idx="919">
                  <c:v>0.66489810691259188</c:v>
                </c:pt>
                <c:pt idx="920">
                  <c:v>0.66453346937930857</c:v>
                </c:pt>
                <c:pt idx="921">
                  <c:v>0.66416883184602526</c:v>
                </c:pt>
                <c:pt idx="922">
                  <c:v>0.66380419431274196</c:v>
                </c:pt>
                <c:pt idx="923">
                  <c:v>0.66343955677945865</c:v>
                </c:pt>
                <c:pt idx="924">
                  <c:v>0.66307491924617523</c:v>
                </c:pt>
                <c:pt idx="925">
                  <c:v>0.66271028171289181</c:v>
                </c:pt>
                <c:pt idx="926">
                  <c:v>0.66234564417960851</c:v>
                </c:pt>
                <c:pt idx="927">
                  <c:v>0.6619810066463252</c:v>
                </c:pt>
                <c:pt idx="928">
                  <c:v>0.66161636911304189</c:v>
                </c:pt>
                <c:pt idx="929">
                  <c:v>0.66125173157975858</c:v>
                </c:pt>
                <c:pt idx="930">
                  <c:v>0.66088709404647517</c:v>
                </c:pt>
                <c:pt idx="931">
                  <c:v>0.66052245651319175</c:v>
                </c:pt>
                <c:pt idx="932">
                  <c:v>0.66015781897990844</c:v>
                </c:pt>
                <c:pt idx="933">
                  <c:v>0.65979318144662513</c:v>
                </c:pt>
                <c:pt idx="934">
                  <c:v>0.65942854391334182</c:v>
                </c:pt>
                <c:pt idx="935">
                  <c:v>0.65906390638005852</c:v>
                </c:pt>
                <c:pt idx="936">
                  <c:v>0.6586992688467751</c:v>
                </c:pt>
                <c:pt idx="937">
                  <c:v>0.65833463131349179</c:v>
                </c:pt>
                <c:pt idx="938">
                  <c:v>0.65796999378020837</c:v>
                </c:pt>
                <c:pt idx="939">
                  <c:v>0.65760535624692507</c:v>
                </c:pt>
                <c:pt idx="940">
                  <c:v>0.65724071871364176</c:v>
                </c:pt>
                <c:pt idx="941">
                  <c:v>0.65687608118035845</c:v>
                </c:pt>
                <c:pt idx="942">
                  <c:v>0.65651144364707503</c:v>
                </c:pt>
                <c:pt idx="943">
                  <c:v>0.65614680611379173</c:v>
                </c:pt>
                <c:pt idx="944">
                  <c:v>0.65578216858050831</c:v>
                </c:pt>
                <c:pt idx="945">
                  <c:v>0.655417531047225</c:v>
                </c:pt>
                <c:pt idx="946">
                  <c:v>0.65505289351394169</c:v>
                </c:pt>
                <c:pt idx="947">
                  <c:v>0.65468825598065838</c:v>
                </c:pt>
                <c:pt idx="948">
                  <c:v>0.65432361844737497</c:v>
                </c:pt>
                <c:pt idx="949">
                  <c:v>0.65395898091409166</c:v>
                </c:pt>
                <c:pt idx="950">
                  <c:v>0.65359434338080824</c:v>
                </c:pt>
                <c:pt idx="951">
                  <c:v>0.65322970584752493</c:v>
                </c:pt>
                <c:pt idx="952">
                  <c:v>0.65286506831424163</c:v>
                </c:pt>
                <c:pt idx="953">
                  <c:v>0.65250043078095832</c:v>
                </c:pt>
                <c:pt idx="954">
                  <c:v>0.65213579324767501</c:v>
                </c:pt>
                <c:pt idx="955">
                  <c:v>0.65177115571439159</c:v>
                </c:pt>
                <c:pt idx="956">
                  <c:v>0.65140651818110817</c:v>
                </c:pt>
                <c:pt idx="957">
                  <c:v>0.65104188064782487</c:v>
                </c:pt>
                <c:pt idx="958">
                  <c:v>0.65067724311454156</c:v>
                </c:pt>
                <c:pt idx="959">
                  <c:v>0.65031260558125825</c:v>
                </c:pt>
                <c:pt idx="960">
                  <c:v>0.64994796804797494</c:v>
                </c:pt>
                <c:pt idx="961">
                  <c:v>0.64958333051469153</c:v>
                </c:pt>
                <c:pt idx="962">
                  <c:v>0.64921869298140811</c:v>
                </c:pt>
                <c:pt idx="963">
                  <c:v>0.6488540554481248</c:v>
                </c:pt>
                <c:pt idx="964">
                  <c:v>0.64848941791484149</c:v>
                </c:pt>
                <c:pt idx="965">
                  <c:v>0.64812478038155819</c:v>
                </c:pt>
                <c:pt idx="966">
                  <c:v>0.64776014284827488</c:v>
                </c:pt>
                <c:pt idx="967">
                  <c:v>0.64739550531499146</c:v>
                </c:pt>
                <c:pt idx="968">
                  <c:v>0.64703086778170815</c:v>
                </c:pt>
                <c:pt idx="969">
                  <c:v>0.64666623024842473</c:v>
                </c:pt>
                <c:pt idx="970">
                  <c:v>0.64630159271514143</c:v>
                </c:pt>
                <c:pt idx="971">
                  <c:v>0.64593695518185812</c:v>
                </c:pt>
                <c:pt idx="972">
                  <c:v>0.64557231764857481</c:v>
                </c:pt>
                <c:pt idx="973">
                  <c:v>0.64520768011529139</c:v>
                </c:pt>
                <c:pt idx="974">
                  <c:v>0.64484304258200809</c:v>
                </c:pt>
                <c:pt idx="975">
                  <c:v>0.64447840504872467</c:v>
                </c:pt>
                <c:pt idx="976">
                  <c:v>0.64411376751544136</c:v>
                </c:pt>
                <c:pt idx="977">
                  <c:v>0.64374912998215805</c:v>
                </c:pt>
                <c:pt idx="978">
                  <c:v>0.64338449244887475</c:v>
                </c:pt>
                <c:pt idx="979">
                  <c:v>0.64301985491559133</c:v>
                </c:pt>
                <c:pt idx="980">
                  <c:v>0.64265521738230802</c:v>
                </c:pt>
                <c:pt idx="981">
                  <c:v>0.6422905798490246</c:v>
                </c:pt>
                <c:pt idx="982">
                  <c:v>0.64192594231574129</c:v>
                </c:pt>
                <c:pt idx="983">
                  <c:v>0.64156130478245799</c:v>
                </c:pt>
                <c:pt idx="984">
                  <c:v>0.64119666724917468</c:v>
                </c:pt>
                <c:pt idx="985">
                  <c:v>0.64083202971589137</c:v>
                </c:pt>
                <c:pt idx="986">
                  <c:v>0.64046739218260795</c:v>
                </c:pt>
                <c:pt idx="987">
                  <c:v>0.64010275464932453</c:v>
                </c:pt>
                <c:pt idx="988">
                  <c:v>0.63973811711604123</c:v>
                </c:pt>
                <c:pt idx="989">
                  <c:v>0.63937347958275792</c:v>
                </c:pt>
                <c:pt idx="990">
                  <c:v>0.63900884204947461</c:v>
                </c:pt>
                <c:pt idx="991">
                  <c:v>0.63864420451619131</c:v>
                </c:pt>
                <c:pt idx="992">
                  <c:v>0.63827956698290789</c:v>
                </c:pt>
                <c:pt idx="993">
                  <c:v>0.63791492944962447</c:v>
                </c:pt>
                <c:pt idx="994">
                  <c:v>0.63755029191634116</c:v>
                </c:pt>
                <c:pt idx="995">
                  <c:v>0.63718565438305785</c:v>
                </c:pt>
                <c:pt idx="996">
                  <c:v>0.63682101684977455</c:v>
                </c:pt>
                <c:pt idx="997">
                  <c:v>0.63645637931649124</c:v>
                </c:pt>
                <c:pt idx="998">
                  <c:v>0.63609174178320782</c:v>
                </c:pt>
                <c:pt idx="999">
                  <c:v>0.63572710424992451</c:v>
                </c:pt>
                <c:pt idx="1000">
                  <c:v>0.63536246671664109</c:v>
                </c:pt>
                <c:pt idx="1001">
                  <c:v>0.63499782918335779</c:v>
                </c:pt>
                <c:pt idx="1002">
                  <c:v>0.63463319165007448</c:v>
                </c:pt>
                <c:pt idx="1003">
                  <c:v>0.63426855411679117</c:v>
                </c:pt>
                <c:pt idx="1004">
                  <c:v>0.63390391658350775</c:v>
                </c:pt>
                <c:pt idx="1005">
                  <c:v>0.63353927905022445</c:v>
                </c:pt>
                <c:pt idx="1006">
                  <c:v>0.63317464151694103</c:v>
                </c:pt>
                <c:pt idx="1007">
                  <c:v>0.63281000398365772</c:v>
                </c:pt>
                <c:pt idx="1008">
                  <c:v>0.63244536645037441</c:v>
                </c:pt>
                <c:pt idx="1009">
                  <c:v>0.63208072891709111</c:v>
                </c:pt>
                <c:pt idx="1010">
                  <c:v>0.63171609138380769</c:v>
                </c:pt>
                <c:pt idx="1011">
                  <c:v>0.63135145385052438</c:v>
                </c:pt>
                <c:pt idx="1012">
                  <c:v>0.63098681631724096</c:v>
                </c:pt>
                <c:pt idx="1013">
                  <c:v>0.63062217878395765</c:v>
                </c:pt>
                <c:pt idx="1014">
                  <c:v>0.63025754125067435</c:v>
                </c:pt>
                <c:pt idx="1015">
                  <c:v>0.62989290371739104</c:v>
                </c:pt>
                <c:pt idx="1016">
                  <c:v>0.62952826618410773</c:v>
                </c:pt>
                <c:pt idx="1017">
                  <c:v>0.62916362865082431</c:v>
                </c:pt>
                <c:pt idx="1018">
                  <c:v>0.6287989911175409</c:v>
                </c:pt>
                <c:pt idx="1019">
                  <c:v>0.62843435358425759</c:v>
                </c:pt>
                <c:pt idx="1020">
                  <c:v>0.62806971605097428</c:v>
                </c:pt>
                <c:pt idx="1021">
                  <c:v>0.62770507851769097</c:v>
                </c:pt>
                <c:pt idx="1022">
                  <c:v>0.62734044098440767</c:v>
                </c:pt>
                <c:pt idx="1023">
                  <c:v>0.62697580345112425</c:v>
                </c:pt>
                <c:pt idx="1024">
                  <c:v>0.62661116591784083</c:v>
                </c:pt>
                <c:pt idx="1025">
                  <c:v>0.62624652838455752</c:v>
                </c:pt>
                <c:pt idx="1026">
                  <c:v>0.62588189085127421</c:v>
                </c:pt>
                <c:pt idx="1027">
                  <c:v>0.62551725331799091</c:v>
                </c:pt>
                <c:pt idx="1028">
                  <c:v>0.6251526157847076</c:v>
                </c:pt>
                <c:pt idx="1029">
                  <c:v>0.62478797825142418</c:v>
                </c:pt>
                <c:pt idx="1030">
                  <c:v>0.62442334071814076</c:v>
                </c:pt>
                <c:pt idx="1031">
                  <c:v>0.62405870318485746</c:v>
                </c:pt>
                <c:pt idx="1032">
                  <c:v>0.62369406565157415</c:v>
                </c:pt>
                <c:pt idx="1033">
                  <c:v>0.62332942811829084</c:v>
                </c:pt>
                <c:pt idx="1034">
                  <c:v>0.62296479058500753</c:v>
                </c:pt>
                <c:pt idx="1035">
                  <c:v>0.62260015305172411</c:v>
                </c:pt>
                <c:pt idx="1036">
                  <c:v>0.62223551551844081</c:v>
                </c:pt>
                <c:pt idx="1037">
                  <c:v>0.62187087798515739</c:v>
                </c:pt>
                <c:pt idx="1038">
                  <c:v>0.62150624045187408</c:v>
                </c:pt>
                <c:pt idx="1039">
                  <c:v>0.62114160291859077</c:v>
                </c:pt>
                <c:pt idx="1040">
                  <c:v>0.62077696538530747</c:v>
                </c:pt>
                <c:pt idx="1041">
                  <c:v>0.62041232785202405</c:v>
                </c:pt>
                <c:pt idx="1042">
                  <c:v>0.62004769031874074</c:v>
                </c:pt>
                <c:pt idx="1043">
                  <c:v>0.61968305278545732</c:v>
                </c:pt>
                <c:pt idx="1044">
                  <c:v>0.61931841525217401</c:v>
                </c:pt>
                <c:pt idx="1045">
                  <c:v>0.61895377771889071</c:v>
                </c:pt>
                <c:pt idx="1046">
                  <c:v>0.6185891401856074</c:v>
                </c:pt>
                <c:pt idx="1047">
                  <c:v>0.61822450265232409</c:v>
                </c:pt>
                <c:pt idx="1048">
                  <c:v>0.61785986511904067</c:v>
                </c:pt>
                <c:pt idx="1049">
                  <c:v>0.61749522758575726</c:v>
                </c:pt>
                <c:pt idx="1050">
                  <c:v>0.61713059005247395</c:v>
                </c:pt>
                <c:pt idx="1051">
                  <c:v>0.61676595251919064</c:v>
                </c:pt>
                <c:pt idx="1052">
                  <c:v>0.61640131498590733</c:v>
                </c:pt>
                <c:pt idx="1053">
                  <c:v>0.61603667745262403</c:v>
                </c:pt>
                <c:pt idx="1054">
                  <c:v>0.61567203991934061</c:v>
                </c:pt>
                <c:pt idx="1055">
                  <c:v>0.61530740238605719</c:v>
                </c:pt>
                <c:pt idx="1056">
                  <c:v>0.61494276485277388</c:v>
                </c:pt>
                <c:pt idx="1057">
                  <c:v>0.61457812731949057</c:v>
                </c:pt>
                <c:pt idx="1058">
                  <c:v>0.61421348978620727</c:v>
                </c:pt>
                <c:pt idx="1059">
                  <c:v>0.61384885225292396</c:v>
                </c:pt>
                <c:pt idx="1060">
                  <c:v>0.61348421471964054</c:v>
                </c:pt>
                <c:pt idx="1061">
                  <c:v>0.61311957718635712</c:v>
                </c:pt>
                <c:pt idx="1062">
                  <c:v>0.61275493965307382</c:v>
                </c:pt>
                <c:pt idx="1063">
                  <c:v>0.61239030211979051</c:v>
                </c:pt>
                <c:pt idx="1064">
                  <c:v>0.6120256645865072</c:v>
                </c:pt>
                <c:pt idx="1065">
                  <c:v>0.61166102705322389</c:v>
                </c:pt>
                <c:pt idx="1066">
                  <c:v>0.61129638951994048</c:v>
                </c:pt>
                <c:pt idx="1067">
                  <c:v>0.61093175198665717</c:v>
                </c:pt>
                <c:pt idx="1068">
                  <c:v>0.61056711445337375</c:v>
                </c:pt>
                <c:pt idx="1069">
                  <c:v>0.61020247692009044</c:v>
                </c:pt>
                <c:pt idx="1070">
                  <c:v>0.60983783938680713</c:v>
                </c:pt>
                <c:pt idx="1071">
                  <c:v>0.60947320185352383</c:v>
                </c:pt>
                <c:pt idx="1072">
                  <c:v>0.60910856432024041</c:v>
                </c:pt>
                <c:pt idx="1073">
                  <c:v>0.6087439267869571</c:v>
                </c:pt>
                <c:pt idx="1074">
                  <c:v>0.60837928925367368</c:v>
                </c:pt>
                <c:pt idx="1075">
                  <c:v>0.60801465172039038</c:v>
                </c:pt>
                <c:pt idx="1076">
                  <c:v>0.60765001418710707</c:v>
                </c:pt>
                <c:pt idx="1077">
                  <c:v>0.60728537665382376</c:v>
                </c:pt>
                <c:pt idx="1078">
                  <c:v>0.60692073912054034</c:v>
                </c:pt>
                <c:pt idx="1079">
                  <c:v>0.60655610158725703</c:v>
                </c:pt>
                <c:pt idx="1080">
                  <c:v>0.60619146405397362</c:v>
                </c:pt>
                <c:pt idx="1081">
                  <c:v>0.60582682652069031</c:v>
                </c:pt>
                <c:pt idx="1082">
                  <c:v>0.605462188987407</c:v>
                </c:pt>
                <c:pt idx="1083">
                  <c:v>0.60509755145412369</c:v>
                </c:pt>
                <c:pt idx="1084">
                  <c:v>0.60473291392084039</c:v>
                </c:pt>
                <c:pt idx="1085">
                  <c:v>0.60436827638755697</c:v>
                </c:pt>
                <c:pt idx="1086">
                  <c:v>0.60400363885427355</c:v>
                </c:pt>
                <c:pt idx="1087">
                  <c:v>0.60363900132099024</c:v>
                </c:pt>
                <c:pt idx="1088">
                  <c:v>0.60327436378770694</c:v>
                </c:pt>
                <c:pt idx="1089">
                  <c:v>0.60290972625442363</c:v>
                </c:pt>
                <c:pt idx="1090">
                  <c:v>0.60254508872114032</c:v>
                </c:pt>
                <c:pt idx="1091">
                  <c:v>0.6021804511878569</c:v>
                </c:pt>
                <c:pt idx="1092">
                  <c:v>0.60181581365457348</c:v>
                </c:pt>
                <c:pt idx="1093">
                  <c:v>0.60145117612129018</c:v>
                </c:pt>
                <c:pt idx="1094">
                  <c:v>0.60108653858800687</c:v>
                </c:pt>
                <c:pt idx="1095">
                  <c:v>0.60072190105472356</c:v>
                </c:pt>
                <c:pt idx="1096">
                  <c:v>0.60035726352144025</c:v>
                </c:pt>
                <c:pt idx="1097">
                  <c:v>0.59999262598815684</c:v>
                </c:pt>
                <c:pt idx="1098">
                  <c:v>0.59962798845487353</c:v>
                </c:pt>
                <c:pt idx="1099">
                  <c:v>0.59926335092159011</c:v>
                </c:pt>
                <c:pt idx="1100">
                  <c:v>0.5988987133883068</c:v>
                </c:pt>
                <c:pt idx="1101">
                  <c:v>0.5985340758550235</c:v>
                </c:pt>
                <c:pt idx="1102">
                  <c:v>0.59816943832174019</c:v>
                </c:pt>
                <c:pt idx="1103">
                  <c:v>0.59780480078845677</c:v>
                </c:pt>
                <c:pt idx="1104">
                  <c:v>0.59744016325517346</c:v>
                </c:pt>
                <c:pt idx="1105">
                  <c:v>0.59707552572189004</c:v>
                </c:pt>
                <c:pt idx="1106">
                  <c:v>0.59671088818860674</c:v>
                </c:pt>
                <c:pt idx="1107">
                  <c:v>0.59634625065532343</c:v>
                </c:pt>
                <c:pt idx="1108">
                  <c:v>0.59598161312204012</c:v>
                </c:pt>
                <c:pt idx="1109">
                  <c:v>0.5956169755887567</c:v>
                </c:pt>
                <c:pt idx="1110">
                  <c:v>0.5952523380554734</c:v>
                </c:pt>
                <c:pt idx="1111">
                  <c:v>0.59488770052218998</c:v>
                </c:pt>
                <c:pt idx="1112">
                  <c:v>0.59452306298890667</c:v>
                </c:pt>
                <c:pt idx="1113">
                  <c:v>0.59415842545562336</c:v>
                </c:pt>
                <c:pt idx="1114">
                  <c:v>0.59379378792234006</c:v>
                </c:pt>
                <c:pt idx="1115">
                  <c:v>0.59342915038905675</c:v>
                </c:pt>
                <c:pt idx="1116">
                  <c:v>0.59306451285577333</c:v>
                </c:pt>
                <c:pt idx="1117">
                  <c:v>0.59269987532248991</c:v>
                </c:pt>
                <c:pt idx="1118">
                  <c:v>0.5923352377892066</c:v>
                </c:pt>
                <c:pt idx="1119">
                  <c:v>0.5919706002559233</c:v>
                </c:pt>
                <c:pt idx="1120">
                  <c:v>0.59160596272263999</c:v>
                </c:pt>
                <c:pt idx="1121">
                  <c:v>0.59124132518935668</c:v>
                </c:pt>
                <c:pt idx="1122">
                  <c:v>0.59087668765607326</c:v>
                </c:pt>
                <c:pt idx="1123">
                  <c:v>0.59051205012278984</c:v>
                </c:pt>
                <c:pt idx="1124">
                  <c:v>0.59014741258950654</c:v>
                </c:pt>
                <c:pt idx="1125">
                  <c:v>0.58978277505622323</c:v>
                </c:pt>
                <c:pt idx="1126">
                  <c:v>0.58941813752293992</c:v>
                </c:pt>
                <c:pt idx="1127">
                  <c:v>0.58905349998965661</c:v>
                </c:pt>
                <c:pt idx="1128">
                  <c:v>0.5886888624563732</c:v>
                </c:pt>
                <c:pt idx="1129">
                  <c:v>0.58832422492308989</c:v>
                </c:pt>
                <c:pt idx="1130">
                  <c:v>0.58795958738980647</c:v>
                </c:pt>
                <c:pt idx="1131">
                  <c:v>0.58759494985652316</c:v>
                </c:pt>
                <c:pt idx="1132">
                  <c:v>0.58723031232323986</c:v>
                </c:pt>
                <c:pt idx="1133">
                  <c:v>0.58686567478995655</c:v>
                </c:pt>
                <c:pt idx="1134">
                  <c:v>0.58650103725667313</c:v>
                </c:pt>
                <c:pt idx="1135">
                  <c:v>0.58613639972338982</c:v>
                </c:pt>
                <c:pt idx="1136">
                  <c:v>0.5857717621901064</c:v>
                </c:pt>
                <c:pt idx="1137">
                  <c:v>0.5854071246568231</c:v>
                </c:pt>
                <c:pt idx="1138">
                  <c:v>0.58504248712353979</c:v>
                </c:pt>
                <c:pt idx="1139">
                  <c:v>0.58467784959025648</c:v>
                </c:pt>
                <c:pt idx="1140">
                  <c:v>0.58431321205697306</c:v>
                </c:pt>
                <c:pt idx="1141">
                  <c:v>0.58394857452368976</c:v>
                </c:pt>
                <c:pt idx="1142">
                  <c:v>0.58358393699040634</c:v>
                </c:pt>
                <c:pt idx="1143">
                  <c:v>0.58321929945712303</c:v>
                </c:pt>
                <c:pt idx="1144">
                  <c:v>0.58285466192383972</c:v>
                </c:pt>
                <c:pt idx="1145">
                  <c:v>0.58249002439055642</c:v>
                </c:pt>
                <c:pt idx="1146">
                  <c:v>0.58212538685727311</c:v>
                </c:pt>
                <c:pt idx="1147">
                  <c:v>0.58176074932398969</c:v>
                </c:pt>
                <c:pt idx="1148">
                  <c:v>0.58139611179070627</c:v>
                </c:pt>
                <c:pt idx="1149">
                  <c:v>0.58103147425742296</c:v>
                </c:pt>
                <c:pt idx="1150">
                  <c:v>0.58066683672413966</c:v>
                </c:pt>
                <c:pt idx="1151">
                  <c:v>0.58030219919085635</c:v>
                </c:pt>
                <c:pt idx="1152">
                  <c:v>0.57993756165757304</c:v>
                </c:pt>
                <c:pt idx="1153">
                  <c:v>0.57957292412428962</c:v>
                </c:pt>
                <c:pt idx="1154">
                  <c:v>0.57920828659100621</c:v>
                </c:pt>
                <c:pt idx="1155">
                  <c:v>0.5788436490577229</c:v>
                </c:pt>
                <c:pt idx="1156">
                  <c:v>0.57847901152443959</c:v>
                </c:pt>
                <c:pt idx="1157">
                  <c:v>0.57811437399115628</c:v>
                </c:pt>
                <c:pt idx="1158">
                  <c:v>0.57774973645787298</c:v>
                </c:pt>
                <c:pt idx="1159">
                  <c:v>0.57738509892458956</c:v>
                </c:pt>
                <c:pt idx="1160">
                  <c:v>0.57702046139130614</c:v>
                </c:pt>
                <c:pt idx="1161">
                  <c:v>0.57665582385802283</c:v>
                </c:pt>
                <c:pt idx="1162">
                  <c:v>0.57629118632473952</c:v>
                </c:pt>
                <c:pt idx="1163">
                  <c:v>0.57592654879145622</c:v>
                </c:pt>
                <c:pt idx="1164">
                  <c:v>0.57556191125817291</c:v>
                </c:pt>
                <c:pt idx="1165">
                  <c:v>0.57519727372488949</c:v>
                </c:pt>
                <c:pt idx="1166">
                  <c:v>0.57483263619160618</c:v>
                </c:pt>
                <c:pt idx="1167">
                  <c:v>0.57446799865832276</c:v>
                </c:pt>
                <c:pt idx="1168">
                  <c:v>0.57410336112503946</c:v>
                </c:pt>
                <c:pt idx="1169">
                  <c:v>0.57373872359175615</c:v>
                </c:pt>
                <c:pt idx="1170">
                  <c:v>0.57337408605847284</c:v>
                </c:pt>
                <c:pt idx="1171">
                  <c:v>0.57300944852518942</c:v>
                </c:pt>
                <c:pt idx="1172">
                  <c:v>0.57264481099190612</c:v>
                </c:pt>
                <c:pt idx="1173">
                  <c:v>0.5722801734586227</c:v>
                </c:pt>
                <c:pt idx="1174">
                  <c:v>0.57191553592533939</c:v>
                </c:pt>
                <c:pt idx="1175">
                  <c:v>0.57155089839205608</c:v>
                </c:pt>
                <c:pt idx="1176">
                  <c:v>0.57118626085877278</c:v>
                </c:pt>
                <c:pt idx="1177">
                  <c:v>0.57082162332548947</c:v>
                </c:pt>
                <c:pt idx="1178">
                  <c:v>0.57045698579220605</c:v>
                </c:pt>
                <c:pt idx="1179">
                  <c:v>0.57009234825892263</c:v>
                </c:pt>
                <c:pt idx="1180">
                  <c:v>0.56972771072563932</c:v>
                </c:pt>
                <c:pt idx="1181">
                  <c:v>0.56936307319235602</c:v>
                </c:pt>
                <c:pt idx="1182">
                  <c:v>0.56899843565907271</c:v>
                </c:pt>
                <c:pt idx="1183">
                  <c:v>0.5686337981257894</c:v>
                </c:pt>
                <c:pt idx="1184">
                  <c:v>0.56826916059250598</c:v>
                </c:pt>
                <c:pt idx="1185">
                  <c:v>0.56790452305922257</c:v>
                </c:pt>
                <c:pt idx="1186">
                  <c:v>0.56753988552593926</c:v>
                </c:pt>
                <c:pt idx="1187">
                  <c:v>0.56717524799265595</c:v>
                </c:pt>
                <c:pt idx="1188">
                  <c:v>0.56681061045937264</c:v>
                </c:pt>
                <c:pt idx="1189">
                  <c:v>0.56644597292608934</c:v>
                </c:pt>
                <c:pt idx="1190">
                  <c:v>0.56608133539280592</c:v>
                </c:pt>
                <c:pt idx="1191">
                  <c:v>0.5657166978595225</c:v>
                </c:pt>
                <c:pt idx="1192">
                  <c:v>0.56535206032623919</c:v>
                </c:pt>
                <c:pt idx="1193">
                  <c:v>0.56498742279295588</c:v>
                </c:pt>
                <c:pt idx="1194">
                  <c:v>0.56462278525967258</c:v>
                </c:pt>
                <c:pt idx="1195">
                  <c:v>0.56425814772638927</c:v>
                </c:pt>
                <c:pt idx="1196">
                  <c:v>0.56389351019310585</c:v>
                </c:pt>
                <c:pt idx="1197">
                  <c:v>0.56352887265982254</c:v>
                </c:pt>
                <c:pt idx="1198">
                  <c:v>0.56316423512653913</c:v>
                </c:pt>
                <c:pt idx="1199">
                  <c:v>0.56279959759325582</c:v>
                </c:pt>
                <c:pt idx="1200">
                  <c:v>0.56243496005997251</c:v>
                </c:pt>
                <c:pt idx="1201">
                  <c:v>0.5620703225266892</c:v>
                </c:pt>
                <c:pt idx="1202">
                  <c:v>0.56170568499340578</c:v>
                </c:pt>
                <c:pt idx="1203">
                  <c:v>0.56134104746012248</c:v>
                </c:pt>
                <c:pt idx="1204">
                  <c:v>0.56097640992683906</c:v>
                </c:pt>
                <c:pt idx="1205">
                  <c:v>0.56061177239355575</c:v>
                </c:pt>
                <c:pt idx="1206">
                  <c:v>0.56024713486027244</c:v>
                </c:pt>
                <c:pt idx="1207">
                  <c:v>0.55988249732698914</c:v>
                </c:pt>
                <c:pt idx="1208">
                  <c:v>0.55951785979370572</c:v>
                </c:pt>
                <c:pt idx="1209">
                  <c:v>0.55915322226042241</c:v>
                </c:pt>
                <c:pt idx="1210">
                  <c:v>0.55878858472713899</c:v>
                </c:pt>
                <c:pt idx="1211">
                  <c:v>0.55842394719385569</c:v>
                </c:pt>
                <c:pt idx="1212">
                  <c:v>0.55805930966057238</c:v>
                </c:pt>
                <c:pt idx="1213">
                  <c:v>0.55769467212728907</c:v>
                </c:pt>
                <c:pt idx="1214">
                  <c:v>0.55733003459400576</c:v>
                </c:pt>
                <c:pt idx="1215">
                  <c:v>0.55696539706072234</c:v>
                </c:pt>
                <c:pt idx="1216">
                  <c:v>0.55660075952743893</c:v>
                </c:pt>
                <c:pt idx="1217">
                  <c:v>0.55623612199415562</c:v>
                </c:pt>
                <c:pt idx="1218">
                  <c:v>0.55587148446087231</c:v>
                </c:pt>
                <c:pt idx="1219">
                  <c:v>0.555506846927589</c:v>
                </c:pt>
                <c:pt idx="1220">
                  <c:v>0.5551422093943057</c:v>
                </c:pt>
                <c:pt idx="1221">
                  <c:v>0.55477757186102228</c:v>
                </c:pt>
                <c:pt idx="1222">
                  <c:v>0.55441293432773886</c:v>
                </c:pt>
                <c:pt idx="1223">
                  <c:v>0.55404829679445555</c:v>
                </c:pt>
                <c:pt idx="1224">
                  <c:v>0.55368365926117225</c:v>
                </c:pt>
                <c:pt idx="1225">
                  <c:v>0.55331902172788894</c:v>
                </c:pt>
                <c:pt idx="1226">
                  <c:v>0.55295438419460563</c:v>
                </c:pt>
                <c:pt idx="1227">
                  <c:v>0.55258974666132221</c:v>
                </c:pt>
                <c:pt idx="1228">
                  <c:v>0.5522251091280389</c:v>
                </c:pt>
                <c:pt idx="1229">
                  <c:v>0.55186047159475549</c:v>
                </c:pt>
                <c:pt idx="1230">
                  <c:v>0.55149583406147218</c:v>
                </c:pt>
                <c:pt idx="1231">
                  <c:v>0.55113119652818887</c:v>
                </c:pt>
                <c:pt idx="1232">
                  <c:v>0.55076655899490556</c:v>
                </c:pt>
                <c:pt idx="1233">
                  <c:v>0.55040192146162215</c:v>
                </c:pt>
                <c:pt idx="1234">
                  <c:v>0.55003728392833884</c:v>
                </c:pt>
                <c:pt idx="1235">
                  <c:v>0.54967264639505542</c:v>
                </c:pt>
                <c:pt idx="1236">
                  <c:v>0.54930800886177211</c:v>
                </c:pt>
                <c:pt idx="1237">
                  <c:v>0.54894337132848881</c:v>
                </c:pt>
                <c:pt idx="1238">
                  <c:v>0.5485787337952055</c:v>
                </c:pt>
                <c:pt idx="1239">
                  <c:v>0.54821409626192208</c:v>
                </c:pt>
                <c:pt idx="1240">
                  <c:v>0.54784945872863877</c:v>
                </c:pt>
                <c:pt idx="1241">
                  <c:v>0.54748482119535535</c:v>
                </c:pt>
                <c:pt idx="1242">
                  <c:v>0.54712018366207205</c:v>
                </c:pt>
                <c:pt idx="1243">
                  <c:v>0.54675554612878874</c:v>
                </c:pt>
                <c:pt idx="1244">
                  <c:v>0.54639090859550543</c:v>
                </c:pt>
                <c:pt idx="1245">
                  <c:v>0.54602627106222212</c:v>
                </c:pt>
                <c:pt idx="1246">
                  <c:v>0.54566163352893871</c:v>
                </c:pt>
                <c:pt idx="1247">
                  <c:v>0.54529699599565529</c:v>
                </c:pt>
                <c:pt idx="1248">
                  <c:v>0.54493235846237198</c:v>
                </c:pt>
                <c:pt idx="1249">
                  <c:v>0.54456772092908867</c:v>
                </c:pt>
                <c:pt idx="1250">
                  <c:v>0.54420308339580536</c:v>
                </c:pt>
                <c:pt idx="1251">
                  <c:v>0.54383844586252206</c:v>
                </c:pt>
                <c:pt idx="1252">
                  <c:v>0.54347380832923864</c:v>
                </c:pt>
                <c:pt idx="1253">
                  <c:v>0.54310917079595522</c:v>
                </c:pt>
                <c:pt idx="1254">
                  <c:v>0.54274453326267191</c:v>
                </c:pt>
                <c:pt idx="1255">
                  <c:v>0.54237989572938861</c:v>
                </c:pt>
                <c:pt idx="1256">
                  <c:v>0.5420152581961053</c:v>
                </c:pt>
                <c:pt idx="1257">
                  <c:v>0.54165062066282199</c:v>
                </c:pt>
                <c:pt idx="1258">
                  <c:v>0.54128598312953857</c:v>
                </c:pt>
                <c:pt idx="1259">
                  <c:v>0.54092134559625527</c:v>
                </c:pt>
                <c:pt idx="1260">
                  <c:v>0.54055670806297185</c:v>
                </c:pt>
                <c:pt idx="1261">
                  <c:v>0.54019207052968854</c:v>
                </c:pt>
                <c:pt idx="1262">
                  <c:v>0.53982743299640523</c:v>
                </c:pt>
                <c:pt idx="1263">
                  <c:v>0.53946279546312192</c:v>
                </c:pt>
                <c:pt idx="1264">
                  <c:v>0.53909815792983851</c:v>
                </c:pt>
                <c:pt idx="1265">
                  <c:v>0.5387335203965552</c:v>
                </c:pt>
                <c:pt idx="1266">
                  <c:v>0.53836888286327178</c:v>
                </c:pt>
                <c:pt idx="1267">
                  <c:v>0.53800424532998847</c:v>
                </c:pt>
                <c:pt idx="1268">
                  <c:v>0.53763960779670517</c:v>
                </c:pt>
                <c:pt idx="1269">
                  <c:v>0.53727497026342186</c:v>
                </c:pt>
                <c:pt idx="1270">
                  <c:v>0.53691033273013844</c:v>
                </c:pt>
                <c:pt idx="1271">
                  <c:v>0.53654569519685513</c:v>
                </c:pt>
                <c:pt idx="1272">
                  <c:v>0.53618105766357171</c:v>
                </c:pt>
                <c:pt idx="1273">
                  <c:v>0.53581642013028841</c:v>
                </c:pt>
                <c:pt idx="1274">
                  <c:v>0.5354517825970051</c:v>
                </c:pt>
                <c:pt idx="1275">
                  <c:v>0.53508714506372179</c:v>
                </c:pt>
                <c:pt idx="1276">
                  <c:v>0.53472250753043848</c:v>
                </c:pt>
                <c:pt idx="1277">
                  <c:v>0.53435786999715507</c:v>
                </c:pt>
                <c:pt idx="1278">
                  <c:v>0.53399323246387165</c:v>
                </c:pt>
                <c:pt idx="1279">
                  <c:v>0.53362859493058834</c:v>
                </c:pt>
                <c:pt idx="1280">
                  <c:v>0.53326395739730503</c:v>
                </c:pt>
                <c:pt idx="1281">
                  <c:v>0.53289931986402161</c:v>
                </c:pt>
                <c:pt idx="1282">
                  <c:v>0.53253468233073831</c:v>
                </c:pt>
                <c:pt idx="1283">
                  <c:v>0.53217004479745489</c:v>
                </c:pt>
                <c:pt idx="1284">
                  <c:v>0.53180540726417158</c:v>
                </c:pt>
                <c:pt idx="1285">
                  <c:v>0.53144076973088827</c:v>
                </c:pt>
                <c:pt idx="1286">
                  <c:v>0.53107613219760497</c:v>
                </c:pt>
                <c:pt idx="1287">
                  <c:v>0.53071149466432166</c:v>
                </c:pt>
                <c:pt idx="1288">
                  <c:v>0.53034685713103824</c:v>
                </c:pt>
                <c:pt idx="1289">
                  <c:v>0.52998221959775482</c:v>
                </c:pt>
                <c:pt idx="1290">
                  <c:v>0.52961758206447151</c:v>
                </c:pt>
                <c:pt idx="1291">
                  <c:v>0.52925294453118821</c:v>
                </c:pt>
                <c:pt idx="1292">
                  <c:v>0.5288883069979049</c:v>
                </c:pt>
                <c:pt idx="1293">
                  <c:v>0.52852366946462159</c:v>
                </c:pt>
                <c:pt idx="1294">
                  <c:v>0.52815903193133817</c:v>
                </c:pt>
                <c:pt idx="1295">
                  <c:v>0.52779439439805476</c:v>
                </c:pt>
                <c:pt idx="1296">
                  <c:v>0.52742975686477145</c:v>
                </c:pt>
                <c:pt idx="1297">
                  <c:v>0.52706511933148814</c:v>
                </c:pt>
                <c:pt idx="1298">
                  <c:v>0.52670048179820483</c:v>
                </c:pt>
                <c:pt idx="1299">
                  <c:v>0.52633584426492153</c:v>
                </c:pt>
                <c:pt idx="1300">
                  <c:v>0.52597120673163811</c:v>
                </c:pt>
                <c:pt idx="1301">
                  <c:v>0.52560656919835469</c:v>
                </c:pt>
                <c:pt idx="1302">
                  <c:v>0.52524193166507138</c:v>
                </c:pt>
                <c:pt idx="1303">
                  <c:v>0.52487729413178807</c:v>
                </c:pt>
                <c:pt idx="1304">
                  <c:v>0.52451265659850477</c:v>
                </c:pt>
                <c:pt idx="1305">
                  <c:v>0.52414801906522146</c:v>
                </c:pt>
                <c:pt idx="1306">
                  <c:v>0.52378338153193804</c:v>
                </c:pt>
                <c:pt idx="1307">
                  <c:v>0.52341874399865473</c:v>
                </c:pt>
                <c:pt idx="1308">
                  <c:v>0.52305410646537132</c:v>
                </c:pt>
                <c:pt idx="1309">
                  <c:v>0.52268946893208801</c:v>
                </c:pt>
                <c:pt idx="1310">
                  <c:v>0.5223248313988047</c:v>
                </c:pt>
                <c:pt idx="1311">
                  <c:v>0.52196019386552139</c:v>
                </c:pt>
                <c:pt idx="1312">
                  <c:v>0.52159555633223798</c:v>
                </c:pt>
                <c:pt idx="1313">
                  <c:v>0.52123091879895467</c:v>
                </c:pt>
                <c:pt idx="1314">
                  <c:v>0.52086628126567125</c:v>
                </c:pt>
                <c:pt idx="1315">
                  <c:v>0.52050164373238794</c:v>
                </c:pt>
                <c:pt idx="1316">
                  <c:v>0.52013700619910463</c:v>
                </c:pt>
                <c:pt idx="1317">
                  <c:v>0.51977236866582133</c:v>
                </c:pt>
                <c:pt idx="1318">
                  <c:v>0.51940773113253791</c:v>
                </c:pt>
                <c:pt idx="1319">
                  <c:v>0.5190430935992546</c:v>
                </c:pt>
                <c:pt idx="1320">
                  <c:v>0.51867845606597118</c:v>
                </c:pt>
                <c:pt idx="1321">
                  <c:v>0.51831381853268788</c:v>
                </c:pt>
                <c:pt idx="1322">
                  <c:v>0.51794918099940457</c:v>
                </c:pt>
                <c:pt idx="1323">
                  <c:v>0.51758454346612126</c:v>
                </c:pt>
                <c:pt idx="1324">
                  <c:v>0.51721990593283795</c:v>
                </c:pt>
                <c:pt idx="1325">
                  <c:v>0.51685526839955453</c:v>
                </c:pt>
                <c:pt idx="1326">
                  <c:v>0.51649063086627112</c:v>
                </c:pt>
                <c:pt idx="1327">
                  <c:v>0.51612599333298781</c:v>
                </c:pt>
                <c:pt idx="1328">
                  <c:v>0.5157613557997045</c:v>
                </c:pt>
                <c:pt idx="1329">
                  <c:v>0.51539671826642119</c:v>
                </c:pt>
                <c:pt idx="1330">
                  <c:v>0.51503208073313789</c:v>
                </c:pt>
                <c:pt idx="1331">
                  <c:v>0.51466744319985447</c:v>
                </c:pt>
                <c:pt idx="1332">
                  <c:v>0.51430280566657105</c:v>
                </c:pt>
                <c:pt idx="1333">
                  <c:v>0.51393816813328774</c:v>
                </c:pt>
                <c:pt idx="1334">
                  <c:v>0.51357353060000444</c:v>
                </c:pt>
                <c:pt idx="1335">
                  <c:v>0.51320889306672113</c:v>
                </c:pt>
                <c:pt idx="1336">
                  <c:v>0.51284425553343782</c:v>
                </c:pt>
                <c:pt idx="1337">
                  <c:v>0.5124796180001544</c:v>
                </c:pt>
                <c:pt idx="1338">
                  <c:v>0.51211498046687109</c:v>
                </c:pt>
                <c:pt idx="1339">
                  <c:v>0.51175034293358768</c:v>
                </c:pt>
                <c:pt idx="1340">
                  <c:v>0.51138570540030437</c:v>
                </c:pt>
                <c:pt idx="1341">
                  <c:v>0.51102106786702106</c:v>
                </c:pt>
                <c:pt idx="1342">
                  <c:v>0.51065643033373775</c:v>
                </c:pt>
                <c:pt idx="1343">
                  <c:v>0.51029179280045434</c:v>
                </c:pt>
                <c:pt idx="1344">
                  <c:v>0.50992715526717103</c:v>
                </c:pt>
                <c:pt idx="1345">
                  <c:v>0.50956251773388761</c:v>
                </c:pt>
                <c:pt idx="1346">
                  <c:v>0.5091978802006043</c:v>
                </c:pt>
                <c:pt idx="1347">
                  <c:v>0.508833242667321</c:v>
                </c:pt>
                <c:pt idx="1348">
                  <c:v>0.50846860513403769</c:v>
                </c:pt>
                <c:pt idx="1349">
                  <c:v>0.50810396760075427</c:v>
                </c:pt>
                <c:pt idx="1350">
                  <c:v>0.50773933006747096</c:v>
                </c:pt>
                <c:pt idx="1351">
                  <c:v>0.50737469253418754</c:v>
                </c:pt>
                <c:pt idx="1352">
                  <c:v>0.50701005500090424</c:v>
                </c:pt>
                <c:pt idx="1353">
                  <c:v>0.50664541746762093</c:v>
                </c:pt>
                <c:pt idx="1354">
                  <c:v>0.50628077993433762</c:v>
                </c:pt>
                <c:pt idx="1355">
                  <c:v>0.50591614240105431</c:v>
                </c:pt>
                <c:pt idx="1356">
                  <c:v>0.5055515048677709</c:v>
                </c:pt>
                <c:pt idx="1357">
                  <c:v>0.50518686733448748</c:v>
                </c:pt>
                <c:pt idx="1358">
                  <c:v>0.50482222980120417</c:v>
                </c:pt>
                <c:pt idx="1359">
                  <c:v>0.50445759226792086</c:v>
                </c:pt>
                <c:pt idx="1360">
                  <c:v>0.50409295473463755</c:v>
                </c:pt>
                <c:pt idx="1361">
                  <c:v>0.50372831720135425</c:v>
                </c:pt>
                <c:pt idx="1362">
                  <c:v>0.50336367966807083</c:v>
                </c:pt>
                <c:pt idx="1363">
                  <c:v>0.50299904213478741</c:v>
                </c:pt>
                <c:pt idx="1364">
                  <c:v>0.5026344046015041</c:v>
                </c:pt>
                <c:pt idx="1365">
                  <c:v>0.5022697670682208</c:v>
                </c:pt>
                <c:pt idx="1366">
                  <c:v>0.50190512953493749</c:v>
                </c:pt>
                <c:pt idx="1367">
                  <c:v>0.50154049200165418</c:v>
                </c:pt>
                <c:pt idx="1368">
                  <c:v>0.50117585446837076</c:v>
                </c:pt>
                <c:pt idx="1369">
                  <c:v>0.50081121693508746</c:v>
                </c:pt>
                <c:pt idx="1370">
                  <c:v>0.50044657940180404</c:v>
                </c:pt>
                <c:pt idx="1371">
                  <c:v>0.50008194186852073</c:v>
                </c:pt>
                <c:pt idx="1372">
                  <c:v>0.49971730433523742</c:v>
                </c:pt>
                <c:pt idx="1373">
                  <c:v>0.499352666801954</c:v>
                </c:pt>
                <c:pt idx="1374">
                  <c:v>0.4989880292686707</c:v>
                </c:pt>
                <c:pt idx="1375">
                  <c:v>0.49862339173538739</c:v>
                </c:pt>
                <c:pt idx="1376">
                  <c:v>0.49825875420210397</c:v>
                </c:pt>
                <c:pt idx="1377">
                  <c:v>0.49789411666882066</c:v>
                </c:pt>
                <c:pt idx="1378">
                  <c:v>0.49752947913553736</c:v>
                </c:pt>
                <c:pt idx="1379">
                  <c:v>0.49716484160225405</c:v>
                </c:pt>
                <c:pt idx="1380">
                  <c:v>0.49680020406897063</c:v>
                </c:pt>
                <c:pt idx="1381">
                  <c:v>0.49643556653568732</c:v>
                </c:pt>
                <c:pt idx="1382">
                  <c:v>0.49607092900240402</c:v>
                </c:pt>
                <c:pt idx="1383">
                  <c:v>0.4957062914691206</c:v>
                </c:pt>
                <c:pt idx="1384">
                  <c:v>0.49534165393583729</c:v>
                </c:pt>
                <c:pt idx="1385">
                  <c:v>0.49497701640255398</c:v>
                </c:pt>
                <c:pt idx="1386">
                  <c:v>0.49461237886927056</c:v>
                </c:pt>
                <c:pt idx="1387">
                  <c:v>0.49424774133598726</c:v>
                </c:pt>
                <c:pt idx="1388">
                  <c:v>0.49388310380270395</c:v>
                </c:pt>
                <c:pt idx="1389">
                  <c:v>0.49351846626942053</c:v>
                </c:pt>
                <c:pt idx="1390">
                  <c:v>0.49315382873613722</c:v>
                </c:pt>
                <c:pt idx="1391">
                  <c:v>0.49278919120285392</c:v>
                </c:pt>
                <c:pt idx="1392">
                  <c:v>0.4924245536695705</c:v>
                </c:pt>
                <c:pt idx="1393">
                  <c:v>0.49205991613628719</c:v>
                </c:pt>
                <c:pt idx="1394">
                  <c:v>0.49169527860300388</c:v>
                </c:pt>
                <c:pt idx="1395">
                  <c:v>0.49133064106972046</c:v>
                </c:pt>
                <c:pt idx="1396">
                  <c:v>0.49096600353643716</c:v>
                </c:pt>
                <c:pt idx="1397">
                  <c:v>0.49060136600315385</c:v>
                </c:pt>
                <c:pt idx="1398">
                  <c:v>0.49023672846987043</c:v>
                </c:pt>
                <c:pt idx="1399">
                  <c:v>0.48987209093658712</c:v>
                </c:pt>
                <c:pt idx="1400">
                  <c:v>0.48950745340330382</c:v>
                </c:pt>
                <c:pt idx="1401">
                  <c:v>0.4891428158700204</c:v>
                </c:pt>
                <c:pt idx="1402">
                  <c:v>0.48877817833673709</c:v>
                </c:pt>
                <c:pt idx="1403">
                  <c:v>0.48841354080345378</c:v>
                </c:pt>
                <c:pt idx="1404">
                  <c:v>0.48804890327017036</c:v>
                </c:pt>
                <c:pt idx="1405">
                  <c:v>0.48768426573688706</c:v>
                </c:pt>
                <c:pt idx="1406">
                  <c:v>0.48731962820360375</c:v>
                </c:pt>
                <c:pt idx="1407">
                  <c:v>0.48695499067032033</c:v>
                </c:pt>
                <c:pt idx="1408">
                  <c:v>0.48659035313703702</c:v>
                </c:pt>
                <c:pt idx="1409">
                  <c:v>0.48622571560375372</c:v>
                </c:pt>
                <c:pt idx="1410">
                  <c:v>0.48586107807047041</c:v>
                </c:pt>
                <c:pt idx="1411">
                  <c:v>0.48549644053718699</c:v>
                </c:pt>
                <c:pt idx="1412">
                  <c:v>0.48513180300390368</c:v>
                </c:pt>
                <c:pt idx="1413">
                  <c:v>0.48476716547062038</c:v>
                </c:pt>
                <c:pt idx="1414">
                  <c:v>0.48440252793733696</c:v>
                </c:pt>
                <c:pt idx="1415">
                  <c:v>0.48403789040405365</c:v>
                </c:pt>
                <c:pt idx="1416">
                  <c:v>0.48367325287077034</c:v>
                </c:pt>
                <c:pt idx="1417">
                  <c:v>0.48330861533748692</c:v>
                </c:pt>
                <c:pt idx="1418">
                  <c:v>0.48294397780420362</c:v>
                </c:pt>
                <c:pt idx="1419">
                  <c:v>0.48257934027092031</c:v>
                </c:pt>
                <c:pt idx="1420">
                  <c:v>0.48221470273763689</c:v>
                </c:pt>
                <c:pt idx="1421">
                  <c:v>0.48185006520435358</c:v>
                </c:pt>
                <c:pt idx="1422">
                  <c:v>0.48148542767107028</c:v>
                </c:pt>
                <c:pt idx="1423">
                  <c:v>0.48112079013778686</c:v>
                </c:pt>
                <c:pt idx="1424">
                  <c:v>0.48075615260450355</c:v>
                </c:pt>
                <c:pt idx="1425">
                  <c:v>0.48039151507122024</c:v>
                </c:pt>
                <c:pt idx="1426">
                  <c:v>0.48002687753793682</c:v>
                </c:pt>
                <c:pt idx="1427">
                  <c:v>0.47966224000465352</c:v>
                </c:pt>
                <c:pt idx="1428">
                  <c:v>0.47929760247137021</c:v>
                </c:pt>
                <c:pt idx="1429">
                  <c:v>0.47893296493808679</c:v>
                </c:pt>
                <c:pt idx="1430">
                  <c:v>0.47856832740480348</c:v>
                </c:pt>
                <c:pt idx="1431">
                  <c:v>0.47820368987152018</c:v>
                </c:pt>
                <c:pt idx="1432">
                  <c:v>0.47783905233823676</c:v>
                </c:pt>
                <c:pt idx="1433">
                  <c:v>0.47747441480495345</c:v>
                </c:pt>
                <c:pt idx="1434">
                  <c:v>0.47710977727167014</c:v>
                </c:pt>
                <c:pt idx="1435">
                  <c:v>0.47674513973838673</c:v>
                </c:pt>
                <c:pt idx="1436">
                  <c:v>0.47638050220510342</c:v>
                </c:pt>
                <c:pt idx="1437">
                  <c:v>0.47601586467182011</c:v>
                </c:pt>
                <c:pt idx="1438">
                  <c:v>0.47565122713853669</c:v>
                </c:pt>
                <c:pt idx="1439">
                  <c:v>0.47528658960525338</c:v>
                </c:pt>
                <c:pt idx="1440">
                  <c:v>0.47492195207197008</c:v>
                </c:pt>
                <c:pt idx="1441">
                  <c:v>0.47455731453868677</c:v>
                </c:pt>
                <c:pt idx="1442">
                  <c:v>0.47419267700540335</c:v>
                </c:pt>
                <c:pt idx="1443">
                  <c:v>0.47382803947212004</c:v>
                </c:pt>
                <c:pt idx="1444">
                  <c:v>0.47346340193883674</c:v>
                </c:pt>
                <c:pt idx="1445">
                  <c:v>0.47309876440555332</c:v>
                </c:pt>
                <c:pt idx="1446">
                  <c:v>0.47273412687227001</c:v>
                </c:pt>
                <c:pt idx="1447">
                  <c:v>0.4723694893389867</c:v>
                </c:pt>
                <c:pt idx="1448">
                  <c:v>0.47200485180570328</c:v>
                </c:pt>
                <c:pt idx="1449">
                  <c:v>0.47164021427241998</c:v>
                </c:pt>
                <c:pt idx="1450">
                  <c:v>0.47127557673913667</c:v>
                </c:pt>
                <c:pt idx="1451">
                  <c:v>0.47091093920585325</c:v>
                </c:pt>
                <c:pt idx="1452">
                  <c:v>0.47054630167256994</c:v>
                </c:pt>
                <c:pt idx="1453">
                  <c:v>0.47018166413928664</c:v>
                </c:pt>
                <c:pt idx="1454">
                  <c:v>0.46981702660600322</c:v>
                </c:pt>
                <c:pt idx="1455">
                  <c:v>0.46945238907271991</c:v>
                </c:pt>
                <c:pt idx="1456">
                  <c:v>0.4690877515394366</c:v>
                </c:pt>
                <c:pt idx="1457">
                  <c:v>0.46872311400615319</c:v>
                </c:pt>
                <c:pt idx="1458">
                  <c:v>0.46835847647286988</c:v>
                </c:pt>
                <c:pt idx="1459">
                  <c:v>0.46799383893958657</c:v>
                </c:pt>
                <c:pt idx="1460">
                  <c:v>0.46762920140630315</c:v>
                </c:pt>
                <c:pt idx="1461">
                  <c:v>0.46726456387301984</c:v>
                </c:pt>
                <c:pt idx="1462">
                  <c:v>0.46689992633973654</c:v>
                </c:pt>
                <c:pt idx="1463">
                  <c:v>0.46653528880645312</c:v>
                </c:pt>
                <c:pt idx="1464">
                  <c:v>0.46617065127316981</c:v>
                </c:pt>
                <c:pt idx="1465">
                  <c:v>0.4658060137398865</c:v>
                </c:pt>
                <c:pt idx="1466">
                  <c:v>0.46544137620660309</c:v>
                </c:pt>
                <c:pt idx="1467">
                  <c:v>0.46507673867331978</c:v>
                </c:pt>
                <c:pt idx="1468">
                  <c:v>0.46471210114003647</c:v>
                </c:pt>
                <c:pt idx="1469">
                  <c:v>0.46434746360675305</c:v>
                </c:pt>
                <c:pt idx="1470">
                  <c:v>0.46398282607346975</c:v>
                </c:pt>
                <c:pt idx="1471">
                  <c:v>0.46361818854018644</c:v>
                </c:pt>
                <c:pt idx="1472">
                  <c:v>0.46325355100690302</c:v>
                </c:pt>
                <c:pt idx="1473">
                  <c:v>0.46288891347361971</c:v>
                </c:pt>
                <c:pt idx="1474">
                  <c:v>0.4625242759403364</c:v>
                </c:pt>
                <c:pt idx="1475">
                  <c:v>0.4621596384070531</c:v>
                </c:pt>
                <c:pt idx="1476">
                  <c:v>0.46179500087376968</c:v>
                </c:pt>
                <c:pt idx="1477">
                  <c:v>0.46143036334048637</c:v>
                </c:pt>
                <c:pt idx="1478">
                  <c:v>0.46106572580720306</c:v>
                </c:pt>
                <c:pt idx="1479">
                  <c:v>0.46070108827391965</c:v>
                </c:pt>
                <c:pt idx="1480">
                  <c:v>0.46033645074063634</c:v>
                </c:pt>
                <c:pt idx="1481">
                  <c:v>0.45997181320735303</c:v>
                </c:pt>
                <c:pt idx="1482">
                  <c:v>0.45960717567406961</c:v>
                </c:pt>
                <c:pt idx="1483">
                  <c:v>0.4592425381407863</c:v>
                </c:pt>
                <c:pt idx="1484">
                  <c:v>0.458877900607503</c:v>
                </c:pt>
                <c:pt idx="1485">
                  <c:v>0.45851326307421958</c:v>
                </c:pt>
                <c:pt idx="1486">
                  <c:v>0.45814862554093627</c:v>
                </c:pt>
                <c:pt idx="1487">
                  <c:v>0.45778398800765296</c:v>
                </c:pt>
                <c:pt idx="1488">
                  <c:v>0.45741935047436955</c:v>
                </c:pt>
                <c:pt idx="1489">
                  <c:v>0.45705471294108624</c:v>
                </c:pt>
                <c:pt idx="1490">
                  <c:v>0.45669007540780293</c:v>
                </c:pt>
                <c:pt idx="1491">
                  <c:v>0.45632543787451951</c:v>
                </c:pt>
                <c:pt idx="1492">
                  <c:v>0.45596080034123621</c:v>
                </c:pt>
                <c:pt idx="1493">
                  <c:v>0.4555961628079529</c:v>
                </c:pt>
                <c:pt idx="1494">
                  <c:v>0.45523152527466948</c:v>
                </c:pt>
                <c:pt idx="1495">
                  <c:v>0.45486688774138617</c:v>
                </c:pt>
                <c:pt idx="1496">
                  <c:v>0.45450225020810286</c:v>
                </c:pt>
                <c:pt idx="1497">
                  <c:v>0.45413761267481945</c:v>
                </c:pt>
                <c:pt idx="1498">
                  <c:v>0.45377297514153614</c:v>
                </c:pt>
                <c:pt idx="1499">
                  <c:v>0.45340833760825283</c:v>
                </c:pt>
                <c:pt idx="1500">
                  <c:v>0.45304370007496941</c:v>
                </c:pt>
                <c:pt idx="1501">
                  <c:v>0.45267906254168611</c:v>
                </c:pt>
                <c:pt idx="1502">
                  <c:v>0.4523144250084028</c:v>
                </c:pt>
                <c:pt idx="1503">
                  <c:v>0.45194978747511938</c:v>
                </c:pt>
                <c:pt idx="1504">
                  <c:v>0.45158514994183607</c:v>
                </c:pt>
                <c:pt idx="1505">
                  <c:v>0.45122051240855277</c:v>
                </c:pt>
                <c:pt idx="1506">
                  <c:v>0.45085587487526946</c:v>
                </c:pt>
                <c:pt idx="1507">
                  <c:v>0.45049123734198604</c:v>
                </c:pt>
                <c:pt idx="1508">
                  <c:v>0.45012659980870273</c:v>
                </c:pt>
                <c:pt idx="1509">
                  <c:v>0.44976196227541942</c:v>
                </c:pt>
                <c:pt idx="1510">
                  <c:v>0.44939732474213601</c:v>
                </c:pt>
                <c:pt idx="1511">
                  <c:v>0.4490326872088527</c:v>
                </c:pt>
                <c:pt idx="1512">
                  <c:v>0.44866804967556939</c:v>
                </c:pt>
                <c:pt idx="1513">
                  <c:v>0.44830341214228597</c:v>
                </c:pt>
                <c:pt idx="1514">
                  <c:v>0.44793877460900267</c:v>
                </c:pt>
                <c:pt idx="1515">
                  <c:v>0.44757413707571936</c:v>
                </c:pt>
                <c:pt idx="1516">
                  <c:v>0.44720949954243594</c:v>
                </c:pt>
                <c:pt idx="1517">
                  <c:v>0.44684486200915263</c:v>
                </c:pt>
                <c:pt idx="1518">
                  <c:v>0.44648022447586933</c:v>
                </c:pt>
                <c:pt idx="1519">
                  <c:v>0.44611558694258591</c:v>
                </c:pt>
                <c:pt idx="1520">
                  <c:v>0.4457509494093026</c:v>
                </c:pt>
                <c:pt idx="1521">
                  <c:v>0.44538631187601929</c:v>
                </c:pt>
                <c:pt idx="1522">
                  <c:v>0.44502167434273587</c:v>
                </c:pt>
                <c:pt idx="1523">
                  <c:v>0.44465703680945257</c:v>
                </c:pt>
                <c:pt idx="1524">
                  <c:v>0.44429239927616926</c:v>
                </c:pt>
                <c:pt idx="1525">
                  <c:v>0.44392776174288584</c:v>
                </c:pt>
                <c:pt idx="1526">
                  <c:v>0.44356312420960253</c:v>
                </c:pt>
                <c:pt idx="1527">
                  <c:v>0.44319848667631923</c:v>
                </c:pt>
                <c:pt idx="1528">
                  <c:v>0.44283384914303581</c:v>
                </c:pt>
                <c:pt idx="1529">
                  <c:v>0.4424692116097525</c:v>
                </c:pt>
                <c:pt idx="1530">
                  <c:v>0.44210457407646919</c:v>
                </c:pt>
                <c:pt idx="1531">
                  <c:v>0.44173993654318577</c:v>
                </c:pt>
                <c:pt idx="1532">
                  <c:v>0.44137529900990247</c:v>
                </c:pt>
                <c:pt idx="1533">
                  <c:v>0.44101066147661916</c:v>
                </c:pt>
                <c:pt idx="1534">
                  <c:v>0.44064602394333574</c:v>
                </c:pt>
                <c:pt idx="1535">
                  <c:v>0.44028138641005243</c:v>
                </c:pt>
                <c:pt idx="1536">
                  <c:v>0.43991674887676913</c:v>
                </c:pt>
                <c:pt idx="1537">
                  <c:v>0.43955211134348571</c:v>
                </c:pt>
                <c:pt idx="1538">
                  <c:v>0.4391874738102024</c:v>
                </c:pt>
                <c:pt idx="1539">
                  <c:v>0.43882283627691909</c:v>
                </c:pt>
                <c:pt idx="1540">
                  <c:v>0.43845819874363579</c:v>
                </c:pt>
                <c:pt idx="1541">
                  <c:v>0.43809356121035237</c:v>
                </c:pt>
                <c:pt idx="1542">
                  <c:v>0.43772892367706906</c:v>
                </c:pt>
                <c:pt idx="1543">
                  <c:v>0.43736428614378575</c:v>
                </c:pt>
                <c:pt idx="1544">
                  <c:v>0.43699964861050233</c:v>
                </c:pt>
                <c:pt idx="1545">
                  <c:v>0.43663501107721903</c:v>
                </c:pt>
                <c:pt idx="1546">
                  <c:v>0.43627037354393572</c:v>
                </c:pt>
                <c:pt idx="1547">
                  <c:v>0.4359057360106523</c:v>
                </c:pt>
                <c:pt idx="1548">
                  <c:v>0.43554109847736899</c:v>
                </c:pt>
                <c:pt idx="1549">
                  <c:v>0.43517646094408569</c:v>
                </c:pt>
                <c:pt idx="1550">
                  <c:v>0.43481182341080227</c:v>
                </c:pt>
                <c:pt idx="1551">
                  <c:v>0.43444718587751896</c:v>
                </c:pt>
                <c:pt idx="1552">
                  <c:v>0.43408254834423565</c:v>
                </c:pt>
                <c:pt idx="1553">
                  <c:v>0.43371791081095223</c:v>
                </c:pt>
                <c:pt idx="1554">
                  <c:v>0.43335327327766893</c:v>
                </c:pt>
                <c:pt idx="1555">
                  <c:v>0.43298863574438562</c:v>
                </c:pt>
                <c:pt idx="1556">
                  <c:v>0.4326239982111022</c:v>
                </c:pt>
                <c:pt idx="1557">
                  <c:v>0.43225936067781889</c:v>
                </c:pt>
                <c:pt idx="1558">
                  <c:v>0.43189472314453559</c:v>
                </c:pt>
                <c:pt idx="1559">
                  <c:v>0.43153008561125217</c:v>
                </c:pt>
                <c:pt idx="1560">
                  <c:v>0.43116544807796886</c:v>
                </c:pt>
                <c:pt idx="1561">
                  <c:v>0.43080081054468555</c:v>
                </c:pt>
                <c:pt idx="1562">
                  <c:v>0.43043617301140213</c:v>
                </c:pt>
                <c:pt idx="1563">
                  <c:v>0.43007153547811883</c:v>
                </c:pt>
                <c:pt idx="1564">
                  <c:v>0.42970689794483552</c:v>
                </c:pt>
                <c:pt idx="1565">
                  <c:v>0.4293422604115521</c:v>
                </c:pt>
                <c:pt idx="1566">
                  <c:v>0.42897762287826879</c:v>
                </c:pt>
                <c:pt idx="1567">
                  <c:v>0.42861298534498549</c:v>
                </c:pt>
                <c:pt idx="1568">
                  <c:v>0.42824834781170207</c:v>
                </c:pt>
                <c:pt idx="1569">
                  <c:v>0.42788371027841876</c:v>
                </c:pt>
                <c:pt idx="1570">
                  <c:v>0.42751907274513545</c:v>
                </c:pt>
                <c:pt idx="1571">
                  <c:v>0.42715443521185215</c:v>
                </c:pt>
                <c:pt idx="1572">
                  <c:v>0.42678979767856873</c:v>
                </c:pt>
                <c:pt idx="1573">
                  <c:v>0.42642516014528542</c:v>
                </c:pt>
                <c:pt idx="1574">
                  <c:v>0.42606052261200211</c:v>
                </c:pt>
                <c:pt idx="1575">
                  <c:v>0.42569588507871869</c:v>
                </c:pt>
                <c:pt idx="1576">
                  <c:v>0.42533124754543539</c:v>
                </c:pt>
                <c:pt idx="1577">
                  <c:v>0.42496661001215208</c:v>
                </c:pt>
                <c:pt idx="1578">
                  <c:v>0.42460197247886866</c:v>
                </c:pt>
                <c:pt idx="1579">
                  <c:v>0.42423733494558535</c:v>
                </c:pt>
                <c:pt idx="1580">
                  <c:v>0.42387269741230205</c:v>
                </c:pt>
                <c:pt idx="1581">
                  <c:v>0.42350805987901863</c:v>
                </c:pt>
                <c:pt idx="1582">
                  <c:v>0.42314342234573532</c:v>
                </c:pt>
                <c:pt idx="1583">
                  <c:v>0.42277878481245201</c:v>
                </c:pt>
                <c:pt idx="1584">
                  <c:v>0.42241414727916859</c:v>
                </c:pt>
                <c:pt idx="1585">
                  <c:v>0.42204950974588529</c:v>
                </c:pt>
                <c:pt idx="1586">
                  <c:v>0.42168487221260198</c:v>
                </c:pt>
                <c:pt idx="1587">
                  <c:v>0.42132023467931856</c:v>
                </c:pt>
                <c:pt idx="1588">
                  <c:v>0.42095559714603525</c:v>
                </c:pt>
                <c:pt idx="1589">
                  <c:v>0.42059095961275195</c:v>
                </c:pt>
                <c:pt idx="1590">
                  <c:v>0.42022632207946853</c:v>
                </c:pt>
                <c:pt idx="1591">
                  <c:v>0.41986168454618522</c:v>
                </c:pt>
                <c:pt idx="1592">
                  <c:v>0.41949704701290191</c:v>
                </c:pt>
                <c:pt idx="1593">
                  <c:v>0.4191324094796185</c:v>
                </c:pt>
                <c:pt idx="1594">
                  <c:v>0.41876777194633519</c:v>
                </c:pt>
                <c:pt idx="1595">
                  <c:v>0.41840313441305188</c:v>
                </c:pt>
                <c:pt idx="1596">
                  <c:v>0.41803849687976846</c:v>
                </c:pt>
                <c:pt idx="1597">
                  <c:v>0.41767385934648515</c:v>
                </c:pt>
                <c:pt idx="1598">
                  <c:v>0.41730922181320185</c:v>
                </c:pt>
                <c:pt idx="1599">
                  <c:v>0.41694458427991843</c:v>
                </c:pt>
                <c:pt idx="1600">
                  <c:v>0.41657994674663512</c:v>
                </c:pt>
                <c:pt idx="1601">
                  <c:v>0.41621530921335181</c:v>
                </c:pt>
                <c:pt idx="1602">
                  <c:v>0.4158506716800684</c:v>
                </c:pt>
                <c:pt idx="1603">
                  <c:v>0.41548603414678509</c:v>
                </c:pt>
                <c:pt idx="1604">
                  <c:v>0.41512139661350178</c:v>
                </c:pt>
                <c:pt idx="1605">
                  <c:v>0.41475675908021847</c:v>
                </c:pt>
                <c:pt idx="1606">
                  <c:v>0.41439212154693505</c:v>
                </c:pt>
                <c:pt idx="1607">
                  <c:v>0.41402748401365175</c:v>
                </c:pt>
                <c:pt idx="1608">
                  <c:v>0.41366284648036844</c:v>
                </c:pt>
                <c:pt idx="1609">
                  <c:v>0.41329820894708502</c:v>
                </c:pt>
                <c:pt idx="1610">
                  <c:v>0.41293357141380171</c:v>
                </c:pt>
                <c:pt idx="1611">
                  <c:v>0.41256893388051841</c:v>
                </c:pt>
                <c:pt idx="1612">
                  <c:v>0.41220429634723499</c:v>
                </c:pt>
                <c:pt idx="1613">
                  <c:v>0.41183965881395168</c:v>
                </c:pt>
                <c:pt idx="1614">
                  <c:v>0.41147502128066837</c:v>
                </c:pt>
                <c:pt idx="1615">
                  <c:v>0.41111038374738496</c:v>
                </c:pt>
                <c:pt idx="1616">
                  <c:v>0.41074574621410165</c:v>
                </c:pt>
                <c:pt idx="1617">
                  <c:v>0.41038110868081834</c:v>
                </c:pt>
                <c:pt idx="1618">
                  <c:v>0.41001647114753492</c:v>
                </c:pt>
                <c:pt idx="1619">
                  <c:v>0.40965183361425161</c:v>
                </c:pt>
                <c:pt idx="1620">
                  <c:v>0.40928719608096831</c:v>
                </c:pt>
                <c:pt idx="1621">
                  <c:v>0.40892255854768489</c:v>
                </c:pt>
                <c:pt idx="1622">
                  <c:v>0.40855792101440158</c:v>
                </c:pt>
                <c:pt idx="1623">
                  <c:v>0.40819328348111827</c:v>
                </c:pt>
                <c:pt idx="1624">
                  <c:v>0.40782864594783486</c:v>
                </c:pt>
                <c:pt idx="1625">
                  <c:v>0.40746400841455155</c:v>
                </c:pt>
                <c:pt idx="1626">
                  <c:v>0.40709937088126824</c:v>
                </c:pt>
                <c:pt idx="1627">
                  <c:v>0.40673473334798482</c:v>
                </c:pt>
                <c:pt idx="1628">
                  <c:v>0.40637009581470152</c:v>
                </c:pt>
                <c:pt idx="1629">
                  <c:v>0.40600545828141821</c:v>
                </c:pt>
                <c:pt idx="1630">
                  <c:v>0.40564082074813479</c:v>
                </c:pt>
                <c:pt idx="1631">
                  <c:v>0.40527618321485148</c:v>
                </c:pt>
                <c:pt idx="1632">
                  <c:v>0.40491154568156817</c:v>
                </c:pt>
                <c:pt idx="1633">
                  <c:v>0.40454690814828476</c:v>
                </c:pt>
                <c:pt idx="1634">
                  <c:v>0.40418227061500145</c:v>
                </c:pt>
                <c:pt idx="1635">
                  <c:v>0.40381763308171814</c:v>
                </c:pt>
                <c:pt idx="1636">
                  <c:v>0.40345299554843483</c:v>
                </c:pt>
                <c:pt idx="1637">
                  <c:v>0.40308835801515142</c:v>
                </c:pt>
                <c:pt idx="1638">
                  <c:v>0.40272372048186811</c:v>
                </c:pt>
                <c:pt idx="1639">
                  <c:v>0.4023590829485848</c:v>
                </c:pt>
                <c:pt idx="1640">
                  <c:v>0.40199444541530138</c:v>
                </c:pt>
                <c:pt idx="1641">
                  <c:v>0.40162980788201808</c:v>
                </c:pt>
                <c:pt idx="1642">
                  <c:v>0.40126517034873477</c:v>
                </c:pt>
                <c:pt idx="1643">
                  <c:v>0.40090053281545135</c:v>
                </c:pt>
                <c:pt idx="1644">
                  <c:v>0.40053589528216804</c:v>
                </c:pt>
                <c:pt idx="1645">
                  <c:v>0.40017125774888473</c:v>
                </c:pt>
                <c:pt idx="1646">
                  <c:v>0.39980662021560132</c:v>
                </c:pt>
                <c:pt idx="1647">
                  <c:v>0.39944198268231801</c:v>
                </c:pt>
                <c:pt idx="1648">
                  <c:v>0.3990773451490347</c:v>
                </c:pt>
                <c:pt idx="1649">
                  <c:v>0.39871270761575128</c:v>
                </c:pt>
                <c:pt idx="1650">
                  <c:v>0.39834807008246798</c:v>
                </c:pt>
                <c:pt idx="1651">
                  <c:v>0.39798343254918467</c:v>
                </c:pt>
                <c:pt idx="1652">
                  <c:v>0.39761879501590125</c:v>
                </c:pt>
                <c:pt idx="1653">
                  <c:v>0.39725415748261794</c:v>
                </c:pt>
                <c:pt idx="1654">
                  <c:v>0.39688951994933463</c:v>
                </c:pt>
                <c:pt idx="1655">
                  <c:v>0.39652488241605122</c:v>
                </c:pt>
                <c:pt idx="1656">
                  <c:v>0.39616024488276791</c:v>
                </c:pt>
                <c:pt idx="1657">
                  <c:v>0.3957956073494846</c:v>
                </c:pt>
                <c:pt idx="1658">
                  <c:v>0.39543096981620118</c:v>
                </c:pt>
                <c:pt idx="1659">
                  <c:v>0.39506633228291788</c:v>
                </c:pt>
                <c:pt idx="1660">
                  <c:v>0.39470169474963457</c:v>
                </c:pt>
                <c:pt idx="1661">
                  <c:v>0.39433705721635115</c:v>
                </c:pt>
                <c:pt idx="1662">
                  <c:v>0.39397241968306784</c:v>
                </c:pt>
                <c:pt idx="1663">
                  <c:v>0.39360778214978454</c:v>
                </c:pt>
                <c:pt idx="1664">
                  <c:v>0.39324314461650112</c:v>
                </c:pt>
                <c:pt idx="1665">
                  <c:v>0.39287850708321781</c:v>
                </c:pt>
                <c:pt idx="1666">
                  <c:v>0.3925138695499345</c:v>
                </c:pt>
                <c:pt idx="1667">
                  <c:v>0.39214923201665108</c:v>
                </c:pt>
                <c:pt idx="1668">
                  <c:v>0.39178459448336778</c:v>
                </c:pt>
                <c:pt idx="1669">
                  <c:v>0.39141995695008447</c:v>
                </c:pt>
                <c:pt idx="1670">
                  <c:v>0.39105531941680116</c:v>
                </c:pt>
                <c:pt idx="1671">
                  <c:v>0.39069068188351774</c:v>
                </c:pt>
                <c:pt idx="1672">
                  <c:v>0.39032604435023444</c:v>
                </c:pt>
                <c:pt idx="1673">
                  <c:v>0.38996140681695113</c:v>
                </c:pt>
                <c:pt idx="1674">
                  <c:v>0.38959676928366771</c:v>
                </c:pt>
                <c:pt idx="1675">
                  <c:v>0.3892321317503844</c:v>
                </c:pt>
                <c:pt idx="1676">
                  <c:v>0.3888674942171011</c:v>
                </c:pt>
                <c:pt idx="1677">
                  <c:v>0.38850285668381768</c:v>
                </c:pt>
                <c:pt idx="1678">
                  <c:v>0.38813821915053437</c:v>
                </c:pt>
                <c:pt idx="1679">
                  <c:v>0.38777358161725106</c:v>
                </c:pt>
                <c:pt idx="1680">
                  <c:v>0.38740894408396764</c:v>
                </c:pt>
                <c:pt idx="1681">
                  <c:v>0.38704430655068434</c:v>
                </c:pt>
                <c:pt idx="1682">
                  <c:v>0.38667966901740103</c:v>
                </c:pt>
                <c:pt idx="1683">
                  <c:v>0.38631503148411761</c:v>
                </c:pt>
                <c:pt idx="1684">
                  <c:v>0.3859503939508343</c:v>
                </c:pt>
                <c:pt idx="1685">
                  <c:v>0.385585756417551</c:v>
                </c:pt>
                <c:pt idx="1686">
                  <c:v>0.38522111888426758</c:v>
                </c:pt>
                <c:pt idx="1687">
                  <c:v>0.38485648135098427</c:v>
                </c:pt>
                <c:pt idx="1688">
                  <c:v>0.38449184381770096</c:v>
                </c:pt>
                <c:pt idx="1689">
                  <c:v>0.38412720628441754</c:v>
                </c:pt>
                <c:pt idx="1690">
                  <c:v>0.38376256875113424</c:v>
                </c:pt>
                <c:pt idx="1691">
                  <c:v>0.38339793121785093</c:v>
                </c:pt>
                <c:pt idx="1692">
                  <c:v>0.38303329368456751</c:v>
                </c:pt>
                <c:pt idx="1693">
                  <c:v>0.3826686561512842</c:v>
                </c:pt>
                <c:pt idx="1694">
                  <c:v>0.3823040186180009</c:v>
                </c:pt>
                <c:pt idx="1695">
                  <c:v>0.38193938108471748</c:v>
                </c:pt>
                <c:pt idx="1696">
                  <c:v>0.38157474355143417</c:v>
                </c:pt>
                <c:pt idx="1697">
                  <c:v>0.38121010601815086</c:v>
                </c:pt>
                <c:pt idx="1698">
                  <c:v>0.38084546848486744</c:v>
                </c:pt>
                <c:pt idx="1699">
                  <c:v>0.38048083095158414</c:v>
                </c:pt>
                <c:pt idx="1700">
                  <c:v>0.38011619341830083</c:v>
                </c:pt>
                <c:pt idx="1701">
                  <c:v>0.37975155588501752</c:v>
                </c:pt>
                <c:pt idx="1702">
                  <c:v>0.3793869183517341</c:v>
                </c:pt>
                <c:pt idx="1703">
                  <c:v>0.3790222808184508</c:v>
                </c:pt>
                <c:pt idx="1704">
                  <c:v>0.37865764328516749</c:v>
                </c:pt>
                <c:pt idx="1705">
                  <c:v>0.37829300575188407</c:v>
                </c:pt>
                <c:pt idx="1706">
                  <c:v>0.37792836821860076</c:v>
                </c:pt>
                <c:pt idx="1707">
                  <c:v>0.37756373068531746</c:v>
                </c:pt>
                <c:pt idx="1708">
                  <c:v>0.37719909315203404</c:v>
                </c:pt>
                <c:pt idx="1709">
                  <c:v>0.37683445561875073</c:v>
                </c:pt>
                <c:pt idx="1710">
                  <c:v>0.37646981808546742</c:v>
                </c:pt>
                <c:pt idx="1711">
                  <c:v>0.376105180552184</c:v>
                </c:pt>
                <c:pt idx="1712">
                  <c:v>0.3757405430189007</c:v>
                </c:pt>
                <c:pt idx="1713">
                  <c:v>0.37537590548561739</c:v>
                </c:pt>
                <c:pt idx="1714">
                  <c:v>0.37501126795233397</c:v>
                </c:pt>
                <c:pt idx="1715">
                  <c:v>0.37464663041905066</c:v>
                </c:pt>
                <c:pt idx="1716">
                  <c:v>0.37428199288576736</c:v>
                </c:pt>
                <c:pt idx="1717">
                  <c:v>0.37391735535248394</c:v>
                </c:pt>
                <c:pt idx="1718">
                  <c:v>0.37355271781920063</c:v>
                </c:pt>
                <c:pt idx="1719">
                  <c:v>0.37318808028591732</c:v>
                </c:pt>
                <c:pt idx="1720">
                  <c:v>0.3728234427526339</c:v>
                </c:pt>
                <c:pt idx="1721">
                  <c:v>0.3724588052193506</c:v>
                </c:pt>
                <c:pt idx="1722">
                  <c:v>0.37209416768606729</c:v>
                </c:pt>
                <c:pt idx="1723">
                  <c:v>0.37172953015278387</c:v>
                </c:pt>
                <c:pt idx="1724">
                  <c:v>0.37136489261950056</c:v>
                </c:pt>
                <c:pt idx="1725">
                  <c:v>0.37100025508621726</c:v>
                </c:pt>
                <c:pt idx="1726">
                  <c:v>0.37063561755293384</c:v>
                </c:pt>
                <c:pt idx="1727">
                  <c:v>0.37027098001965053</c:v>
                </c:pt>
                <c:pt idx="1728">
                  <c:v>0.36990634248636722</c:v>
                </c:pt>
                <c:pt idx="1729">
                  <c:v>0.3695417049530838</c:v>
                </c:pt>
                <c:pt idx="1730">
                  <c:v>0.3691770674198005</c:v>
                </c:pt>
                <c:pt idx="1731">
                  <c:v>0.36881242988651719</c:v>
                </c:pt>
                <c:pt idx="1732">
                  <c:v>0.36844779235323377</c:v>
                </c:pt>
                <c:pt idx="1733">
                  <c:v>0.36808315481995046</c:v>
                </c:pt>
                <c:pt idx="1734">
                  <c:v>0.36771851728666716</c:v>
                </c:pt>
                <c:pt idx="1735">
                  <c:v>0.36735387975338385</c:v>
                </c:pt>
                <c:pt idx="1736">
                  <c:v>0.36698924222010043</c:v>
                </c:pt>
                <c:pt idx="1737">
                  <c:v>0.36662460468681712</c:v>
                </c:pt>
                <c:pt idx="1738">
                  <c:v>0.36625996715353382</c:v>
                </c:pt>
                <c:pt idx="1739">
                  <c:v>0.3658953296202504</c:v>
                </c:pt>
                <c:pt idx="1740">
                  <c:v>0.36553069208696709</c:v>
                </c:pt>
                <c:pt idx="1741">
                  <c:v>0.36516605455368378</c:v>
                </c:pt>
                <c:pt idx="1742">
                  <c:v>0.36480141702040036</c:v>
                </c:pt>
                <c:pt idx="1743">
                  <c:v>0.36443677948711706</c:v>
                </c:pt>
                <c:pt idx="1744">
                  <c:v>0.36407214195383375</c:v>
                </c:pt>
                <c:pt idx="1745">
                  <c:v>0.36370750442055033</c:v>
                </c:pt>
                <c:pt idx="1746">
                  <c:v>0.36334286688726702</c:v>
                </c:pt>
                <c:pt idx="1747">
                  <c:v>0.36297822935398372</c:v>
                </c:pt>
                <c:pt idx="1748">
                  <c:v>0.3626135918207003</c:v>
                </c:pt>
                <c:pt idx="1749">
                  <c:v>0.36224895428741699</c:v>
                </c:pt>
                <c:pt idx="1750">
                  <c:v>0.36188431675413368</c:v>
                </c:pt>
                <c:pt idx="1751">
                  <c:v>0.36151967922085027</c:v>
                </c:pt>
                <c:pt idx="1752">
                  <c:v>0.36115504168756696</c:v>
                </c:pt>
                <c:pt idx="1753">
                  <c:v>0.36079040415428365</c:v>
                </c:pt>
                <c:pt idx="1754">
                  <c:v>0.36042576662100023</c:v>
                </c:pt>
                <c:pt idx="1755">
                  <c:v>0.36006112908771692</c:v>
                </c:pt>
                <c:pt idx="1756">
                  <c:v>0.35969649155443362</c:v>
                </c:pt>
                <c:pt idx="1757">
                  <c:v>0.3593318540211502</c:v>
                </c:pt>
                <c:pt idx="1758">
                  <c:v>0.35896721648786689</c:v>
                </c:pt>
                <c:pt idx="1759">
                  <c:v>0.35860257895458358</c:v>
                </c:pt>
                <c:pt idx="1760">
                  <c:v>0.35823794142130017</c:v>
                </c:pt>
                <c:pt idx="1761">
                  <c:v>0.35787330388801686</c:v>
                </c:pt>
                <c:pt idx="1762">
                  <c:v>0.35750866635473355</c:v>
                </c:pt>
                <c:pt idx="1763">
                  <c:v>0.35714402882145013</c:v>
                </c:pt>
                <c:pt idx="1764">
                  <c:v>0.35677939128816683</c:v>
                </c:pt>
                <c:pt idx="1765">
                  <c:v>0.35641475375488352</c:v>
                </c:pt>
                <c:pt idx="1766">
                  <c:v>0.35605011622160021</c:v>
                </c:pt>
                <c:pt idx="1767">
                  <c:v>0.35568547868831679</c:v>
                </c:pt>
                <c:pt idx="1768">
                  <c:v>0.35532084115503348</c:v>
                </c:pt>
                <c:pt idx="1769">
                  <c:v>0.35495620362175018</c:v>
                </c:pt>
                <c:pt idx="1770">
                  <c:v>0.35459156608846676</c:v>
                </c:pt>
                <c:pt idx="1771">
                  <c:v>0.35422692855518345</c:v>
                </c:pt>
                <c:pt idx="1772">
                  <c:v>0.35386229102190014</c:v>
                </c:pt>
                <c:pt idx="1773">
                  <c:v>0.35349765348861673</c:v>
                </c:pt>
                <c:pt idx="1774">
                  <c:v>0.35313301595533342</c:v>
                </c:pt>
                <c:pt idx="1775">
                  <c:v>0.35276837842205011</c:v>
                </c:pt>
                <c:pt idx="1776">
                  <c:v>0.35240374088876669</c:v>
                </c:pt>
                <c:pt idx="1777">
                  <c:v>0.35203910335548338</c:v>
                </c:pt>
                <c:pt idx="1778">
                  <c:v>0.35167446582220008</c:v>
                </c:pt>
                <c:pt idx="1779">
                  <c:v>0.35130982828891666</c:v>
                </c:pt>
                <c:pt idx="1780">
                  <c:v>0.35094519075563335</c:v>
                </c:pt>
                <c:pt idx="1781">
                  <c:v>0.35058055322235004</c:v>
                </c:pt>
                <c:pt idx="1782">
                  <c:v>0.35021591568906663</c:v>
                </c:pt>
                <c:pt idx="1783">
                  <c:v>0.34985127815578332</c:v>
                </c:pt>
                <c:pt idx="1784">
                  <c:v>0.34948664062250001</c:v>
                </c:pt>
                <c:pt idx="1785">
                  <c:v>0.34912200308921659</c:v>
                </c:pt>
                <c:pt idx="1786">
                  <c:v>0.34875736555593329</c:v>
                </c:pt>
                <c:pt idx="1787">
                  <c:v>0.34839272802264998</c:v>
                </c:pt>
                <c:pt idx="1788">
                  <c:v>0.34802809048936656</c:v>
                </c:pt>
                <c:pt idx="1789">
                  <c:v>0.34766345295608325</c:v>
                </c:pt>
                <c:pt idx="1790">
                  <c:v>0.34729881542279994</c:v>
                </c:pt>
                <c:pt idx="1791">
                  <c:v>0.34693417788951653</c:v>
                </c:pt>
                <c:pt idx="1792">
                  <c:v>0.34656954035623322</c:v>
                </c:pt>
                <c:pt idx="1793">
                  <c:v>0.34620490282294991</c:v>
                </c:pt>
                <c:pt idx="1794">
                  <c:v>0.34584026528966649</c:v>
                </c:pt>
                <c:pt idx="1795">
                  <c:v>0.34547562775638319</c:v>
                </c:pt>
                <c:pt idx="1796">
                  <c:v>0.34511099022309988</c:v>
                </c:pt>
                <c:pt idx="1797">
                  <c:v>0.34474635268981646</c:v>
                </c:pt>
                <c:pt idx="1798">
                  <c:v>0.34438171515653315</c:v>
                </c:pt>
                <c:pt idx="1799">
                  <c:v>0.34401707762324985</c:v>
                </c:pt>
                <c:pt idx="1800">
                  <c:v>0.34365244008996654</c:v>
                </c:pt>
                <c:pt idx="1801">
                  <c:v>0.34328780255668312</c:v>
                </c:pt>
                <c:pt idx="1802">
                  <c:v>0.34292316502339981</c:v>
                </c:pt>
                <c:pt idx="1803">
                  <c:v>0.3425585274901165</c:v>
                </c:pt>
                <c:pt idx="1804">
                  <c:v>0.34219388995683309</c:v>
                </c:pt>
                <c:pt idx="1805">
                  <c:v>0.34182925242354978</c:v>
                </c:pt>
                <c:pt idx="1806">
                  <c:v>0.34146461489026647</c:v>
                </c:pt>
                <c:pt idx="1807">
                  <c:v>0.34109997735698305</c:v>
                </c:pt>
                <c:pt idx="1808">
                  <c:v>0.34073533982369975</c:v>
                </c:pt>
                <c:pt idx="1809">
                  <c:v>0.34037070229041644</c:v>
                </c:pt>
                <c:pt idx="1810">
                  <c:v>0.34000606475713302</c:v>
                </c:pt>
                <c:pt idx="1811">
                  <c:v>0.33964142722384971</c:v>
                </c:pt>
                <c:pt idx="1812">
                  <c:v>0.3392767896905664</c:v>
                </c:pt>
                <c:pt idx="1813">
                  <c:v>0.33891215215728299</c:v>
                </c:pt>
                <c:pt idx="1814">
                  <c:v>0.33854751462399968</c:v>
                </c:pt>
                <c:pt idx="1815">
                  <c:v>0.33818287709071637</c:v>
                </c:pt>
                <c:pt idx="1816">
                  <c:v>0.33781823955743295</c:v>
                </c:pt>
                <c:pt idx="1817">
                  <c:v>0.33745360202414965</c:v>
                </c:pt>
                <c:pt idx="1818">
                  <c:v>0.33708896449086634</c:v>
                </c:pt>
                <c:pt idx="1819">
                  <c:v>0.33672432695758292</c:v>
                </c:pt>
                <c:pt idx="1820">
                  <c:v>0.33635968942429961</c:v>
                </c:pt>
                <c:pt idx="1821">
                  <c:v>0.33599505189101631</c:v>
                </c:pt>
                <c:pt idx="1822">
                  <c:v>0.33563041435773289</c:v>
                </c:pt>
                <c:pt idx="1823">
                  <c:v>0.33526577682444958</c:v>
                </c:pt>
                <c:pt idx="1824">
                  <c:v>0.33490113929116627</c:v>
                </c:pt>
                <c:pt idx="1825">
                  <c:v>0.33453650175788285</c:v>
                </c:pt>
                <c:pt idx="1826">
                  <c:v>0.33417186422459955</c:v>
                </c:pt>
                <c:pt idx="1827">
                  <c:v>0.33380722669131624</c:v>
                </c:pt>
                <c:pt idx="1828">
                  <c:v>0.33344258915803282</c:v>
                </c:pt>
                <c:pt idx="1829">
                  <c:v>0.33307795162474951</c:v>
                </c:pt>
                <c:pt idx="1830">
                  <c:v>0.33271331409146621</c:v>
                </c:pt>
                <c:pt idx="1831">
                  <c:v>0.3323486765581829</c:v>
                </c:pt>
                <c:pt idx="1832">
                  <c:v>0.33198403902489948</c:v>
                </c:pt>
                <c:pt idx="1833">
                  <c:v>0.33161940149161617</c:v>
                </c:pt>
                <c:pt idx="1834">
                  <c:v>0.33125476395833287</c:v>
                </c:pt>
                <c:pt idx="1835">
                  <c:v>0.33089012642504945</c:v>
                </c:pt>
                <c:pt idx="1836">
                  <c:v>0.33052548889176614</c:v>
                </c:pt>
                <c:pt idx="1837">
                  <c:v>0.33016085135848283</c:v>
                </c:pt>
                <c:pt idx="1838">
                  <c:v>0.32979621382519941</c:v>
                </c:pt>
                <c:pt idx="1839">
                  <c:v>0.32943157629191611</c:v>
                </c:pt>
                <c:pt idx="1840">
                  <c:v>0.3290669387586328</c:v>
                </c:pt>
                <c:pt idx="1841">
                  <c:v>0.32870230122534938</c:v>
                </c:pt>
                <c:pt idx="1842">
                  <c:v>0.32833766369206607</c:v>
                </c:pt>
                <c:pt idx="1843">
                  <c:v>0.32797302615878277</c:v>
                </c:pt>
                <c:pt idx="1844">
                  <c:v>0.32760838862549935</c:v>
                </c:pt>
                <c:pt idx="1845">
                  <c:v>0.32724375109221604</c:v>
                </c:pt>
                <c:pt idx="1846">
                  <c:v>0.32687911355893273</c:v>
                </c:pt>
                <c:pt idx="1847">
                  <c:v>0.32651447602564931</c:v>
                </c:pt>
                <c:pt idx="1848">
                  <c:v>0.32614983849236601</c:v>
                </c:pt>
                <c:pt idx="1849">
                  <c:v>0.3257852009590827</c:v>
                </c:pt>
                <c:pt idx="1850">
                  <c:v>0.32542056342579928</c:v>
                </c:pt>
                <c:pt idx="1851">
                  <c:v>0.32505592589251597</c:v>
                </c:pt>
                <c:pt idx="1852">
                  <c:v>0.32469128835923267</c:v>
                </c:pt>
                <c:pt idx="1853">
                  <c:v>0.32432665082594925</c:v>
                </c:pt>
                <c:pt idx="1854">
                  <c:v>0.32396201329266594</c:v>
                </c:pt>
                <c:pt idx="1855">
                  <c:v>0.32359737575938263</c:v>
                </c:pt>
                <c:pt idx="1856">
                  <c:v>0.32323273822609921</c:v>
                </c:pt>
                <c:pt idx="1857">
                  <c:v>0.32286810069281591</c:v>
                </c:pt>
                <c:pt idx="1858">
                  <c:v>0.3225034631595326</c:v>
                </c:pt>
                <c:pt idx="1859">
                  <c:v>0.32213882562624918</c:v>
                </c:pt>
                <c:pt idx="1860">
                  <c:v>0.32177418809296587</c:v>
                </c:pt>
                <c:pt idx="1861">
                  <c:v>0.32140955055968257</c:v>
                </c:pt>
                <c:pt idx="1862">
                  <c:v>0.32104491302639915</c:v>
                </c:pt>
                <c:pt idx="1863">
                  <c:v>0.32068027549311584</c:v>
                </c:pt>
                <c:pt idx="1864">
                  <c:v>0.32031563795983253</c:v>
                </c:pt>
                <c:pt idx="1865">
                  <c:v>0.31995100042654923</c:v>
                </c:pt>
                <c:pt idx="1866">
                  <c:v>0.31958636289326581</c:v>
                </c:pt>
                <c:pt idx="1867">
                  <c:v>0.3192217253599825</c:v>
                </c:pt>
                <c:pt idx="1868">
                  <c:v>0.31885708782669919</c:v>
                </c:pt>
                <c:pt idx="1869">
                  <c:v>0.31849245029341577</c:v>
                </c:pt>
                <c:pt idx="1870">
                  <c:v>0.31812781276013247</c:v>
                </c:pt>
                <c:pt idx="1871">
                  <c:v>0.31776317522684916</c:v>
                </c:pt>
                <c:pt idx="1872">
                  <c:v>0.31739853769356574</c:v>
                </c:pt>
                <c:pt idx="1873">
                  <c:v>0.31703390016028243</c:v>
                </c:pt>
                <c:pt idx="1874">
                  <c:v>0.31666926262699913</c:v>
                </c:pt>
                <c:pt idx="1875">
                  <c:v>0.31630462509371571</c:v>
                </c:pt>
                <c:pt idx="1876">
                  <c:v>0.3159399875604324</c:v>
                </c:pt>
                <c:pt idx="1877">
                  <c:v>0.31557535002714909</c:v>
                </c:pt>
                <c:pt idx="1878">
                  <c:v>0.31521071249386567</c:v>
                </c:pt>
                <c:pt idx="1879">
                  <c:v>0.31484607496058237</c:v>
                </c:pt>
                <c:pt idx="1880">
                  <c:v>0.31448143742729906</c:v>
                </c:pt>
                <c:pt idx="1881">
                  <c:v>0.31411679989401564</c:v>
                </c:pt>
                <c:pt idx="1882">
                  <c:v>0.31375216236073233</c:v>
                </c:pt>
                <c:pt idx="1883">
                  <c:v>0.31338752482744903</c:v>
                </c:pt>
                <c:pt idx="1884">
                  <c:v>0.31302288729416561</c:v>
                </c:pt>
                <c:pt idx="1885">
                  <c:v>0.3126582497608823</c:v>
                </c:pt>
                <c:pt idx="1886">
                  <c:v>0.31229361222759899</c:v>
                </c:pt>
                <c:pt idx="1887">
                  <c:v>0.31192897469431558</c:v>
                </c:pt>
                <c:pt idx="1888">
                  <c:v>0.31156433716103227</c:v>
                </c:pt>
                <c:pt idx="1889">
                  <c:v>0.31119969962774896</c:v>
                </c:pt>
                <c:pt idx="1890">
                  <c:v>0.31083506209446554</c:v>
                </c:pt>
                <c:pt idx="1891">
                  <c:v>0.31047042456118223</c:v>
                </c:pt>
                <c:pt idx="1892">
                  <c:v>0.31010578702789893</c:v>
                </c:pt>
                <c:pt idx="1893">
                  <c:v>0.30974114949461551</c:v>
                </c:pt>
                <c:pt idx="1894">
                  <c:v>0.3093765119613322</c:v>
                </c:pt>
                <c:pt idx="1895">
                  <c:v>0.30901187442804889</c:v>
                </c:pt>
                <c:pt idx="1896">
                  <c:v>0.30864723689476559</c:v>
                </c:pt>
                <c:pt idx="1897">
                  <c:v>0.30828259936148217</c:v>
                </c:pt>
                <c:pt idx="1898">
                  <c:v>0.30791796182819886</c:v>
                </c:pt>
                <c:pt idx="1899">
                  <c:v>0.30755332429491555</c:v>
                </c:pt>
                <c:pt idx="1900">
                  <c:v>0.30718868676163213</c:v>
                </c:pt>
                <c:pt idx="1901">
                  <c:v>0.30682404922834883</c:v>
                </c:pt>
                <c:pt idx="1902">
                  <c:v>0.30645941169506552</c:v>
                </c:pt>
                <c:pt idx="1903">
                  <c:v>0.3060947741617821</c:v>
                </c:pt>
                <c:pt idx="1904">
                  <c:v>0.30573013662849879</c:v>
                </c:pt>
                <c:pt idx="1905">
                  <c:v>0.30536549909521549</c:v>
                </c:pt>
                <c:pt idx="1906">
                  <c:v>0.30500086156193207</c:v>
                </c:pt>
                <c:pt idx="1907">
                  <c:v>0.30463622402864876</c:v>
                </c:pt>
                <c:pt idx="1908">
                  <c:v>0.30427158649536545</c:v>
                </c:pt>
                <c:pt idx="1909">
                  <c:v>0.30390694896208204</c:v>
                </c:pt>
                <c:pt idx="1910">
                  <c:v>0.30354231142879873</c:v>
                </c:pt>
                <c:pt idx="1911">
                  <c:v>0.30317767389551542</c:v>
                </c:pt>
                <c:pt idx="1912">
                  <c:v>0.302813036362232</c:v>
                </c:pt>
                <c:pt idx="1913">
                  <c:v>0.30244839882894869</c:v>
                </c:pt>
                <c:pt idx="1914">
                  <c:v>0.30208376129566539</c:v>
                </c:pt>
                <c:pt idx="1915">
                  <c:v>0.30171912376238197</c:v>
                </c:pt>
                <c:pt idx="1916">
                  <c:v>0.30135448622909866</c:v>
                </c:pt>
                <c:pt idx="1917">
                  <c:v>0.30098984869581535</c:v>
                </c:pt>
                <c:pt idx="1918">
                  <c:v>0.30062521116253194</c:v>
                </c:pt>
                <c:pt idx="1919">
                  <c:v>0.30026057362924863</c:v>
                </c:pt>
                <c:pt idx="1920">
                  <c:v>0.29989593609596532</c:v>
                </c:pt>
                <c:pt idx="1921">
                  <c:v>0.2995312985626819</c:v>
                </c:pt>
                <c:pt idx="1922">
                  <c:v>0.2991666610293986</c:v>
                </c:pt>
                <c:pt idx="1923">
                  <c:v>0.29880202349611529</c:v>
                </c:pt>
                <c:pt idx="1924">
                  <c:v>0.29843738596283187</c:v>
                </c:pt>
                <c:pt idx="1925">
                  <c:v>0.29807274842954856</c:v>
                </c:pt>
                <c:pt idx="1926">
                  <c:v>0.29770811089626525</c:v>
                </c:pt>
                <c:pt idx="1927">
                  <c:v>0.29734347336298184</c:v>
                </c:pt>
                <c:pt idx="1928">
                  <c:v>0.29697883582969853</c:v>
                </c:pt>
                <c:pt idx="1929">
                  <c:v>0.29661419829641522</c:v>
                </c:pt>
                <c:pt idx="1930">
                  <c:v>0.29624956076313191</c:v>
                </c:pt>
                <c:pt idx="1931">
                  <c:v>0.2958849232298485</c:v>
                </c:pt>
                <c:pt idx="1932">
                  <c:v>0.29552028569656519</c:v>
                </c:pt>
                <c:pt idx="1933">
                  <c:v>0.29515564816328188</c:v>
                </c:pt>
                <c:pt idx="1934">
                  <c:v>0.29479101062999846</c:v>
                </c:pt>
                <c:pt idx="1935">
                  <c:v>0.29442637309671515</c:v>
                </c:pt>
                <c:pt idx="1936">
                  <c:v>0.29406173556343185</c:v>
                </c:pt>
                <c:pt idx="1937">
                  <c:v>0.29369709803014843</c:v>
                </c:pt>
                <c:pt idx="1938">
                  <c:v>0.29333246049686512</c:v>
                </c:pt>
                <c:pt idx="1939">
                  <c:v>0.29296782296358181</c:v>
                </c:pt>
                <c:pt idx="1940">
                  <c:v>0.2926031854302984</c:v>
                </c:pt>
                <c:pt idx="1941">
                  <c:v>0.29223854789701509</c:v>
                </c:pt>
                <c:pt idx="1942">
                  <c:v>0.29187391036373178</c:v>
                </c:pt>
                <c:pt idx="1943">
                  <c:v>0.29150927283044836</c:v>
                </c:pt>
                <c:pt idx="1944">
                  <c:v>0.29114463529716506</c:v>
                </c:pt>
                <c:pt idx="1945">
                  <c:v>0.29077999776388175</c:v>
                </c:pt>
                <c:pt idx="1946">
                  <c:v>0.29041536023059833</c:v>
                </c:pt>
                <c:pt idx="1947">
                  <c:v>0.29005072269731502</c:v>
                </c:pt>
                <c:pt idx="1948">
                  <c:v>0.28968608516403171</c:v>
                </c:pt>
                <c:pt idx="1949">
                  <c:v>0.2893214476307483</c:v>
                </c:pt>
                <c:pt idx="1950">
                  <c:v>0.28895681009746499</c:v>
                </c:pt>
                <c:pt idx="1951">
                  <c:v>0.28859217256418168</c:v>
                </c:pt>
                <c:pt idx="1952">
                  <c:v>0.28822753503089826</c:v>
                </c:pt>
                <c:pt idx="1953">
                  <c:v>0.28786289749761496</c:v>
                </c:pt>
                <c:pt idx="1954">
                  <c:v>0.28749825996433165</c:v>
                </c:pt>
                <c:pt idx="1955">
                  <c:v>0.28713362243104823</c:v>
                </c:pt>
                <c:pt idx="1956">
                  <c:v>0.28676898489776492</c:v>
                </c:pt>
                <c:pt idx="1957">
                  <c:v>0.28640434736448162</c:v>
                </c:pt>
                <c:pt idx="1958">
                  <c:v>0.2860397098311982</c:v>
                </c:pt>
                <c:pt idx="1959">
                  <c:v>0.28567507229791489</c:v>
                </c:pt>
                <c:pt idx="1960">
                  <c:v>0.28531043476463158</c:v>
                </c:pt>
                <c:pt idx="1961">
                  <c:v>0.28494579723134827</c:v>
                </c:pt>
                <c:pt idx="1962">
                  <c:v>0.28458115969806486</c:v>
                </c:pt>
                <c:pt idx="1963">
                  <c:v>0.28421652216478155</c:v>
                </c:pt>
                <c:pt idx="1964">
                  <c:v>0.28385188463149824</c:v>
                </c:pt>
                <c:pt idx="1965">
                  <c:v>0.28348724709821482</c:v>
                </c:pt>
                <c:pt idx="1966">
                  <c:v>0.28312260956493152</c:v>
                </c:pt>
                <c:pt idx="1967">
                  <c:v>0.28275797203164821</c:v>
                </c:pt>
                <c:pt idx="1968">
                  <c:v>0.28239333449836479</c:v>
                </c:pt>
                <c:pt idx="1969">
                  <c:v>0.28202869696508148</c:v>
                </c:pt>
                <c:pt idx="1970">
                  <c:v>0.28166405943179817</c:v>
                </c:pt>
                <c:pt idx="1971">
                  <c:v>0.28129942189851476</c:v>
                </c:pt>
                <c:pt idx="1972">
                  <c:v>0.28093478436523145</c:v>
                </c:pt>
                <c:pt idx="1973">
                  <c:v>0.28057014683194814</c:v>
                </c:pt>
                <c:pt idx="1974">
                  <c:v>0.28020550929866472</c:v>
                </c:pt>
                <c:pt idx="1975">
                  <c:v>0.27984087176538142</c:v>
                </c:pt>
                <c:pt idx="1976">
                  <c:v>0.27947623423209811</c:v>
                </c:pt>
                <c:pt idx="1977">
                  <c:v>0.27911159669881469</c:v>
                </c:pt>
                <c:pt idx="1978">
                  <c:v>0.27874695916553138</c:v>
                </c:pt>
                <c:pt idx="1979">
                  <c:v>0.27838232163224808</c:v>
                </c:pt>
                <c:pt idx="1980">
                  <c:v>0.27801768409896466</c:v>
                </c:pt>
                <c:pt idx="1981">
                  <c:v>0.27765304656568135</c:v>
                </c:pt>
                <c:pt idx="1982">
                  <c:v>0.27728840903239804</c:v>
                </c:pt>
                <c:pt idx="1983">
                  <c:v>0.27692377149911462</c:v>
                </c:pt>
                <c:pt idx="1984">
                  <c:v>0.27655913396583132</c:v>
                </c:pt>
                <c:pt idx="1985">
                  <c:v>0.27619449643254801</c:v>
                </c:pt>
                <c:pt idx="1986">
                  <c:v>0.27582985889926459</c:v>
                </c:pt>
                <c:pt idx="1987">
                  <c:v>0.27546522136598128</c:v>
                </c:pt>
                <c:pt idx="1988">
                  <c:v>0.27510058383269798</c:v>
                </c:pt>
                <c:pt idx="1989">
                  <c:v>0.27473594629941456</c:v>
                </c:pt>
                <c:pt idx="1990">
                  <c:v>0.27437130876613125</c:v>
                </c:pt>
                <c:pt idx="1991">
                  <c:v>0.27400667123284794</c:v>
                </c:pt>
                <c:pt idx="1992">
                  <c:v>0.27364203369956452</c:v>
                </c:pt>
                <c:pt idx="1993">
                  <c:v>0.27327739616628122</c:v>
                </c:pt>
                <c:pt idx="1994">
                  <c:v>0.27291275863299791</c:v>
                </c:pt>
                <c:pt idx="1995">
                  <c:v>0.2725481210997146</c:v>
                </c:pt>
                <c:pt idx="1996">
                  <c:v>0.27218348356643118</c:v>
                </c:pt>
                <c:pt idx="1997">
                  <c:v>0.27181884603314788</c:v>
                </c:pt>
                <c:pt idx="1998">
                  <c:v>0.27145420849986457</c:v>
                </c:pt>
                <c:pt idx="1999">
                  <c:v>0.27108957096658115</c:v>
                </c:pt>
                <c:pt idx="2000">
                  <c:v>0.27072493343329784</c:v>
                </c:pt>
              </c:numCache>
            </c:numRef>
          </c:yVal>
          <c:smooth val="0"/>
          <c:extLst>
            <c:ext xmlns:c16="http://schemas.microsoft.com/office/drawing/2014/chart" uri="{C3380CC4-5D6E-409C-BE32-E72D297353CC}">
              <c16:uniqueId val="{00000006-6B8D-40C9-AFFE-F462801BA324}"/>
            </c:ext>
          </c:extLst>
        </c:ser>
        <c:dLbls>
          <c:showLegendKey val="0"/>
          <c:showVal val="0"/>
          <c:showCatName val="0"/>
          <c:showSerName val="0"/>
          <c:showPercent val="0"/>
          <c:showBubbleSize val="0"/>
        </c:dLbls>
        <c:axId val="894843007"/>
        <c:axId val="894843423"/>
      </c:scatterChart>
      <c:valAx>
        <c:axId val="89484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94843423"/>
        <c:crosses val="autoZero"/>
        <c:crossBetween val="midCat"/>
      </c:valAx>
      <c:valAx>
        <c:axId val="89484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948430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Manoeuvring</a:t>
            </a:r>
            <a:r>
              <a:rPr lang="en-GB" baseline="0"/>
              <a:t> and Gust Diagram - BWB</a:t>
            </a:r>
            <a:endParaRPr lang="en-GB"/>
          </a:p>
        </c:rich>
      </c:tx>
      <c:layout>
        <c:manualLayout>
          <c:xMode val="edge"/>
          <c:yMode val="edge"/>
          <c:x val="0.40223264121455682"/>
          <c:y val="3.0303030303030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8.3083175154242336E-2"/>
          <c:y val="0.10879307499680652"/>
          <c:w val="0.76324337615112536"/>
          <c:h val="0.8387516923513052"/>
        </c:manualLayout>
      </c:layout>
      <c:scatterChart>
        <c:scatterStyle val="lineMarker"/>
        <c:varyColors val="0"/>
        <c:ser>
          <c:idx val="9"/>
          <c:order val="0"/>
          <c:tx>
            <c:v>Manoeuvring Diagram</c:v>
          </c:tx>
          <c:spPr>
            <a:ln w="28575" cap="rnd">
              <a:solidFill>
                <a:schemeClr val="tx1"/>
              </a:solidFill>
              <a:round/>
            </a:ln>
            <a:effectLst/>
          </c:spPr>
          <c:marker>
            <c:symbol val="none"/>
          </c:marker>
          <c:xVal>
            <c:numRef>
              <c:f>'Loading diagram'!$A$24:$A$67</c:f>
              <c:numCache>
                <c:formatCode>General</c:formatCode>
                <c:ptCount val="44"/>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137.02095947313981</c:v>
                </c:pt>
                <c:pt idx="27">
                  <c:v>137.02095947313981</c:v>
                </c:pt>
                <c:pt idx="28">
                  <c:v>128.94024248410841</c:v>
                </c:pt>
                <c:pt idx="29">
                  <c:v>46.014800083993975</c:v>
                </c:pt>
                <c:pt idx="30">
                  <c:v>65</c:v>
                </c:pt>
                <c:pt idx="31">
                  <c:v>60</c:v>
                </c:pt>
                <c:pt idx="32">
                  <c:v>55</c:v>
                </c:pt>
                <c:pt idx="33">
                  <c:v>50</c:v>
                </c:pt>
                <c:pt idx="34">
                  <c:v>45</c:v>
                </c:pt>
                <c:pt idx="35">
                  <c:v>40</c:v>
                </c:pt>
                <c:pt idx="36">
                  <c:v>35</c:v>
                </c:pt>
                <c:pt idx="37">
                  <c:v>30</c:v>
                </c:pt>
                <c:pt idx="38">
                  <c:v>25</c:v>
                </c:pt>
                <c:pt idx="39">
                  <c:v>20</c:v>
                </c:pt>
                <c:pt idx="40">
                  <c:v>15</c:v>
                </c:pt>
                <c:pt idx="41">
                  <c:v>10</c:v>
                </c:pt>
                <c:pt idx="42">
                  <c:v>5</c:v>
                </c:pt>
                <c:pt idx="43">
                  <c:v>0</c:v>
                </c:pt>
              </c:numCache>
            </c:numRef>
          </c:xVal>
          <c:yVal>
            <c:numRef>
              <c:f>'Loading diagram'!$B$24:$B$67</c:f>
              <c:numCache>
                <c:formatCode>General</c:formatCode>
                <c:ptCount val="44"/>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pt idx="19">
                  <c:v>3.4122651634944448</c:v>
                </c:pt>
                <c:pt idx="20">
                  <c:v>3.8255152698000003</c:v>
                </c:pt>
                <c:pt idx="21">
                  <c:v>4.2623796678944439</c:v>
                </c:pt>
                <c:pt idx="22">
                  <c:v>4.7228583577777776</c:v>
                </c:pt>
                <c:pt idx="23">
                  <c:v>5.2069513394500007</c:v>
                </c:pt>
                <c:pt idx="24">
                  <c:v>2.4999999999999996</c:v>
                </c:pt>
                <c:pt idx="25">
                  <c:v>2.5</c:v>
                </c:pt>
                <c:pt idx="26">
                  <c:v>2.5</c:v>
                </c:pt>
                <c:pt idx="27">
                  <c:v>0</c:v>
                </c:pt>
                <c:pt idx="28">
                  <c:v>-1</c:v>
                </c:pt>
                <c:pt idx="29">
                  <c:v>-1</c:v>
                </c:pt>
                <c:pt idx="30">
                  <c:v>-1.9954076561611114</c:v>
                </c:pt>
                <c:pt idx="31">
                  <c:v>-1.7002290088000001</c:v>
                </c:pt>
                <c:pt idx="32">
                  <c:v>-1.4286646532277778</c:v>
                </c:pt>
                <c:pt idx="33">
                  <c:v>-1.1807145894444444</c:v>
                </c:pt>
                <c:pt idx="34">
                  <c:v>-0.95637881745000008</c:v>
                </c:pt>
                <c:pt idx="35">
                  <c:v>-0.7556573372444445</c:v>
                </c:pt>
                <c:pt idx="36">
                  <c:v>-0.57855014882777778</c:v>
                </c:pt>
                <c:pt idx="37">
                  <c:v>-0.42505725220000001</c:v>
                </c:pt>
                <c:pt idx="38">
                  <c:v>-0.2951786473611111</c:v>
                </c:pt>
                <c:pt idx="39">
                  <c:v>-0.18891433431111113</c:v>
                </c:pt>
                <c:pt idx="40">
                  <c:v>-0.10626431305</c:v>
                </c:pt>
                <c:pt idx="41">
                  <c:v>-4.7228583577777782E-2</c:v>
                </c:pt>
                <c:pt idx="42">
                  <c:v>-1.1807145894444445E-2</c:v>
                </c:pt>
                <c:pt idx="43">
                  <c:v>0</c:v>
                </c:pt>
              </c:numCache>
            </c:numRef>
          </c:yVal>
          <c:smooth val="0"/>
          <c:extLst>
            <c:ext xmlns:c16="http://schemas.microsoft.com/office/drawing/2014/chart" uri="{C3380CC4-5D6E-409C-BE32-E72D297353CC}">
              <c16:uniqueId val="{00000020-457F-4195-8900-3F7A7A6020C8}"/>
            </c:ext>
          </c:extLst>
        </c:ser>
        <c:ser>
          <c:idx val="10"/>
          <c:order val="1"/>
          <c:tx>
            <c:v>Gust Diagram</c:v>
          </c:tx>
          <c:spPr>
            <a:ln w="28575" cap="rnd" cmpd="sng">
              <a:solidFill>
                <a:schemeClr val="accent2">
                  <a:lumMod val="75000"/>
                </a:schemeClr>
              </a:solidFill>
              <a:prstDash val="solid"/>
              <a:round/>
            </a:ln>
            <a:effectLst/>
          </c:spPr>
          <c:marker>
            <c:symbol val="none"/>
          </c:marker>
          <c:xVal>
            <c:numRef>
              <c:f>'Loading diagram'!$K$16:$K$23</c:f>
              <c:numCache>
                <c:formatCode>0.0</c:formatCode>
                <c:ptCount val="8"/>
                <c:pt idx="0" formatCode="General">
                  <c:v>0</c:v>
                </c:pt>
                <c:pt idx="1">
                  <c:v>60.498566538723253</c:v>
                </c:pt>
                <c:pt idx="2" formatCode="General">
                  <c:v>128.94024248410841</c:v>
                </c:pt>
                <c:pt idx="3" formatCode="General">
                  <c:v>137.02095947313981</c:v>
                </c:pt>
                <c:pt idx="4" formatCode="General">
                  <c:v>137.02095947313981</c:v>
                </c:pt>
                <c:pt idx="5" formatCode="General">
                  <c:v>128.94024248410841</c:v>
                </c:pt>
                <c:pt idx="6" formatCode="General">
                  <c:v>60.498566538723253</c:v>
                </c:pt>
                <c:pt idx="7" formatCode="General">
                  <c:v>0</c:v>
                </c:pt>
              </c:numCache>
            </c:numRef>
          </c:xVal>
          <c:yVal>
            <c:numRef>
              <c:f>'Loading diagram'!$M$16:$M$23</c:f>
              <c:numCache>
                <c:formatCode>General</c:formatCode>
                <c:ptCount val="8"/>
                <c:pt idx="0">
                  <c:v>1</c:v>
                </c:pt>
                <c:pt idx="1">
                  <c:v>2.0897418118225923</c:v>
                </c:pt>
                <c:pt idx="2">
                  <c:v>2.6676347348900888</c:v>
                </c:pt>
                <c:pt idx="3">
                  <c:v>1.8860729087489398</c:v>
                </c:pt>
                <c:pt idx="4">
                  <c:v>0.11392709125106015</c:v>
                </c:pt>
                <c:pt idx="5">
                  <c:v>-0.66763473489008907</c:v>
                </c:pt>
                <c:pt idx="6">
                  <c:v>-8.9741811822592332E-2</c:v>
                </c:pt>
                <c:pt idx="7">
                  <c:v>1</c:v>
                </c:pt>
              </c:numCache>
            </c:numRef>
          </c:yVal>
          <c:smooth val="0"/>
          <c:extLst>
            <c:ext xmlns:c16="http://schemas.microsoft.com/office/drawing/2014/chart" uri="{C3380CC4-5D6E-409C-BE32-E72D297353CC}">
              <c16:uniqueId val="{00000021-457F-4195-8900-3F7A7A6020C8}"/>
            </c:ext>
          </c:extLst>
        </c:ser>
        <c:ser>
          <c:idx val="11"/>
          <c:order val="2"/>
          <c:tx>
            <c:v>Cruise Speed [m/s]</c:v>
          </c:tx>
          <c:spPr>
            <a:ln w="19050" cap="rnd">
              <a:solidFill>
                <a:schemeClr val="accent4"/>
              </a:solidFill>
              <a:prstDash val="dash"/>
              <a:round/>
            </a:ln>
            <a:effectLst/>
          </c:spPr>
          <c:marker>
            <c:symbol val="none"/>
          </c:marker>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4"/>
                </a:solidFill>
                <a:prstDash val="dash"/>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'Loading diagram'!$B$19</c:f>
              <c:numCache>
                <c:formatCode>0</c:formatCode>
                <c:ptCount val="1"/>
                <c:pt idx="0">
                  <c:v>128.94024248410841</c:v>
                </c:pt>
              </c:numCache>
            </c:numRef>
          </c:xVal>
          <c:yVal>
            <c:numLit>
              <c:formatCode>General</c:formatCode>
              <c:ptCount val="1"/>
              <c:pt idx="0">
                <c:v>1</c:v>
              </c:pt>
            </c:numLit>
          </c:yVal>
          <c:smooth val="0"/>
          <c:extLst>
            <c:ext xmlns:c16="http://schemas.microsoft.com/office/drawing/2014/chart" uri="{C3380CC4-5D6E-409C-BE32-E72D297353CC}">
              <c16:uniqueId val="{00000022-457F-4195-8900-3F7A7A6020C8}"/>
            </c:ext>
          </c:extLst>
        </c:ser>
        <c:ser>
          <c:idx val="12"/>
          <c:order val="3"/>
          <c:tx>
            <c:v>Bad Weather Speed [m/s]</c:v>
          </c:tx>
          <c:spPr>
            <a:ln w="19050" cap="rnd">
              <a:solidFill>
                <a:schemeClr val="accent5"/>
              </a:solidFill>
              <a:prstDash val="dash"/>
              <a:round/>
            </a:ln>
            <a:effectLst/>
          </c:spPr>
          <c:marker>
            <c:symbol val="none"/>
          </c:marker>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5"/>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diagram'!$K$17</c:f>
              <c:numCache>
                <c:formatCode>0.0</c:formatCode>
                <c:ptCount val="1"/>
                <c:pt idx="0">
                  <c:v>60.498566538723253</c:v>
                </c:pt>
              </c:numCache>
            </c:numRef>
          </c:xVal>
          <c:yVal>
            <c:numLit>
              <c:formatCode>General</c:formatCode>
              <c:ptCount val="1"/>
              <c:pt idx="0">
                <c:v>1</c:v>
              </c:pt>
            </c:numLit>
          </c:yVal>
          <c:smooth val="0"/>
          <c:extLst>
            <c:ext xmlns:c16="http://schemas.microsoft.com/office/drawing/2014/chart" uri="{C3380CC4-5D6E-409C-BE32-E72D297353CC}">
              <c16:uniqueId val="{00000023-457F-4195-8900-3F7A7A6020C8}"/>
            </c:ext>
          </c:extLst>
        </c:ser>
        <c:ser>
          <c:idx val="13"/>
          <c:order val="4"/>
          <c:tx>
            <c:v>Design Dive Speed [m/s]</c:v>
          </c:tx>
          <c:spPr>
            <a:ln w="19050" cap="rnd">
              <a:solidFill>
                <a:srgbClr val="FF0000"/>
              </a:solidFill>
              <a:prstDash val="dash"/>
              <a:round/>
            </a:ln>
            <a:effectLst/>
          </c:spPr>
          <c:marker>
            <c:symbol val="none"/>
          </c:marker>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rgbClr val="FF0000"/>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diagram'!$B$20</c:f>
              <c:numCache>
                <c:formatCode>0.0</c:formatCode>
                <c:ptCount val="1"/>
                <c:pt idx="0">
                  <c:v>137.02095947313981</c:v>
                </c:pt>
              </c:numCache>
            </c:numRef>
          </c:xVal>
          <c:yVal>
            <c:numLit>
              <c:formatCode>General</c:formatCode>
              <c:ptCount val="1"/>
              <c:pt idx="0">
                <c:v>1</c:v>
              </c:pt>
            </c:numLit>
          </c:yVal>
          <c:smooth val="0"/>
          <c:extLst>
            <c:ext xmlns:c16="http://schemas.microsoft.com/office/drawing/2014/chart" uri="{C3380CC4-5D6E-409C-BE32-E72D297353CC}">
              <c16:uniqueId val="{00000024-457F-4195-8900-3F7A7A6020C8}"/>
            </c:ext>
          </c:extLst>
        </c:ser>
        <c:ser>
          <c:idx val="14"/>
          <c:order val="5"/>
          <c:tx>
            <c:v>Stall Speed [m/s]</c:v>
          </c:tx>
          <c:spPr>
            <a:ln w="19050" cap="rnd">
              <a:solidFill>
                <a:schemeClr val="accent6"/>
              </a:solidFill>
              <a:prstDash val="dash"/>
              <a:round/>
            </a:ln>
            <a:effectLst/>
          </c:spPr>
          <c:marker>
            <c:symbol val="none"/>
          </c:marker>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6"/>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diagram'!$B$21</c:f>
              <c:numCache>
                <c:formatCode>0.0</c:formatCode>
                <c:ptCount val="1"/>
                <c:pt idx="0">
                  <c:v>46.014800083993975</c:v>
                </c:pt>
              </c:numCache>
            </c:numRef>
          </c:xVal>
          <c:yVal>
            <c:numLit>
              <c:formatCode>General</c:formatCode>
              <c:ptCount val="1"/>
              <c:pt idx="0">
                <c:v>1</c:v>
              </c:pt>
            </c:numLit>
          </c:yVal>
          <c:smooth val="0"/>
          <c:extLst>
            <c:ext xmlns:c16="http://schemas.microsoft.com/office/drawing/2014/chart" uri="{C3380CC4-5D6E-409C-BE32-E72D297353CC}">
              <c16:uniqueId val="{00000025-457F-4195-8900-3F7A7A6020C8}"/>
            </c:ext>
          </c:extLst>
        </c:ser>
        <c:ser>
          <c:idx val="15"/>
          <c:order val="6"/>
          <c:tx>
            <c:v>Stall Speed Curve With Flaps</c:v>
          </c:tx>
          <c:spPr>
            <a:ln w="19050" cap="rnd">
              <a:solidFill>
                <a:schemeClr val="accent3"/>
              </a:solidFill>
              <a:round/>
            </a:ln>
            <a:effectLst/>
          </c:spPr>
          <c:marker>
            <c:symbol val="none"/>
          </c:marker>
          <c:xVal>
            <c:numRef>
              <c:f>'Loading diagram'!$A$24:$A$39</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numCache>
            </c:numRef>
          </c:xVal>
          <c:yVal>
            <c:numRef>
              <c:f>'Loading diagram'!$C$24:$C$39</c:f>
              <c:numCache>
                <c:formatCode>General</c:formatCode>
                <c:ptCount val="16"/>
                <c:pt idx="0">
                  <c:v>0</c:v>
                </c:pt>
                <c:pt idx="1">
                  <c:v>1.0279315828802494E-2</c:v>
                </c:pt>
                <c:pt idx="2">
                  <c:v>4.1117263315209977E-2</c:v>
                </c:pt>
                <c:pt idx="3">
                  <c:v>9.2513842459222437E-2</c:v>
                </c:pt>
                <c:pt idx="4">
                  <c:v>0.16446905326083991</c:v>
                </c:pt>
                <c:pt idx="5">
                  <c:v>0.25698289572006233</c:v>
                </c:pt>
                <c:pt idx="6">
                  <c:v>0.37005536983688975</c:v>
                </c:pt>
                <c:pt idx="7">
                  <c:v>0.50368647561132218</c:v>
                </c:pt>
                <c:pt idx="8">
                  <c:v>0.65787621304335964</c:v>
                </c:pt>
                <c:pt idx="9">
                  <c:v>0.83262458213300194</c:v>
                </c:pt>
                <c:pt idx="10">
                  <c:v>1.0279315828802493</c:v>
                </c:pt>
                <c:pt idx="11">
                  <c:v>1.2437972152851018</c:v>
                </c:pt>
                <c:pt idx="12">
                  <c:v>1</c:v>
                </c:pt>
                <c:pt idx="13">
                  <c:v>1</c:v>
                </c:pt>
                <c:pt idx="14">
                  <c:v>1</c:v>
                </c:pt>
                <c:pt idx="15">
                  <c:v>1</c:v>
                </c:pt>
              </c:numCache>
            </c:numRef>
          </c:yVal>
          <c:smooth val="0"/>
          <c:extLst>
            <c:ext xmlns:c16="http://schemas.microsoft.com/office/drawing/2014/chart" uri="{C3380CC4-5D6E-409C-BE32-E72D297353CC}">
              <c16:uniqueId val="{00000026-457F-4195-8900-3F7A7A6020C8}"/>
            </c:ext>
          </c:extLst>
        </c:ser>
        <c:ser>
          <c:idx val="16"/>
          <c:order val="7"/>
          <c:tx>
            <c:v>Manoeuvring Speed [m/s]</c:v>
          </c:tx>
          <c:spPr>
            <a:ln w="19050" cap="rnd">
              <a:solidFill>
                <a:srgbClr val="F30BD2"/>
              </a:solidFill>
              <a:prstDash val="dash"/>
              <a:round/>
            </a:ln>
            <a:effectLst/>
          </c:spPr>
          <c:marker>
            <c:symbol val="none"/>
          </c:marker>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rgbClr val="F30BD2"/>
                </a:solidFill>
                <a:prstDash val="dash"/>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'Loading diagram'!$B$22</c:f>
              <c:numCache>
                <c:formatCode>0.0</c:formatCode>
                <c:ptCount val="1"/>
                <c:pt idx="0">
                  <c:v>72.755787171364105</c:v>
                </c:pt>
              </c:numCache>
            </c:numRef>
          </c:xVal>
          <c:yVal>
            <c:numLit>
              <c:formatCode>General</c:formatCode>
              <c:ptCount val="1"/>
              <c:pt idx="0">
                <c:v>1</c:v>
              </c:pt>
            </c:numLit>
          </c:yVal>
          <c:smooth val="0"/>
          <c:extLst>
            <c:ext xmlns:c16="http://schemas.microsoft.com/office/drawing/2014/chart" uri="{C3380CC4-5D6E-409C-BE32-E72D297353CC}">
              <c16:uniqueId val="{00000027-457F-4195-8900-3F7A7A6020C8}"/>
            </c:ext>
          </c:extLst>
        </c:ser>
        <c:ser>
          <c:idx val="17"/>
          <c:order val="8"/>
          <c:tx>
            <c:v>Stall Speed Curve (Clean)</c:v>
          </c:tx>
          <c:spPr>
            <a:ln w="19050" cap="rnd">
              <a:solidFill>
                <a:schemeClr val="accent6">
                  <a:lumMod val="80000"/>
                  <a:lumOff val="20000"/>
                </a:schemeClr>
              </a:solidFill>
              <a:round/>
            </a:ln>
            <a:effectLst/>
          </c:spPr>
          <c:marker>
            <c:symbol val="none"/>
          </c:marker>
          <c:xVal>
            <c:numRef>
              <c:f>'Loading diagram'!$A$24:$A$42</c:f>
              <c:numCache>
                <c:formatCode>General</c:formatCode>
                <c:ptCount val="19"/>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numCache>
            </c:numRef>
          </c:xVal>
          <c:yVal>
            <c:numRef>
              <c:f>'Loading diagram'!$B$24:$B$42</c:f>
              <c:numCache>
                <c:formatCode>General</c:formatCode>
                <c:ptCount val="19"/>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numCache>
            </c:numRef>
          </c:yVal>
          <c:smooth val="0"/>
          <c:extLst>
            <c:ext xmlns:c16="http://schemas.microsoft.com/office/drawing/2014/chart" uri="{C3380CC4-5D6E-409C-BE32-E72D297353CC}">
              <c16:uniqueId val="{00000028-457F-4195-8900-3F7A7A6020C8}"/>
            </c:ext>
          </c:extLst>
        </c:ser>
        <c:ser>
          <c:idx val="0"/>
          <c:order val="9"/>
          <c:tx>
            <c:v>Manoeuvring Diagram</c:v>
          </c:tx>
          <c:spPr>
            <a:ln w="28575" cap="rnd">
              <a:solidFill>
                <a:schemeClr val="tx1"/>
              </a:solidFill>
              <a:round/>
            </a:ln>
            <a:effectLst/>
          </c:spPr>
          <c:marker>
            <c:symbol val="none"/>
          </c:marker>
          <c:xVal>
            <c:numRef>
              <c:f>'Loading diagram'!$A$24:$A$67</c:f>
              <c:numCache>
                <c:formatCode>General</c:formatCode>
                <c:ptCount val="44"/>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137.02095947313981</c:v>
                </c:pt>
                <c:pt idx="27">
                  <c:v>137.02095947313981</c:v>
                </c:pt>
                <c:pt idx="28">
                  <c:v>128.94024248410841</c:v>
                </c:pt>
                <c:pt idx="29">
                  <c:v>46.014800083993975</c:v>
                </c:pt>
                <c:pt idx="30">
                  <c:v>65</c:v>
                </c:pt>
                <c:pt idx="31">
                  <c:v>60</c:v>
                </c:pt>
                <c:pt idx="32">
                  <c:v>55</c:v>
                </c:pt>
                <c:pt idx="33">
                  <c:v>50</c:v>
                </c:pt>
                <c:pt idx="34">
                  <c:v>45</c:v>
                </c:pt>
                <c:pt idx="35">
                  <c:v>40</c:v>
                </c:pt>
                <c:pt idx="36">
                  <c:v>35</c:v>
                </c:pt>
                <c:pt idx="37">
                  <c:v>30</c:v>
                </c:pt>
                <c:pt idx="38">
                  <c:v>25</c:v>
                </c:pt>
                <c:pt idx="39">
                  <c:v>20</c:v>
                </c:pt>
                <c:pt idx="40">
                  <c:v>15</c:v>
                </c:pt>
                <c:pt idx="41">
                  <c:v>10</c:v>
                </c:pt>
                <c:pt idx="42">
                  <c:v>5</c:v>
                </c:pt>
                <c:pt idx="43">
                  <c:v>0</c:v>
                </c:pt>
              </c:numCache>
              <c:extLst xmlns:c15="http://schemas.microsoft.com/office/drawing/2012/chart"/>
            </c:numRef>
          </c:xVal>
          <c:yVal>
            <c:numRef>
              <c:f>'Loading diagram'!$B$24:$B$67</c:f>
              <c:numCache>
                <c:formatCode>General</c:formatCode>
                <c:ptCount val="44"/>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pt idx="19">
                  <c:v>3.4122651634944448</c:v>
                </c:pt>
                <c:pt idx="20">
                  <c:v>3.8255152698000003</c:v>
                </c:pt>
                <c:pt idx="21">
                  <c:v>4.2623796678944439</c:v>
                </c:pt>
                <c:pt idx="22">
                  <c:v>4.7228583577777776</c:v>
                </c:pt>
                <c:pt idx="23">
                  <c:v>5.2069513394500007</c:v>
                </c:pt>
                <c:pt idx="24">
                  <c:v>2.4999999999999996</c:v>
                </c:pt>
                <c:pt idx="25">
                  <c:v>2.5</c:v>
                </c:pt>
                <c:pt idx="26">
                  <c:v>2.5</c:v>
                </c:pt>
                <c:pt idx="27">
                  <c:v>0</c:v>
                </c:pt>
                <c:pt idx="28">
                  <c:v>-1</c:v>
                </c:pt>
                <c:pt idx="29">
                  <c:v>-1</c:v>
                </c:pt>
                <c:pt idx="30">
                  <c:v>-1.9954076561611114</c:v>
                </c:pt>
                <c:pt idx="31">
                  <c:v>-1.7002290088000001</c:v>
                </c:pt>
                <c:pt idx="32">
                  <c:v>-1.4286646532277778</c:v>
                </c:pt>
                <c:pt idx="33">
                  <c:v>-1.1807145894444444</c:v>
                </c:pt>
                <c:pt idx="34">
                  <c:v>-0.95637881745000008</c:v>
                </c:pt>
                <c:pt idx="35">
                  <c:v>-0.7556573372444445</c:v>
                </c:pt>
                <c:pt idx="36">
                  <c:v>-0.57855014882777778</c:v>
                </c:pt>
                <c:pt idx="37">
                  <c:v>-0.42505725220000001</c:v>
                </c:pt>
                <c:pt idx="38">
                  <c:v>-0.2951786473611111</c:v>
                </c:pt>
                <c:pt idx="39">
                  <c:v>-0.18891433431111113</c:v>
                </c:pt>
                <c:pt idx="40">
                  <c:v>-0.10626431305</c:v>
                </c:pt>
                <c:pt idx="41">
                  <c:v>-4.7228583577777782E-2</c:v>
                </c:pt>
                <c:pt idx="42">
                  <c:v>-1.1807145894444445E-2</c:v>
                </c:pt>
                <c:pt idx="43">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D-457F-4195-8900-3F7A7A6020C8}"/>
            </c:ext>
          </c:extLst>
        </c:ser>
        <c:ser>
          <c:idx val="1"/>
          <c:order val="10"/>
          <c:tx>
            <c:v>Gust Diagram</c:v>
          </c:tx>
          <c:spPr>
            <a:ln w="28575" cap="rnd" cmpd="sng">
              <a:solidFill>
                <a:schemeClr val="accent2">
                  <a:lumMod val="75000"/>
                </a:schemeClr>
              </a:solidFill>
              <a:prstDash val="solid"/>
              <a:round/>
            </a:ln>
            <a:effectLst/>
          </c:spPr>
          <c:marker>
            <c:symbol val="none"/>
          </c:marker>
          <c:dPt>
            <c:idx val="2"/>
            <c:marker>
              <c:symbol val="none"/>
            </c:marker>
            <c:bubble3D val="0"/>
            <c:spPr>
              <a:ln w="28575" cap="rnd" cmpd="sng">
                <a:solidFill>
                  <a:schemeClr val="accent2">
                    <a:lumMod val="75000"/>
                  </a:schemeClr>
                </a:solidFill>
                <a:prstDash val="dashDot"/>
                <a:round/>
              </a:ln>
              <a:effectLst/>
            </c:spPr>
            <c:extLst>
              <c:ext xmlns:c16="http://schemas.microsoft.com/office/drawing/2014/chart" uri="{C3380CC4-5D6E-409C-BE32-E72D297353CC}">
                <c16:uniqueId val="{00000029-457F-4195-8900-3F7A7A6020C8}"/>
              </c:ext>
            </c:extLst>
          </c:dPt>
          <c:xVal>
            <c:numRef>
              <c:f>'Loading diagram'!$K$16:$K$23</c:f>
              <c:numCache>
                <c:formatCode>0.0</c:formatCode>
                <c:ptCount val="8"/>
                <c:pt idx="0" formatCode="General">
                  <c:v>0</c:v>
                </c:pt>
                <c:pt idx="1">
                  <c:v>60.498566538723253</c:v>
                </c:pt>
                <c:pt idx="2" formatCode="General">
                  <c:v>128.94024248410841</c:v>
                </c:pt>
                <c:pt idx="3" formatCode="General">
                  <c:v>137.02095947313981</c:v>
                </c:pt>
                <c:pt idx="4" formatCode="General">
                  <c:v>137.02095947313981</c:v>
                </c:pt>
                <c:pt idx="5" formatCode="General">
                  <c:v>128.94024248410841</c:v>
                </c:pt>
                <c:pt idx="6" formatCode="General">
                  <c:v>60.498566538723253</c:v>
                </c:pt>
                <c:pt idx="7" formatCode="General">
                  <c:v>0</c:v>
                </c:pt>
              </c:numCache>
              <c:extLst xmlns:c15="http://schemas.microsoft.com/office/drawing/2012/chart"/>
            </c:numRef>
          </c:xVal>
          <c:yVal>
            <c:numRef>
              <c:f>'Loading diagram'!$M$16:$M$23</c:f>
              <c:numCache>
                <c:formatCode>General</c:formatCode>
                <c:ptCount val="8"/>
                <c:pt idx="0">
                  <c:v>1</c:v>
                </c:pt>
                <c:pt idx="1">
                  <c:v>2.0897418118225923</c:v>
                </c:pt>
                <c:pt idx="2">
                  <c:v>2.6676347348900888</c:v>
                </c:pt>
                <c:pt idx="3">
                  <c:v>1.8860729087489398</c:v>
                </c:pt>
                <c:pt idx="4">
                  <c:v>0.11392709125106015</c:v>
                </c:pt>
                <c:pt idx="5">
                  <c:v>-0.66763473489008907</c:v>
                </c:pt>
                <c:pt idx="6">
                  <c:v>-8.9741811822592332E-2</c:v>
                </c:pt>
                <c:pt idx="7">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F-457F-4195-8900-3F7A7A6020C8}"/>
            </c:ext>
          </c:extLst>
        </c:ser>
        <c:ser>
          <c:idx val="3"/>
          <c:order val="11"/>
          <c:tx>
            <c:v>Cruise Speed [m/s]</c:v>
          </c:tx>
          <c:spPr>
            <a:ln w="19050" cap="rnd">
              <a:solidFill>
                <a:schemeClr val="accent4"/>
              </a:solidFill>
              <a:prstDash val="dash"/>
              <a:round/>
            </a:ln>
            <a:effectLst/>
          </c:spPr>
          <c:marker>
            <c:symbol val="none"/>
          </c:marker>
          <c:dLbls>
            <c:dLbl>
              <c:idx val="0"/>
              <c:layout>
                <c:manualLayout>
                  <c:x val="1.1099291611746779E-2"/>
                  <c:y val="-5.8030826706243384E-3"/>
                </c:manualLayout>
              </c:layout>
              <c:dLblPos val="r"/>
              <c:showLegendKey val="0"/>
              <c:showVal val="0"/>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1-457F-4195-8900-3F7A7A602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4"/>
                </a:solidFill>
                <a:prstDash val="dash"/>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'Loading diagram'!$B$19</c:f>
              <c:numCache>
                <c:formatCode>0</c:formatCode>
                <c:ptCount val="1"/>
                <c:pt idx="0">
                  <c:v>128.94024248410841</c:v>
                </c:pt>
              </c:numCache>
              <c:extLst xmlns:c15="http://schemas.microsoft.com/office/drawing/2012/chart"/>
            </c:numRef>
          </c:xVal>
          <c:yVal>
            <c:numLit>
              <c:formatCode>General</c:formatCode>
              <c:ptCount val="1"/>
              <c:pt idx="0">
                <c:v>1</c:v>
              </c:pt>
            </c:numLit>
          </c:yVal>
          <c:smooth val="0"/>
          <c:extLst xmlns:c15="http://schemas.microsoft.com/office/drawing/2012/chart">
            <c:ext xmlns:c16="http://schemas.microsoft.com/office/drawing/2014/chart" uri="{C3380CC4-5D6E-409C-BE32-E72D297353CC}">
              <c16:uniqueId val="{00000012-457F-4195-8900-3F7A7A6020C8}"/>
            </c:ext>
          </c:extLst>
        </c:ser>
        <c:ser>
          <c:idx val="4"/>
          <c:order val="12"/>
          <c:tx>
            <c:v>Bad Weather Speed [m/s]</c:v>
          </c:tx>
          <c:spPr>
            <a:ln w="19050" cap="rnd">
              <a:solidFill>
                <a:schemeClr val="accent5"/>
              </a:solidFill>
              <a:prstDash val="dash"/>
              <a:round/>
            </a:ln>
            <a:effectLst/>
          </c:spPr>
          <c:marker>
            <c:symbol val="none"/>
          </c:marker>
          <c:dLbls>
            <c:dLbl>
              <c:idx val="0"/>
              <c:layout>
                <c:manualLayout>
                  <c:x val="7.3995277411645199E-3"/>
                  <c:y val="-1.1606165341248748E-2"/>
                </c:manualLayout>
              </c:layout>
              <c:dLblPos val="r"/>
              <c:showLegendKey val="0"/>
              <c:showVal val="0"/>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4-457F-4195-8900-3F7A7A602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5"/>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diagram'!$K$17</c:f>
              <c:numCache>
                <c:formatCode>0.0</c:formatCode>
                <c:ptCount val="1"/>
                <c:pt idx="0">
                  <c:v>60.498566538723253</c:v>
                </c:pt>
              </c:numCache>
              <c:extLst xmlns:c15="http://schemas.microsoft.com/office/drawing/2012/chart"/>
            </c:numRef>
          </c:xVal>
          <c:yVal>
            <c:numLit>
              <c:formatCode>General</c:formatCode>
              <c:ptCount val="1"/>
              <c:pt idx="0">
                <c:v>1</c:v>
              </c:pt>
            </c:numLit>
          </c:yVal>
          <c:smooth val="0"/>
          <c:extLst xmlns:c15="http://schemas.microsoft.com/office/drawing/2012/chart">
            <c:ext xmlns:c16="http://schemas.microsoft.com/office/drawing/2014/chart" uri="{C3380CC4-5D6E-409C-BE32-E72D297353CC}">
              <c16:uniqueId val="{00000015-457F-4195-8900-3F7A7A6020C8}"/>
            </c:ext>
          </c:extLst>
        </c:ser>
        <c:ser>
          <c:idx val="5"/>
          <c:order val="13"/>
          <c:tx>
            <c:v>Design Dive Speed [m/s]</c:v>
          </c:tx>
          <c:spPr>
            <a:ln w="19050" cap="rnd">
              <a:solidFill>
                <a:srgbClr val="FF0000"/>
              </a:solidFill>
              <a:prstDash val="dash"/>
              <a:round/>
            </a:ln>
            <a:effectLst/>
          </c:spPr>
          <c:marker>
            <c:symbol val="none"/>
          </c:marker>
          <c:dLbls>
            <c:dLbl>
              <c:idx val="0"/>
              <c:layout>
                <c:manualLayout>
                  <c:x val="5.5496458058733895E-3"/>
                  <c:y val="-1.1606165341248748E-2"/>
                </c:manualLayout>
              </c:layout>
              <c:dLblPos val="r"/>
              <c:showLegendKey val="0"/>
              <c:showVal val="0"/>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7-457F-4195-8900-3F7A7A602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rgbClr val="FF0000"/>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diagram'!$B$20</c:f>
              <c:numCache>
                <c:formatCode>0.0</c:formatCode>
                <c:ptCount val="1"/>
                <c:pt idx="0">
                  <c:v>137.02095947313981</c:v>
                </c:pt>
              </c:numCache>
              <c:extLst xmlns:c15="http://schemas.microsoft.com/office/drawing/2012/chart"/>
            </c:numRef>
          </c:xVal>
          <c:yVal>
            <c:numLit>
              <c:formatCode>General</c:formatCode>
              <c:ptCount val="1"/>
              <c:pt idx="0">
                <c:v>1</c:v>
              </c:pt>
            </c:numLit>
          </c:yVal>
          <c:smooth val="0"/>
          <c:extLst xmlns:c15="http://schemas.microsoft.com/office/drawing/2012/chart">
            <c:ext xmlns:c16="http://schemas.microsoft.com/office/drawing/2014/chart" uri="{C3380CC4-5D6E-409C-BE32-E72D297353CC}">
              <c16:uniqueId val="{00000018-457F-4195-8900-3F7A7A6020C8}"/>
            </c:ext>
          </c:extLst>
        </c:ser>
        <c:ser>
          <c:idx val="6"/>
          <c:order val="14"/>
          <c:tx>
            <c:v>Stall Speed [m/s]</c:v>
          </c:tx>
          <c:spPr>
            <a:ln w="19050" cap="rnd">
              <a:solidFill>
                <a:schemeClr val="accent6"/>
              </a:solidFill>
              <a:prstDash val="dash"/>
              <a:round/>
            </a:ln>
            <a:effectLst/>
          </c:spPr>
          <c:marker>
            <c:symbol val="none"/>
          </c:marker>
          <c:dLbls>
            <c:dLbl>
              <c:idx val="0"/>
              <c:layout>
                <c:manualLayout>
                  <c:x val="-3.9167195013605112E-2"/>
                  <c:y val="-3.7954122117421669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7F-4195-8900-3F7A7A602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6"/>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diagram'!$B$21</c:f>
              <c:numCache>
                <c:formatCode>0.0</c:formatCode>
                <c:ptCount val="1"/>
                <c:pt idx="0">
                  <c:v>46.014800083993975</c:v>
                </c:pt>
              </c:numCache>
            </c:numRef>
          </c:xVal>
          <c:yVal>
            <c:numLit>
              <c:formatCode>General</c:formatCode>
              <c:ptCount val="1"/>
              <c:pt idx="0">
                <c:v>1</c:v>
              </c:pt>
            </c:numLit>
          </c:yVal>
          <c:smooth val="0"/>
          <c:extLst>
            <c:ext xmlns:c16="http://schemas.microsoft.com/office/drawing/2014/chart" uri="{C3380CC4-5D6E-409C-BE32-E72D297353CC}">
              <c16:uniqueId val="{0000000B-457F-4195-8900-3F7A7A6020C8}"/>
            </c:ext>
          </c:extLst>
        </c:ser>
        <c:ser>
          <c:idx val="2"/>
          <c:order val="15"/>
          <c:tx>
            <c:v>Stall Speed Curve With Flaps</c:v>
          </c:tx>
          <c:spPr>
            <a:ln w="19050" cap="rnd">
              <a:solidFill>
                <a:schemeClr val="accent3"/>
              </a:solidFill>
              <a:round/>
            </a:ln>
            <a:effectLst/>
          </c:spPr>
          <c:marker>
            <c:symbol val="none"/>
          </c:marker>
          <c:xVal>
            <c:numRef>
              <c:f>'Loading diagram'!$A$24:$A$39</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numCache>
              <c:extLst xmlns:c15="http://schemas.microsoft.com/office/drawing/2012/chart"/>
            </c:numRef>
          </c:xVal>
          <c:yVal>
            <c:numRef>
              <c:f>'Loading diagram'!$C$24:$C$39</c:f>
              <c:numCache>
                <c:formatCode>General</c:formatCode>
                <c:ptCount val="16"/>
                <c:pt idx="0">
                  <c:v>0</c:v>
                </c:pt>
                <c:pt idx="1">
                  <c:v>1.0279315828802494E-2</c:v>
                </c:pt>
                <c:pt idx="2">
                  <c:v>4.1117263315209977E-2</c:v>
                </c:pt>
                <c:pt idx="3">
                  <c:v>9.2513842459222437E-2</c:v>
                </c:pt>
                <c:pt idx="4">
                  <c:v>0.16446905326083991</c:v>
                </c:pt>
                <c:pt idx="5">
                  <c:v>0.25698289572006233</c:v>
                </c:pt>
                <c:pt idx="6">
                  <c:v>0.37005536983688975</c:v>
                </c:pt>
                <c:pt idx="7">
                  <c:v>0.50368647561132218</c:v>
                </c:pt>
                <c:pt idx="8">
                  <c:v>0.65787621304335964</c:v>
                </c:pt>
                <c:pt idx="9">
                  <c:v>0.83262458213300194</c:v>
                </c:pt>
                <c:pt idx="10">
                  <c:v>1.0279315828802493</c:v>
                </c:pt>
                <c:pt idx="11">
                  <c:v>1.2437972152851018</c:v>
                </c:pt>
                <c:pt idx="12">
                  <c:v>1</c:v>
                </c:pt>
                <c:pt idx="13">
                  <c:v>1</c:v>
                </c:pt>
                <c:pt idx="14">
                  <c:v>1</c:v>
                </c:pt>
                <c:pt idx="15">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1A-457F-4195-8900-3F7A7A6020C8}"/>
            </c:ext>
          </c:extLst>
        </c:ser>
        <c:ser>
          <c:idx val="7"/>
          <c:order val="16"/>
          <c:tx>
            <c:v>Manoeuvring Speed [m/s]</c:v>
          </c:tx>
          <c:spPr>
            <a:ln w="19050" cap="rnd">
              <a:solidFill>
                <a:srgbClr val="F30BD2"/>
              </a:solidFill>
              <a:prstDash val="dash"/>
              <a:round/>
            </a:ln>
            <a:effectLst/>
          </c:spPr>
          <c:marker>
            <c:symbol val="none"/>
          </c:marker>
          <c:dLbls>
            <c:dLbl>
              <c:idx val="0"/>
              <c:layout>
                <c:manualLayout>
                  <c:x val="-6.3070195153804645E-2"/>
                  <c:y val="-9.6782015500476229E-3"/>
                </c:manualLayout>
              </c:layout>
              <c:showLegendKey val="0"/>
              <c:showVal val="0"/>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1C-457F-4195-8900-3F7A7A6020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rgbClr val="F30BD2"/>
                </a:solidFill>
                <a:prstDash val="dash"/>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'Loading diagram'!$B$22</c:f>
              <c:numCache>
                <c:formatCode>0.0</c:formatCode>
                <c:ptCount val="1"/>
                <c:pt idx="0">
                  <c:v>72.755787171364105</c:v>
                </c:pt>
              </c:numCache>
              <c:extLst xmlns:c15="http://schemas.microsoft.com/office/drawing/2012/chart"/>
            </c:numRef>
          </c:xVal>
          <c:yVal>
            <c:numLit>
              <c:formatCode>General</c:formatCode>
              <c:ptCount val="1"/>
              <c:pt idx="0">
                <c:v>1</c:v>
              </c:pt>
            </c:numLit>
          </c:yVal>
          <c:smooth val="0"/>
          <c:extLst>
            <c:ext xmlns:c16="http://schemas.microsoft.com/office/drawing/2014/chart" uri="{C3380CC4-5D6E-409C-BE32-E72D297353CC}">
              <c16:uniqueId val="{0000001D-457F-4195-8900-3F7A7A6020C8}"/>
            </c:ext>
          </c:extLst>
        </c:ser>
        <c:ser>
          <c:idx val="8"/>
          <c:order val="17"/>
          <c:tx>
            <c:v>Stall Speed Curve (Clean)</c:v>
          </c:tx>
          <c:spPr>
            <a:ln w="19050" cap="rnd">
              <a:solidFill>
                <a:schemeClr val="accent3">
                  <a:lumMod val="60000"/>
                </a:schemeClr>
              </a:solidFill>
              <a:round/>
            </a:ln>
            <a:effectLst/>
          </c:spPr>
          <c:marker>
            <c:symbol val="none"/>
          </c:marker>
          <c:xVal>
            <c:numRef>
              <c:f>'Loading diagram'!$A$24:$A$42</c:f>
              <c:numCache>
                <c:formatCode>General</c:formatCode>
                <c:ptCount val="19"/>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numCache>
              <c:extLst xmlns:c15="http://schemas.microsoft.com/office/drawing/2012/chart"/>
            </c:numRef>
          </c:xVal>
          <c:yVal>
            <c:numRef>
              <c:f>'Loading diagram'!$B$24:$B$42</c:f>
              <c:numCache>
                <c:formatCode>General</c:formatCode>
                <c:ptCount val="19"/>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numCache>
              <c:extLst xmlns:c15="http://schemas.microsoft.com/office/drawing/2012/chart"/>
            </c:numRef>
          </c:yVal>
          <c:smooth val="0"/>
          <c:extLst>
            <c:ext xmlns:c16="http://schemas.microsoft.com/office/drawing/2014/chart" uri="{C3380CC4-5D6E-409C-BE32-E72D297353CC}">
              <c16:uniqueId val="{0000001F-457F-4195-8900-3F7A7A6020C8}"/>
            </c:ext>
          </c:extLst>
        </c:ser>
        <c:dLbls>
          <c:showLegendKey val="0"/>
          <c:showVal val="0"/>
          <c:showCatName val="0"/>
          <c:showSerName val="0"/>
          <c:showPercent val="0"/>
          <c:showBubbleSize val="0"/>
        </c:dLbls>
        <c:axId val="798840175"/>
        <c:axId val="798731151"/>
        <c:extLst/>
      </c:scatterChart>
      <c:valAx>
        <c:axId val="798840175"/>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baseline="0"/>
                  <a:t>Speed - V [m/s]</a:t>
                </a:r>
              </a:p>
            </c:rich>
          </c:tx>
          <c:layout>
            <c:manualLayout>
              <c:xMode val="edge"/>
              <c:yMode val="edge"/>
              <c:x val="0.43063352935903587"/>
              <c:y val="0.9469433857165128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98731151"/>
        <c:crosses val="autoZero"/>
        <c:crossBetween val="midCat"/>
      </c:valAx>
      <c:valAx>
        <c:axId val="798731151"/>
        <c:scaling>
          <c:orientation val="minMax"/>
          <c:max val="3"/>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baseline="0"/>
                  <a:t>Load Factor - 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98840175"/>
        <c:crosses val="autoZero"/>
        <c:crossBetween val="midCat"/>
      </c:valAx>
      <c:spPr>
        <a:noFill/>
        <a:ln>
          <a:noFill/>
        </a:ln>
        <a:effectLst/>
      </c:spPr>
    </c:plotArea>
    <c:legend>
      <c:legendPos val="r"/>
      <c:legendEntry>
        <c:idx val="14"/>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Entry>
      <c:layout>
        <c:manualLayout>
          <c:xMode val="edge"/>
          <c:yMode val="edge"/>
          <c:x val="0.85874372820011746"/>
          <c:y val="0.11113677585627378"/>
          <c:w val="0.11471469325296622"/>
          <c:h val="0.8305083172517128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v>hld</c:v>
          </c:tx>
          <c:spPr>
            <a:ln w="19050" cap="rnd">
              <a:solidFill>
                <a:schemeClr val="accent2"/>
              </a:solidFill>
              <a:round/>
            </a:ln>
            <a:effectLst/>
          </c:spPr>
          <c:marker>
            <c:symbol val="none"/>
          </c:marker>
          <c:xVal>
            <c:numRef>
              <c:f>'Loading diagram'!$A$24:$A$39</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numCache>
            </c:numRef>
          </c:xVal>
          <c:yVal>
            <c:numRef>
              <c:f>'Loading diagram'!$C$24:$C$39</c:f>
              <c:numCache>
                <c:formatCode>General</c:formatCode>
                <c:ptCount val="16"/>
                <c:pt idx="0">
                  <c:v>0</c:v>
                </c:pt>
                <c:pt idx="1">
                  <c:v>1.0279315828802494E-2</c:v>
                </c:pt>
                <c:pt idx="2">
                  <c:v>4.1117263315209977E-2</c:v>
                </c:pt>
                <c:pt idx="3">
                  <c:v>9.2513842459222437E-2</c:v>
                </c:pt>
                <c:pt idx="4">
                  <c:v>0.16446905326083991</c:v>
                </c:pt>
                <c:pt idx="5">
                  <c:v>0.25698289572006233</c:v>
                </c:pt>
                <c:pt idx="6">
                  <c:v>0.37005536983688975</c:v>
                </c:pt>
                <c:pt idx="7">
                  <c:v>0.50368647561132218</c:v>
                </c:pt>
                <c:pt idx="8">
                  <c:v>0.65787621304335964</c:v>
                </c:pt>
                <c:pt idx="9">
                  <c:v>0.83262458213300194</c:v>
                </c:pt>
                <c:pt idx="10">
                  <c:v>1.0279315828802493</c:v>
                </c:pt>
                <c:pt idx="11">
                  <c:v>1.2437972152851018</c:v>
                </c:pt>
                <c:pt idx="12">
                  <c:v>1</c:v>
                </c:pt>
                <c:pt idx="13">
                  <c:v>1</c:v>
                </c:pt>
                <c:pt idx="14">
                  <c:v>1</c:v>
                </c:pt>
                <c:pt idx="15">
                  <c:v>1</c:v>
                </c:pt>
              </c:numCache>
            </c:numRef>
          </c:yVal>
          <c:smooth val="0"/>
          <c:extLst>
            <c:ext xmlns:c16="http://schemas.microsoft.com/office/drawing/2014/chart" uri="{C3380CC4-5D6E-409C-BE32-E72D297353CC}">
              <c16:uniqueId val="{00000002-C54B-409D-BE6C-0CE116919801}"/>
            </c:ext>
          </c:extLst>
        </c:ser>
        <c:ser>
          <c:idx val="2"/>
          <c:order val="1"/>
          <c:tx>
            <c:v>n1</c:v>
          </c:tx>
          <c:spPr>
            <a:ln w="19050" cap="rnd">
              <a:solidFill>
                <a:schemeClr val="accent3"/>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diagram'!$R$13:$R$58</c:f>
              <c:numCache>
                <c:formatCode>General</c:formatCode>
                <c:ptCount val="46"/>
                <c:pt idx="0">
                  <c:v>1</c:v>
                </c:pt>
                <c:pt idx="1">
                  <c:v>1.0347009527559856</c:v>
                </c:pt>
                <c:pt idx="2">
                  <c:v>1.069401905511971</c:v>
                </c:pt>
                <c:pt idx="3">
                  <c:v>1.1041028582679566</c:v>
                </c:pt>
                <c:pt idx="4">
                  <c:v>1.1388038110239422</c:v>
                </c:pt>
                <c:pt idx="5">
                  <c:v>1.1735047637799276</c:v>
                </c:pt>
                <c:pt idx="6">
                  <c:v>1.2082057165359132</c:v>
                </c:pt>
                <c:pt idx="7">
                  <c:v>1.2429066692918989</c:v>
                </c:pt>
                <c:pt idx="8">
                  <c:v>1.2776076220478843</c:v>
                </c:pt>
                <c:pt idx="9">
                  <c:v>1.3123085748038699</c:v>
                </c:pt>
                <c:pt idx="10">
                  <c:v>1.3470095275598553</c:v>
                </c:pt>
                <c:pt idx="11">
                  <c:v>1.3817104803158409</c:v>
                </c:pt>
                <c:pt idx="12">
                  <c:v>1.4164114330718265</c:v>
                </c:pt>
                <c:pt idx="13">
                  <c:v>1.4511123858278121</c:v>
                </c:pt>
                <c:pt idx="14">
                  <c:v>1.4684628622058047</c:v>
                </c:pt>
                <c:pt idx="15">
                  <c:v>1.4754030527570019</c:v>
                </c:pt>
                <c:pt idx="16">
                  <c:v>1.4858133385837975</c:v>
                </c:pt>
                <c:pt idx="17">
                  <c:v>1.5205142913397831</c:v>
                </c:pt>
                <c:pt idx="18">
                  <c:v>1.5552152440957685</c:v>
                </c:pt>
                <c:pt idx="19">
                  <c:v>1.5899161968517541</c:v>
                </c:pt>
                <c:pt idx="20">
                  <c:v>1.6246171496077397</c:v>
                </c:pt>
                <c:pt idx="21">
                  <c:v>1.6593181023637253</c:v>
                </c:pt>
                <c:pt idx="22">
                  <c:v>1.6940190551197107</c:v>
                </c:pt>
                <c:pt idx="23">
                  <c:v>1.7287200078756964</c:v>
                </c:pt>
                <c:pt idx="24">
                  <c:v>1.5049390266716089</c:v>
                </c:pt>
                <c:pt idx="25">
                  <c:v>1.5049390266716089</c:v>
                </c:pt>
                <c:pt idx="26">
                  <c:v>1.7634209606316817</c:v>
                </c:pt>
                <c:pt idx="27">
                  <c:v>1.7981219133876674</c:v>
                </c:pt>
                <c:pt idx="28">
                  <c:v>1.832822866143653</c:v>
                </c:pt>
                <c:pt idx="29">
                  <c:v>1.8675238188996386</c:v>
                </c:pt>
                <c:pt idx="30">
                  <c:v>1.902224771655624</c:v>
                </c:pt>
                <c:pt idx="31">
                  <c:v>1.9369257244116094</c:v>
                </c:pt>
                <c:pt idx="32">
                  <c:v>1.971626677167595</c:v>
                </c:pt>
                <c:pt idx="33">
                  <c:v>2.0063276299235806</c:v>
                </c:pt>
                <c:pt idx="34">
                  <c:v>2.0410285826795662</c:v>
                </c:pt>
                <c:pt idx="35">
                  <c:v>2.0757295354355518</c:v>
                </c:pt>
                <c:pt idx="36">
                  <c:v>2.110430488191537</c:v>
                </c:pt>
                <c:pt idx="37">
                  <c:v>2.1451314409475231</c:v>
                </c:pt>
                <c:pt idx="38">
                  <c:v>2.1798323937035082</c:v>
                </c:pt>
                <c:pt idx="39">
                  <c:v>2.2145333464594938</c:v>
                </c:pt>
                <c:pt idx="40">
                  <c:v>2.2492342992154795</c:v>
                </c:pt>
                <c:pt idx="41">
                  <c:v>1.9509515682514467</c:v>
                </c:pt>
                <c:pt idx="42">
                  <c:v>2.2839352519714646</c:v>
                </c:pt>
                <c:pt idx="43">
                  <c:v>2.3186362047274507</c:v>
                </c:pt>
                <c:pt idx="44">
                  <c:v>2.3533371574834359</c:v>
                </c:pt>
                <c:pt idx="45">
                  <c:v>2.3880381102394215</c:v>
                </c:pt>
              </c:numCache>
            </c:numRef>
          </c:yVal>
          <c:smooth val="0"/>
          <c:extLst>
            <c:ext xmlns:c16="http://schemas.microsoft.com/office/drawing/2014/chart" uri="{C3380CC4-5D6E-409C-BE32-E72D297353CC}">
              <c16:uniqueId val="{00000006-C54B-409D-BE6C-0CE116919801}"/>
            </c:ext>
          </c:extLst>
        </c:ser>
        <c:ser>
          <c:idx val="3"/>
          <c:order val="2"/>
          <c:tx>
            <c:v>n2</c:v>
          </c:tx>
          <c:spPr>
            <a:ln w="19050" cap="rnd">
              <a:solidFill>
                <a:schemeClr val="accent4"/>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diagram'!$S$13:$S$58</c:f>
              <c:numCache>
                <c:formatCode>General</c:formatCode>
                <c:ptCount val="46"/>
                <c:pt idx="0">
                  <c:v>1</c:v>
                </c:pt>
                <c:pt idx="1">
                  <c:v>1.0289278104727331</c:v>
                </c:pt>
                <c:pt idx="2">
                  <c:v>1.0578556209454661</c:v>
                </c:pt>
                <c:pt idx="3">
                  <c:v>1.0867834314181994</c:v>
                </c:pt>
                <c:pt idx="4">
                  <c:v>1.1157112418909325</c:v>
                </c:pt>
                <c:pt idx="5">
                  <c:v>1.1446390523636656</c:v>
                </c:pt>
                <c:pt idx="6">
                  <c:v>1.1735668628363987</c:v>
                </c:pt>
                <c:pt idx="7">
                  <c:v>1.2024946733091317</c:v>
                </c:pt>
                <c:pt idx="8">
                  <c:v>1.2314224837818648</c:v>
                </c:pt>
                <c:pt idx="9">
                  <c:v>1.2603502942545979</c:v>
                </c:pt>
                <c:pt idx="10">
                  <c:v>1.2892781047273312</c:v>
                </c:pt>
                <c:pt idx="11">
                  <c:v>1.3182059152000642</c:v>
                </c:pt>
                <c:pt idx="12">
                  <c:v>1.3471337256727973</c:v>
                </c:pt>
                <c:pt idx="13">
                  <c:v>1.3760615361455304</c:v>
                </c:pt>
                <c:pt idx="14">
                  <c:v>1.390525441381897</c:v>
                </c:pt>
                <c:pt idx="15">
                  <c:v>1.3963110034764437</c:v>
                </c:pt>
                <c:pt idx="16">
                  <c:v>1.4049893466182635</c:v>
                </c:pt>
                <c:pt idx="17">
                  <c:v>1.4339171570909965</c:v>
                </c:pt>
                <c:pt idx="18">
                  <c:v>1.4628449675637296</c:v>
                </c:pt>
                <c:pt idx="19">
                  <c:v>1.4917727780364629</c:v>
                </c:pt>
                <c:pt idx="20">
                  <c:v>1.520700588509196</c:v>
                </c:pt>
                <c:pt idx="21">
                  <c:v>1.5496283989819291</c:v>
                </c:pt>
                <c:pt idx="22">
                  <c:v>1.5785562094546621</c:v>
                </c:pt>
                <c:pt idx="23">
                  <c:v>1.6074840199273952</c:v>
                </c:pt>
                <c:pt idx="24">
                  <c:v>1.4209331244175456</c:v>
                </c:pt>
                <c:pt idx="25">
                  <c:v>1.4209331244175456</c:v>
                </c:pt>
                <c:pt idx="26">
                  <c:v>1.6364118304001285</c:v>
                </c:pt>
                <c:pt idx="27">
                  <c:v>1.6653396408728613</c:v>
                </c:pt>
                <c:pt idx="28">
                  <c:v>1.6942674513455946</c:v>
                </c:pt>
                <c:pt idx="29">
                  <c:v>1.7231952618183277</c:v>
                </c:pt>
                <c:pt idx="30">
                  <c:v>1.7521230722910608</c:v>
                </c:pt>
                <c:pt idx="31">
                  <c:v>1.7810508827637939</c:v>
                </c:pt>
                <c:pt idx="32">
                  <c:v>1.8099786932365269</c:v>
                </c:pt>
                <c:pt idx="33">
                  <c:v>1.8389065037092602</c:v>
                </c:pt>
                <c:pt idx="34">
                  <c:v>1.8678343141819931</c:v>
                </c:pt>
                <c:pt idx="35">
                  <c:v>1.8967621246547264</c:v>
                </c:pt>
                <c:pt idx="36">
                  <c:v>1.9256899351274595</c:v>
                </c:pt>
                <c:pt idx="37">
                  <c:v>1.9546177456001925</c:v>
                </c:pt>
                <c:pt idx="38">
                  <c:v>1.9835455560729258</c:v>
                </c:pt>
                <c:pt idx="39">
                  <c:v>2.0124733665456587</c:v>
                </c:pt>
                <c:pt idx="40">
                  <c:v>2.041401177018392</c:v>
                </c:pt>
                <c:pt idx="41">
                  <c:v>1.7927432692862064</c:v>
                </c:pt>
                <c:pt idx="42">
                  <c:v>2.0703289874911253</c:v>
                </c:pt>
                <c:pt idx="43">
                  <c:v>2.0992567979638581</c:v>
                </c:pt>
                <c:pt idx="44">
                  <c:v>2.128184608436591</c:v>
                </c:pt>
                <c:pt idx="45">
                  <c:v>2.1571124189093243</c:v>
                </c:pt>
              </c:numCache>
            </c:numRef>
          </c:yVal>
          <c:smooth val="0"/>
          <c:extLst>
            <c:ext xmlns:c16="http://schemas.microsoft.com/office/drawing/2014/chart" uri="{C3380CC4-5D6E-409C-BE32-E72D297353CC}">
              <c16:uniqueId val="{00000007-C54B-409D-BE6C-0CE116919801}"/>
            </c:ext>
          </c:extLst>
        </c:ser>
        <c:ser>
          <c:idx val="4"/>
          <c:order val="3"/>
          <c:tx>
            <c:v>n3</c:v>
          </c:tx>
          <c:spPr>
            <a:ln w="19050" cap="rnd">
              <a:solidFill>
                <a:schemeClr val="accent5"/>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diagram'!$T$13:$T$58</c:f>
              <c:numCache>
                <c:formatCode>General</c:formatCode>
                <c:ptCount val="46"/>
                <c:pt idx="0">
                  <c:v>1</c:v>
                </c:pt>
                <c:pt idx="1">
                  <c:v>1.0107465867170617</c:v>
                </c:pt>
                <c:pt idx="2">
                  <c:v>1.0214931734341237</c:v>
                </c:pt>
                <c:pt idx="3">
                  <c:v>1.0322397601511855</c:v>
                </c:pt>
                <c:pt idx="4">
                  <c:v>1.0429863468682474</c:v>
                </c:pt>
                <c:pt idx="5">
                  <c:v>1.0537329335853092</c:v>
                </c:pt>
                <c:pt idx="6">
                  <c:v>1.0644795203023711</c:v>
                </c:pt>
                <c:pt idx="7">
                  <c:v>1.0752261070194329</c:v>
                </c:pt>
                <c:pt idx="8">
                  <c:v>1.0859726937364949</c:v>
                </c:pt>
                <c:pt idx="9">
                  <c:v>1.0967192804535566</c:v>
                </c:pt>
                <c:pt idx="10">
                  <c:v>1.1074658671706186</c:v>
                </c:pt>
                <c:pt idx="11">
                  <c:v>1.1182124538876803</c:v>
                </c:pt>
                <c:pt idx="12">
                  <c:v>1.1289590406047423</c:v>
                </c:pt>
                <c:pt idx="13">
                  <c:v>1.139705627321804</c:v>
                </c:pt>
                <c:pt idx="14">
                  <c:v>1.1450789206803349</c:v>
                </c:pt>
                <c:pt idx="15">
                  <c:v>1.1472282380237473</c:v>
                </c:pt>
                <c:pt idx="16">
                  <c:v>1.150452214038866</c:v>
                </c:pt>
                <c:pt idx="17">
                  <c:v>1.1611988007559277</c:v>
                </c:pt>
                <c:pt idx="18">
                  <c:v>1.1719453874729897</c:v>
                </c:pt>
                <c:pt idx="19">
                  <c:v>1.1826919741900515</c:v>
                </c:pt>
                <c:pt idx="20">
                  <c:v>1.1934385609071134</c:v>
                </c:pt>
                <c:pt idx="21">
                  <c:v>1.2041851476241752</c:v>
                </c:pt>
                <c:pt idx="22">
                  <c:v>1.2149317343412371</c:v>
                </c:pt>
                <c:pt idx="23">
                  <c:v>1.2256783210582989</c:v>
                </c:pt>
                <c:pt idx="24">
                  <c:v>1.1563752752010321</c:v>
                </c:pt>
                <c:pt idx="25">
                  <c:v>1.1563752752010321</c:v>
                </c:pt>
                <c:pt idx="26">
                  <c:v>1.2364249077753608</c:v>
                </c:pt>
                <c:pt idx="27">
                  <c:v>1.2471714944924226</c:v>
                </c:pt>
                <c:pt idx="28">
                  <c:v>1.2579180812094846</c:v>
                </c:pt>
                <c:pt idx="29">
                  <c:v>1.2686646679265463</c:v>
                </c:pt>
                <c:pt idx="30">
                  <c:v>1.2794112546436081</c:v>
                </c:pt>
                <c:pt idx="31">
                  <c:v>1.29015784136067</c:v>
                </c:pt>
                <c:pt idx="32">
                  <c:v>1.300904428077732</c:v>
                </c:pt>
                <c:pt idx="33">
                  <c:v>1.3116510147947937</c:v>
                </c:pt>
                <c:pt idx="34">
                  <c:v>1.3223976015118555</c:v>
                </c:pt>
                <c:pt idx="35">
                  <c:v>1.3331441882289174</c:v>
                </c:pt>
                <c:pt idx="36">
                  <c:v>1.3438907749459794</c:v>
                </c:pt>
                <c:pt idx="37">
                  <c:v>1.3546373616630412</c:v>
                </c:pt>
                <c:pt idx="38">
                  <c:v>1.3653839483801029</c:v>
                </c:pt>
                <c:pt idx="39">
                  <c:v>1.3761305350971649</c:v>
                </c:pt>
                <c:pt idx="40">
                  <c:v>1.3868771218142266</c:v>
                </c:pt>
                <c:pt idx="41">
                  <c:v>1.2945015246066229</c:v>
                </c:pt>
                <c:pt idx="42">
                  <c:v>1.3976237085312886</c:v>
                </c:pt>
                <c:pt idx="43">
                  <c:v>1.4083702952483503</c:v>
                </c:pt>
                <c:pt idx="44">
                  <c:v>1.4191168819654123</c:v>
                </c:pt>
                <c:pt idx="45">
                  <c:v>1.429863468682474</c:v>
                </c:pt>
              </c:numCache>
            </c:numRef>
          </c:yVal>
          <c:smooth val="0"/>
          <c:extLst>
            <c:ext xmlns:c16="http://schemas.microsoft.com/office/drawing/2014/chart" uri="{C3380CC4-5D6E-409C-BE32-E72D297353CC}">
              <c16:uniqueId val="{00000008-C54B-409D-BE6C-0CE116919801}"/>
            </c:ext>
          </c:extLst>
        </c:ser>
        <c:ser>
          <c:idx val="5"/>
          <c:order val="4"/>
          <c:tx>
            <c:v>-n1</c:v>
          </c:tx>
          <c:spPr>
            <a:ln w="19050" cap="rnd">
              <a:solidFill>
                <a:schemeClr val="accent6"/>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diagram'!$U$13:$U$58</c:f>
              <c:numCache>
                <c:formatCode>General</c:formatCode>
                <c:ptCount val="46"/>
                <c:pt idx="0">
                  <c:v>1</c:v>
                </c:pt>
                <c:pt idx="1">
                  <c:v>0.9652990472440145</c:v>
                </c:pt>
                <c:pt idx="2">
                  <c:v>0.93059809448802888</c:v>
                </c:pt>
                <c:pt idx="3">
                  <c:v>0.89589714173204338</c:v>
                </c:pt>
                <c:pt idx="4">
                  <c:v>0.86119618897605787</c:v>
                </c:pt>
                <c:pt idx="5">
                  <c:v>0.82649523622007237</c:v>
                </c:pt>
                <c:pt idx="6">
                  <c:v>0.79179428346408676</c:v>
                </c:pt>
                <c:pt idx="7">
                  <c:v>0.75709333070810125</c:v>
                </c:pt>
                <c:pt idx="8">
                  <c:v>0.72239237795211575</c:v>
                </c:pt>
                <c:pt idx="9">
                  <c:v>0.68769142519613013</c:v>
                </c:pt>
                <c:pt idx="10">
                  <c:v>0.65299047244014463</c:v>
                </c:pt>
                <c:pt idx="11">
                  <c:v>0.61828951968415913</c:v>
                </c:pt>
                <c:pt idx="12">
                  <c:v>0.58358856692817351</c:v>
                </c:pt>
                <c:pt idx="13">
                  <c:v>0.54888761417218801</c:v>
                </c:pt>
                <c:pt idx="14">
                  <c:v>0.53153713779419531</c:v>
                </c:pt>
                <c:pt idx="15">
                  <c:v>0.5245969472429981</c:v>
                </c:pt>
                <c:pt idx="16">
                  <c:v>0.51418666141620251</c:v>
                </c:pt>
                <c:pt idx="17">
                  <c:v>0.47948570866021689</c:v>
                </c:pt>
                <c:pt idx="18">
                  <c:v>0.44478475590423139</c:v>
                </c:pt>
                <c:pt idx="19">
                  <c:v>0.41008380314824588</c:v>
                </c:pt>
                <c:pt idx="20">
                  <c:v>0.37538285039226027</c:v>
                </c:pt>
                <c:pt idx="21">
                  <c:v>0.34068189763627477</c:v>
                </c:pt>
                <c:pt idx="22">
                  <c:v>0.30598094488028926</c:v>
                </c:pt>
                <c:pt idx="23">
                  <c:v>0.27127999212430365</c:v>
                </c:pt>
                <c:pt idx="24">
                  <c:v>0.49506097332839105</c:v>
                </c:pt>
                <c:pt idx="25">
                  <c:v>0.49506097332839105</c:v>
                </c:pt>
                <c:pt idx="26">
                  <c:v>0.23657903936831814</c:v>
                </c:pt>
                <c:pt idx="27">
                  <c:v>0.20187808661233264</c:v>
                </c:pt>
                <c:pt idx="28">
                  <c:v>0.16717713385634703</c:v>
                </c:pt>
                <c:pt idx="29">
                  <c:v>0.13247618110036152</c:v>
                </c:pt>
                <c:pt idx="30">
                  <c:v>9.777522834437602E-2</c:v>
                </c:pt>
                <c:pt idx="31">
                  <c:v>6.3074275588390516E-2</c:v>
                </c:pt>
                <c:pt idx="32">
                  <c:v>2.8373322832404901E-2</c:v>
                </c:pt>
                <c:pt idx="33">
                  <c:v>-6.3276299235806022E-3</c:v>
                </c:pt>
                <c:pt idx="34">
                  <c:v>-4.1028582679566217E-2</c:v>
                </c:pt>
                <c:pt idx="35">
                  <c:v>-7.5729535435551609E-2</c:v>
                </c:pt>
                <c:pt idx="36">
                  <c:v>-0.11043048819153722</c:v>
                </c:pt>
                <c:pt idx="37">
                  <c:v>-0.14513144094752284</c:v>
                </c:pt>
                <c:pt idx="38">
                  <c:v>-0.17983239370350823</c:v>
                </c:pt>
                <c:pt idx="39">
                  <c:v>-0.21453334645949385</c:v>
                </c:pt>
                <c:pt idx="40">
                  <c:v>-0.24923429921547946</c:v>
                </c:pt>
                <c:pt idx="41">
                  <c:v>4.9048431748553223E-2</c:v>
                </c:pt>
                <c:pt idx="42">
                  <c:v>-0.28393525197146485</c:v>
                </c:pt>
                <c:pt idx="43">
                  <c:v>-0.31863620472745047</c:v>
                </c:pt>
                <c:pt idx="44">
                  <c:v>-0.35333715748343608</c:v>
                </c:pt>
                <c:pt idx="45">
                  <c:v>-0.38803811023942147</c:v>
                </c:pt>
              </c:numCache>
            </c:numRef>
          </c:yVal>
          <c:smooth val="0"/>
          <c:extLst>
            <c:ext xmlns:c16="http://schemas.microsoft.com/office/drawing/2014/chart" uri="{C3380CC4-5D6E-409C-BE32-E72D297353CC}">
              <c16:uniqueId val="{00000009-C54B-409D-BE6C-0CE116919801}"/>
            </c:ext>
          </c:extLst>
        </c:ser>
        <c:ser>
          <c:idx val="6"/>
          <c:order val="5"/>
          <c:tx>
            <c:v>-n2</c:v>
          </c:tx>
          <c:spPr>
            <a:ln w="19050" cap="rnd">
              <a:solidFill>
                <a:schemeClr val="accent1">
                  <a:lumMod val="60000"/>
                </a:schemeClr>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diagram'!$V$13:$V$58</c:f>
              <c:numCache>
                <c:formatCode>General</c:formatCode>
                <c:ptCount val="46"/>
                <c:pt idx="0">
                  <c:v>1</c:v>
                </c:pt>
                <c:pt idx="1">
                  <c:v>0.97107218952726693</c:v>
                </c:pt>
                <c:pt idx="2">
                  <c:v>0.94214437905453374</c:v>
                </c:pt>
                <c:pt idx="3">
                  <c:v>0.91321656858180067</c:v>
                </c:pt>
                <c:pt idx="4">
                  <c:v>0.8842887581090676</c:v>
                </c:pt>
                <c:pt idx="5">
                  <c:v>0.85536094763633441</c:v>
                </c:pt>
                <c:pt idx="6">
                  <c:v>0.82643313716360134</c:v>
                </c:pt>
                <c:pt idx="7">
                  <c:v>0.79750532669086827</c:v>
                </c:pt>
                <c:pt idx="8">
                  <c:v>0.76857751621813519</c:v>
                </c:pt>
                <c:pt idx="9">
                  <c:v>0.73964970574540201</c:v>
                </c:pt>
                <c:pt idx="10">
                  <c:v>0.71072189527266894</c:v>
                </c:pt>
                <c:pt idx="11">
                  <c:v>0.68179408479993575</c:v>
                </c:pt>
                <c:pt idx="12">
                  <c:v>0.65286627432720268</c:v>
                </c:pt>
                <c:pt idx="13">
                  <c:v>0.6239384638544696</c:v>
                </c:pt>
                <c:pt idx="14">
                  <c:v>0.60947455861810307</c:v>
                </c:pt>
                <c:pt idx="15">
                  <c:v>0.60368899652355634</c:v>
                </c:pt>
                <c:pt idx="16">
                  <c:v>0.59501065338173653</c:v>
                </c:pt>
                <c:pt idx="17">
                  <c:v>0.56608284290900346</c:v>
                </c:pt>
                <c:pt idx="18">
                  <c:v>0.53715503243627027</c:v>
                </c:pt>
                <c:pt idx="19">
                  <c:v>0.50822722196353709</c:v>
                </c:pt>
                <c:pt idx="20">
                  <c:v>0.47929941149080402</c:v>
                </c:pt>
                <c:pt idx="21">
                  <c:v>0.45037160101807094</c:v>
                </c:pt>
                <c:pt idx="22">
                  <c:v>0.42144379054533787</c:v>
                </c:pt>
                <c:pt idx="23">
                  <c:v>0.39251598007260469</c:v>
                </c:pt>
                <c:pt idx="24">
                  <c:v>0.5790668755824544</c:v>
                </c:pt>
                <c:pt idx="25">
                  <c:v>0.5790668755824544</c:v>
                </c:pt>
                <c:pt idx="26">
                  <c:v>0.36358816959987161</c:v>
                </c:pt>
                <c:pt idx="27">
                  <c:v>0.33466035912713854</c:v>
                </c:pt>
                <c:pt idx="28">
                  <c:v>0.30573254865440536</c:v>
                </c:pt>
                <c:pt idx="29">
                  <c:v>0.27680473818167228</c:v>
                </c:pt>
                <c:pt idx="30">
                  <c:v>0.24787692770893921</c:v>
                </c:pt>
                <c:pt idx="31">
                  <c:v>0.21894911723620614</c:v>
                </c:pt>
                <c:pt idx="32">
                  <c:v>0.19002130676347295</c:v>
                </c:pt>
                <c:pt idx="33">
                  <c:v>0.16109349629073988</c:v>
                </c:pt>
                <c:pt idx="34">
                  <c:v>0.13216568581800681</c:v>
                </c:pt>
                <c:pt idx="35">
                  <c:v>0.10323787534527362</c:v>
                </c:pt>
                <c:pt idx="36">
                  <c:v>7.4310064872540549E-2</c:v>
                </c:pt>
                <c:pt idx="37">
                  <c:v>4.5382254399807476E-2</c:v>
                </c:pt>
                <c:pt idx="38">
                  <c:v>1.6454443927074291E-2</c:v>
                </c:pt>
                <c:pt idx="39">
                  <c:v>-1.2473366545658671E-2</c:v>
                </c:pt>
                <c:pt idx="40">
                  <c:v>-4.1401177018391966E-2</c:v>
                </c:pt>
                <c:pt idx="41">
                  <c:v>0.20725673071379347</c:v>
                </c:pt>
                <c:pt idx="42">
                  <c:v>-7.0328987491125039E-2</c:v>
                </c:pt>
                <c:pt idx="43">
                  <c:v>-9.9256797963858112E-2</c:v>
                </c:pt>
                <c:pt idx="44">
                  <c:v>-0.12818460843659119</c:v>
                </c:pt>
                <c:pt idx="45">
                  <c:v>-0.15711241890932426</c:v>
                </c:pt>
              </c:numCache>
            </c:numRef>
          </c:yVal>
          <c:smooth val="0"/>
          <c:extLst>
            <c:ext xmlns:c16="http://schemas.microsoft.com/office/drawing/2014/chart" uri="{C3380CC4-5D6E-409C-BE32-E72D297353CC}">
              <c16:uniqueId val="{0000000A-C54B-409D-BE6C-0CE116919801}"/>
            </c:ext>
          </c:extLst>
        </c:ser>
        <c:ser>
          <c:idx val="7"/>
          <c:order val="6"/>
          <c:tx>
            <c:v>-n3</c:v>
          </c:tx>
          <c:spPr>
            <a:ln w="19050" cap="rnd">
              <a:solidFill>
                <a:schemeClr val="accent2">
                  <a:lumMod val="60000"/>
                </a:schemeClr>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diagram'!$W$13:$W$58</c:f>
              <c:numCache>
                <c:formatCode>General</c:formatCode>
                <c:ptCount val="46"/>
                <c:pt idx="0">
                  <c:v>1</c:v>
                </c:pt>
                <c:pt idx="1">
                  <c:v>0.98925341328293814</c:v>
                </c:pt>
                <c:pt idx="2">
                  <c:v>0.97850682656587629</c:v>
                </c:pt>
                <c:pt idx="3">
                  <c:v>0.96776023984881443</c:v>
                </c:pt>
                <c:pt idx="4">
                  <c:v>0.95701365313175257</c:v>
                </c:pt>
                <c:pt idx="5">
                  <c:v>0.94626706641469072</c:v>
                </c:pt>
                <c:pt idx="6">
                  <c:v>0.93552047969762886</c:v>
                </c:pt>
                <c:pt idx="7">
                  <c:v>0.924773892980567</c:v>
                </c:pt>
                <c:pt idx="8">
                  <c:v>0.91402730626350515</c:v>
                </c:pt>
                <c:pt idx="9">
                  <c:v>0.90328071954644329</c:v>
                </c:pt>
                <c:pt idx="10">
                  <c:v>0.89253413282938143</c:v>
                </c:pt>
                <c:pt idx="11">
                  <c:v>0.88178754611231958</c:v>
                </c:pt>
                <c:pt idx="12">
                  <c:v>0.87104095939525772</c:v>
                </c:pt>
                <c:pt idx="13">
                  <c:v>0.86029437267819597</c:v>
                </c:pt>
                <c:pt idx="14">
                  <c:v>0.85492107931966499</c:v>
                </c:pt>
                <c:pt idx="15">
                  <c:v>0.8527717619762526</c:v>
                </c:pt>
                <c:pt idx="16">
                  <c:v>0.84954778596113401</c:v>
                </c:pt>
                <c:pt idx="17">
                  <c:v>0.83880119924407226</c:v>
                </c:pt>
                <c:pt idx="18">
                  <c:v>0.82805461252701029</c:v>
                </c:pt>
                <c:pt idx="19">
                  <c:v>0.81730802580994855</c:v>
                </c:pt>
                <c:pt idx="20">
                  <c:v>0.80656143909288669</c:v>
                </c:pt>
                <c:pt idx="21">
                  <c:v>0.79581485237582483</c:v>
                </c:pt>
                <c:pt idx="22">
                  <c:v>0.78506826565876298</c:v>
                </c:pt>
                <c:pt idx="23">
                  <c:v>0.77432167894170112</c:v>
                </c:pt>
                <c:pt idx="24">
                  <c:v>0.84362472479896788</c:v>
                </c:pt>
                <c:pt idx="25">
                  <c:v>0.84362472479896788</c:v>
                </c:pt>
                <c:pt idx="26">
                  <c:v>0.76357509222463926</c:v>
                </c:pt>
                <c:pt idx="27">
                  <c:v>0.75282850550757741</c:v>
                </c:pt>
                <c:pt idx="28">
                  <c:v>0.74208191879051555</c:v>
                </c:pt>
                <c:pt idx="29">
                  <c:v>0.73133533207345369</c:v>
                </c:pt>
                <c:pt idx="30">
                  <c:v>0.72058874535639184</c:v>
                </c:pt>
                <c:pt idx="31">
                  <c:v>0.70984215863932998</c:v>
                </c:pt>
                <c:pt idx="32">
                  <c:v>0.69909557192226812</c:v>
                </c:pt>
                <c:pt idx="33">
                  <c:v>0.68834898520520627</c:v>
                </c:pt>
                <c:pt idx="34">
                  <c:v>0.67760239848814441</c:v>
                </c:pt>
                <c:pt idx="35">
                  <c:v>0.66685581177108255</c:v>
                </c:pt>
                <c:pt idx="36">
                  <c:v>0.65610922505402069</c:v>
                </c:pt>
                <c:pt idx="37">
                  <c:v>0.64536263833695884</c:v>
                </c:pt>
                <c:pt idx="38">
                  <c:v>0.63461605161989698</c:v>
                </c:pt>
                <c:pt idx="39">
                  <c:v>0.62386946490283512</c:v>
                </c:pt>
                <c:pt idx="40">
                  <c:v>0.61312287818577338</c:v>
                </c:pt>
                <c:pt idx="41">
                  <c:v>0.70549847539337707</c:v>
                </c:pt>
                <c:pt idx="42">
                  <c:v>0.60237629146871141</c:v>
                </c:pt>
                <c:pt idx="43">
                  <c:v>0.59162970475164967</c:v>
                </c:pt>
                <c:pt idx="44">
                  <c:v>0.5808831180345877</c:v>
                </c:pt>
                <c:pt idx="45">
                  <c:v>0.57013653131752595</c:v>
                </c:pt>
              </c:numCache>
            </c:numRef>
          </c:yVal>
          <c:smooth val="0"/>
          <c:extLst>
            <c:ext xmlns:c16="http://schemas.microsoft.com/office/drawing/2014/chart" uri="{C3380CC4-5D6E-409C-BE32-E72D297353CC}">
              <c16:uniqueId val="{0000000B-C54B-409D-BE6C-0CE116919801}"/>
            </c:ext>
          </c:extLst>
        </c:ser>
        <c:ser>
          <c:idx val="0"/>
          <c:order val="7"/>
          <c:tx>
            <c:v>nominal</c:v>
          </c:tx>
          <c:spPr>
            <a:ln w="19050" cap="rnd">
              <a:solidFill>
                <a:schemeClr val="accent1"/>
              </a:solidFill>
              <a:round/>
            </a:ln>
            <a:effectLst/>
          </c:spPr>
          <c:marker>
            <c:symbol val="none"/>
          </c:marker>
          <c:xVal>
            <c:numRef>
              <c:f>'Loading diagram'!$A$24:$A$67</c:f>
              <c:numCache>
                <c:formatCode>General</c:formatCode>
                <c:ptCount val="44"/>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137.02095947313981</c:v>
                </c:pt>
                <c:pt idx="27">
                  <c:v>137.02095947313981</c:v>
                </c:pt>
                <c:pt idx="28">
                  <c:v>128.94024248410841</c:v>
                </c:pt>
                <c:pt idx="29">
                  <c:v>46.014800083993975</c:v>
                </c:pt>
                <c:pt idx="30">
                  <c:v>65</c:v>
                </c:pt>
                <c:pt idx="31">
                  <c:v>60</c:v>
                </c:pt>
                <c:pt idx="32">
                  <c:v>55</c:v>
                </c:pt>
                <c:pt idx="33">
                  <c:v>50</c:v>
                </c:pt>
                <c:pt idx="34">
                  <c:v>45</c:v>
                </c:pt>
                <c:pt idx="35">
                  <c:v>40</c:v>
                </c:pt>
                <c:pt idx="36">
                  <c:v>35</c:v>
                </c:pt>
                <c:pt idx="37">
                  <c:v>30</c:v>
                </c:pt>
                <c:pt idx="38">
                  <c:v>25</c:v>
                </c:pt>
                <c:pt idx="39">
                  <c:v>20</c:v>
                </c:pt>
                <c:pt idx="40">
                  <c:v>15</c:v>
                </c:pt>
                <c:pt idx="41">
                  <c:v>10</c:v>
                </c:pt>
                <c:pt idx="42">
                  <c:v>5</c:v>
                </c:pt>
                <c:pt idx="43">
                  <c:v>0</c:v>
                </c:pt>
              </c:numCache>
            </c:numRef>
          </c:xVal>
          <c:yVal>
            <c:numRef>
              <c:f>'Loading diagram'!$B$24:$B$67</c:f>
              <c:numCache>
                <c:formatCode>General</c:formatCode>
                <c:ptCount val="44"/>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pt idx="19">
                  <c:v>3.4122651634944448</c:v>
                </c:pt>
                <c:pt idx="20">
                  <c:v>3.8255152698000003</c:v>
                </c:pt>
                <c:pt idx="21">
                  <c:v>4.2623796678944439</c:v>
                </c:pt>
                <c:pt idx="22">
                  <c:v>4.7228583577777776</c:v>
                </c:pt>
                <c:pt idx="23">
                  <c:v>5.2069513394500007</c:v>
                </c:pt>
                <c:pt idx="24">
                  <c:v>2.4999999999999996</c:v>
                </c:pt>
                <c:pt idx="25">
                  <c:v>2.5</c:v>
                </c:pt>
                <c:pt idx="26">
                  <c:v>2.5</c:v>
                </c:pt>
                <c:pt idx="27">
                  <c:v>0</c:v>
                </c:pt>
                <c:pt idx="28">
                  <c:v>-1</c:v>
                </c:pt>
                <c:pt idx="29">
                  <c:v>-1</c:v>
                </c:pt>
                <c:pt idx="30">
                  <c:v>-1.9954076561611114</c:v>
                </c:pt>
                <c:pt idx="31">
                  <c:v>-1.7002290088000001</c:v>
                </c:pt>
                <c:pt idx="32">
                  <c:v>-1.4286646532277778</c:v>
                </c:pt>
                <c:pt idx="33">
                  <c:v>-1.1807145894444444</c:v>
                </c:pt>
                <c:pt idx="34">
                  <c:v>-0.95637881745000008</c:v>
                </c:pt>
                <c:pt idx="35">
                  <c:v>-0.7556573372444445</c:v>
                </c:pt>
                <c:pt idx="36">
                  <c:v>-0.57855014882777778</c:v>
                </c:pt>
                <c:pt idx="37">
                  <c:v>-0.42505725220000001</c:v>
                </c:pt>
                <c:pt idx="38">
                  <c:v>-0.2951786473611111</c:v>
                </c:pt>
                <c:pt idx="39">
                  <c:v>-0.18891433431111113</c:v>
                </c:pt>
                <c:pt idx="40">
                  <c:v>-0.10626431305</c:v>
                </c:pt>
                <c:pt idx="41">
                  <c:v>-4.7228583577777782E-2</c:v>
                </c:pt>
                <c:pt idx="42">
                  <c:v>-1.1807145894444445E-2</c:v>
                </c:pt>
                <c:pt idx="43">
                  <c:v>0</c:v>
                </c:pt>
              </c:numCache>
            </c:numRef>
          </c:yVal>
          <c:smooth val="0"/>
          <c:extLst>
            <c:ext xmlns:c16="http://schemas.microsoft.com/office/drawing/2014/chart" uri="{C3380CC4-5D6E-409C-BE32-E72D297353CC}">
              <c16:uniqueId val="{00000000-C54B-409D-BE6C-0CE116919801}"/>
            </c:ext>
          </c:extLst>
        </c:ser>
        <c:ser>
          <c:idx val="8"/>
          <c:order val="8"/>
          <c:tx>
            <c:v>V_S</c:v>
          </c:tx>
          <c:spPr>
            <a:ln w="19050"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xVal>
            <c:numRef>
              <c:f>'Loading diagram'!$B$21</c:f>
              <c:numCache>
                <c:formatCode>0.0</c:formatCode>
                <c:ptCount val="1"/>
                <c:pt idx="0">
                  <c:v>46.014800083993975</c:v>
                </c:pt>
              </c:numCache>
            </c:numRef>
          </c:xVal>
          <c:yVal>
            <c:numLit>
              <c:formatCode>General</c:formatCode>
              <c:ptCount val="1"/>
              <c:pt idx="0">
                <c:v>1</c:v>
              </c:pt>
            </c:numLit>
          </c:yVal>
          <c:smooth val="0"/>
          <c:extLst>
            <c:ext xmlns:c16="http://schemas.microsoft.com/office/drawing/2014/chart" uri="{C3380CC4-5D6E-409C-BE32-E72D297353CC}">
              <c16:uniqueId val="{00000002-AE87-4EA1-A7EE-A6DBF01C7E80}"/>
            </c:ext>
          </c:extLst>
        </c:ser>
        <c:dLbls>
          <c:showLegendKey val="0"/>
          <c:showVal val="0"/>
          <c:showCatName val="0"/>
          <c:showSerName val="0"/>
          <c:showPercent val="0"/>
          <c:showBubbleSize val="0"/>
        </c:dLbls>
        <c:axId val="1206802960"/>
        <c:axId val="1206803376"/>
      </c:scatterChart>
      <c:valAx>
        <c:axId val="120680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06803376"/>
        <c:crosses val="autoZero"/>
        <c:crossBetween val="midCat"/>
      </c:valAx>
      <c:valAx>
        <c:axId val="120680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06802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nominal</c:v>
          </c:tx>
          <c:spPr>
            <a:ln w="19050" cap="rnd">
              <a:solidFill>
                <a:schemeClr val="accent1"/>
              </a:solidFill>
              <a:round/>
            </a:ln>
            <a:effectLst/>
          </c:spPr>
          <c:marker>
            <c:symbol val="none"/>
          </c:marker>
          <c:xVal>
            <c:numRef>
              <c:f>'Loading diagram'!$A$24:$A$67</c:f>
              <c:numCache>
                <c:formatCode>General</c:formatCode>
                <c:ptCount val="44"/>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137.02095947313981</c:v>
                </c:pt>
                <c:pt idx="27">
                  <c:v>137.02095947313981</c:v>
                </c:pt>
                <c:pt idx="28">
                  <c:v>128.94024248410841</c:v>
                </c:pt>
                <c:pt idx="29">
                  <c:v>46.014800083993975</c:v>
                </c:pt>
                <c:pt idx="30">
                  <c:v>65</c:v>
                </c:pt>
                <c:pt idx="31">
                  <c:v>60</c:v>
                </c:pt>
                <c:pt idx="32">
                  <c:v>55</c:v>
                </c:pt>
                <c:pt idx="33">
                  <c:v>50</c:v>
                </c:pt>
                <c:pt idx="34">
                  <c:v>45</c:v>
                </c:pt>
                <c:pt idx="35">
                  <c:v>40</c:v>
                </c:pt>
                <c:pt idx="36">
                  <c:v>35</c:v>
                </c:pt>
                <c:pt idx="37">
                  <c:v>30</c:v>
                </c:pt>
                <c:pt idx="38">
                  <c:v>25</c:v>
                </c:pt>
                <c:pt idx="39">
                  <c:v>20</c:v>
                </c:pt>
                <c:pt idx="40">
                  <c:v>15</c:v>
                </c:pt>
                <c:pt idx="41">
                  <c:v>10</c:v>
                </c:pt>
                <c:pt idx="42">
                  <c:v>5</c:v>
                </c:pt>
                <c:pt idx="43">
                  <c:v>0</c:v>
                </c:pt>
              </c:numCache>
            </c:numRef>
          </c:xVal>
          <c:yVal>
            <c:numRef>
              <c:f>'Loading diagram'!$B$24:$B$67</c:f>
              <c:numCache>
                <c:formatCode>General</c:formatCode>
                <c:ptCount val="44"/>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pt idx="19">
                  <c:v>3.4122651634944448</c:v>
                </c:pt>
                <c:pt idx="20">
                  <c:v>3.8255152698000003</c:v>
                </c:pt>
                <c:pt idx="21">
                  <c:v>4.2623796678944439</c:v>
                </c:pt>
                <c:pt idx="22">
                  <c:v>4.7228583577777776</c:v>
                </c:pt>
                <c:pt idx="23">
                  <c:v>5.2069513394500007</c:v>
                </c:pt>
                <c:pt idx="24">
                  <c:v>2.4999999999999996</c:v>
                </c:pt>
                <c:pt idx="25">
                  <c:v>2.5</c:v>
                </c:pt>
                <c:pt idx="26">
                  <c:v>2.5</c:v>
                </c:pt>
                <c:pt idx="27">
                  <c:v>0</c:v>
                </c:pt>
                <c:pt idx="28">
                  <c:v>-1</c:v>
                </c:pt>
                <c:pt idx="29">
                  <c:v>-1</c:v>
                </c:pt>
                <c:pt idx="30">
                  <c:v>-1.9954076561611114</c:v>
                </c:pt>
                <c:pt idx="31">
                  <c:v>-1.7002290088000001</c:v>
                </c:pt>
                <c:pt idx="32">
                  <c:v>-1.4286646532277778</c:v>
                </c:pt>
                <c:pt idx="33">
                  <c:v>-1.1807145894444444</c:v>
                </c:pt>
                <c:pt idx="34">
                  <c:v>-0.95637881745000008</c:v>
                </c:pt>
                <c:pt idx="35">
                  <c:v>-0.7556573372444445</c:v>
                </c:pt>
                <c:pt idx="36">
                  <c:v>-0.57855014882777778</c:v>
                </c:pt>
                <c:pt idx="37">
                  <c:v>-0.42505725220000001</c:v>
                </c:pt>
                <c:pt idx="38">
                  <c:v>-0.2951786473611111</c:v>
                </c:pt>
                <c:pt idx="39">
                  <c:v>-0.18891433431111113</c:v>
                </c:pt>
                <c:pt idx="40">
                  <c:v>-0.10626431305</c:v>
                </c:pt>
                <c:pt idx="41">
                  <c:v>-4.7228583577777782E-2</c:v>
                </c:pt>
                <c:pt idx="42">
                  <c:v>-1.1807145894444445E-2</c:v>
                </c:pt>
                <c:pt idx="43">
                  <c:v>0</c:v>
                </c:pt>
              </c:numCache>
            </c:numRef>
          </c:yVal>
          <c:smooth val="0"/>
          <c:extLst>
            <c:ext xmlns:c16="http://schemas.microsoft.com/office/drawing/2014/chart" uri="{C3380CC4-5D6E-409C-BE32-E72D297353CC}">
              <c16:uniqueId val="{00000000-C54B-409D-BE6C-0CE116919801}"/>
            </c:ext>
          </c:extLst>
        </c:ser>
        <c:ser>
          <c:idx val="1"/>
          <c:order val="1"/>
          <c:tx>
            <c:v>hld</c:v>
          </c:tx>
          <c:spPr>
            <a:ln w="19050" cap="rnd">
              <a:solidFill>
                <a:schemeClr val="accent2"/>
              </a:solidFill>
              <a:round/>
            </a:ln>
            <a:effectLst/>
          </c:spPr>
          <c:marker>
            <c:symbol val="none"/>
          </c:marker>
          <c:xVal>
            <c:numRef>
              <c:f>'Loading diagram'!$A$24:$A$39</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numCache>
            </c:numRef>
          </c:xVal>
          <c:yVal>
            <c:numRef>
              <c:f>'Loading diagram'!$C$24:$C$39</c:f>
              <c:numCache>
                <c:formatCode>General</c:formatCode>
                <c:ptCount val="16"/>
                <c:pt idx="0">
                  <c:v>0</c:v>
                </c:pt>
                <c:pt idx="1">
                  <c:v>1.0279315828802494E-2</c:v>
                </c:pt>
                <c:pt idx="2">
                  <c:v>4.1117263315209977E-2</c:v>
                </c:pt>
                <c:pt idx="3">
                  <c:v>9.2513842459222437E-2</c:v>
                </c:pt>
                <c:pt idx="4">
                  <c:v>0.16446905326083991</c:v>
                </c:pt>
                <c:pt idx="5">
                  <c:v>0.25698289572006233</c:v>
                </c:pt>
                <c:pt idx="6">
                  <c:v>0.37005536983688975</c:v>
                </c:pt>
                <c:pt idx="7">
                  <c:v>0.50368647561132218</c:v>
                </c:pt>
                <c:pt idx="8">
                  <c:v>0.65787621304335964</c:v>
                </c:pt>
                <c:pt idx="9">
                  <c:v>0.83262458213300194</c:v>
                </c:pt>
                <c:pt idx="10">
                  <c:v>1.0279315828802493</c:v>
                </c:pt>
                <c:pt idx="11">
                  <c:v>1.2437972152851018</c:v>
                </c:pt>
                <c:pt idx="12">
                  <c:v>1</c:v>
                </c:pt>
                <c:pt idx="13">
                  <c:v>1</c:v>
                </c:pt>
                <c:pt idx="14">
                  <c:v>1</c:v>
                </c:pt>
                <c:pt idx="15">
                  <c:v>1</c:v>
                </c:pt>
              </c:numCache>
            </c:numRef>
          </c:yVal>
          <c:smooth val="0"/>
          <c:extLst>
            <c:ext xmlns:c16="http://schemas.microsoft.com/office/drawing/2014/chart" uri="{C3380CC4-5D6E-409C-BE32-E72D297353CC}">
              <c16:uniqueId val="{00000002-C54B-409D-BE6C-0CE116919801}"/>
            </c:ext>
          </c:extLst>
        </c:ser>
        <c:ser>
          <c:idx val="2"/>
          <c:order val="2"/>
          <c:tx>
            <c:v>n1</c:v>
          </c:tx>
          <c:spPr>
            <a:ln w="19050" cap="rnd">
              <a:solidFill>
                <a:schemeClr val="accent3"/>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diagram'!$R$13:$R$58</c:f>
              <c:numCache>
                <c:formatCode>General</c:formatCode>
                <c:ptCount val="46"/>
                <c:pt idx="0">
                  <c:v>1</c:v>
                </c:pt>
                <c:pt idx="1">
                  <c:v>1.0347009527559856</c:v>
                </c:pt>
                <c:pt idx="2">
                  <c:v>1.069401905511971</c:v>
                </c:pt>
                <c:pt idx="3">
                  <c:v>1.1041028582679566</c:v>
                </c:pt>
                <c:pt idx="4">
                  <c:v>1.1388038110239422</c:v>
                </c:pt>
                <c:pt idx="5">
                  <c:v>1.1735047637799276</c:v>
                </c:pt>
                <c:pt idx="6">
                  <c:v>1.2082057165359132</c:v>
                </c:pt>
                <c:pt idx="7">
                  <c:v>1.2429066692918989</c:v>
                </c:pt>
                <c:pt idx="8">
                  <c:v>1.2776076220478843</c:v>
                </c:pt>
                <c:pt idx="9">
                  <c:v>1.3123085748038699</c:v>
                </c:pt>
                <c:pt idx="10">
                  <c:v>1.3470095275598553</c:v>
                </c:pt>
                <c:pt idx="11">
                  <c:v>1.3817104803158409</c:v>
                </c:pt>
                <c:pt idx="12">
                  <c:v>1.4164114330718265</c:v>
                </c:pt>
                <c:pt idx="13">
                  <c:v>1.4511123858278121</c:v>
                </c:pt>
                <c:pt idx="14">
                  <c:v>1.4684628622058047</c:v>
                </c:pt>
                <c:pt idx="15">
                  <c:v>1.4754030527570019</c:v>
                </c:pt>
                <c:pt idx="16">
                  <c:v>1.4858133385837975</c:v>
                </c:pt>
                <c:pt idx="17">
                  <c:v>1.5205142913397831</c:v>
                </c:pt>
                <c:pt idx="18">
                  <c:v>1.5552152440957685</c:v>
                </c:pt>
                <c:pt idx="19">
                  <c:v>1.5899161968517541</c:v>
                </c:pt>
                <c:pt idx="20">
                  <c:v>1.6246171496077397</c:v>
                </c:pt>
                <c:pt idx="21">
                  <c:v>1.6593181023637253</c:v>
                </c:pt>
                <c:pt idx="22">
                  <c:v>1.6940190551197107</c:v>
                </c:pt>
                <c:pt idx="23">
                  <c:v>1.7287200078756964</c:v>
                </c:pt>
                <c:pt idx="24">
                  <c:v>1.5049390266716089</c:v>
                </c:pt>
                <c:pt idx="25">
                  <c:v>1.5049390266716089</c:v>
                </c:pt>
                <c:pt idx="26">
                  <c:v>1.7634209606316817</c:v>
                </c:pt>
                <c:pt idx="27">
                  <c:v>1.7981219133876674</c:v>
                </c:pt>
                <c:pt idx="28">
                  <c:v>1.832822866143653</c:v>
                </c:pt>
                <c:pt idx="29">
                  <c:v>1.8675238188996386</c:v>
                </c:pt>
                <c:pt idx="30">
                  <c:v>1.902224771655624</c:v>
                </c:pt>
                <c:pt idx="31">
                  <c:v>1.9369257244116094</c:v>
                </c:pt>
                <c:pt idx="32">
                  <c:v>1.971626677167595</c:v>
                </c:pt>
                <c:pt idx="33">
                  <c:v>2.0063276299235806</c:v>
                </c:pt>
                <c:pt idx="34">
                  <c:v>2.0410285826795662</c:v>
                </c:pt>
                <c:pt idx="35">
                  <c:v>2.0757295354355518</c:v>
                </c:pt>
                <c:pt idx="36">
                  <c:v>2.110430488191537</c:v>
                </c:pt>
                <c:pt idx="37">
                  <c:v>2.1451314409475231</c:v>
                </c:pt>
                <c:pt idx="38">
                  <c:v>2.1798323937035082</c:v>
                </c:pt>
                <c:pt idx="39">
                  <c:v>2.2145333464594938</c:v>
                </c:pt>
                <c:pt idx="40">
                  <c:v>2.2492342992154795</c:v>
                </c:pt>
                <c:pt idx="41">
                  <c:v>1.9509515682514467</c:v>
                </c:pt>
                <c:pt idx="42">
                  <c:v>2.2839352519714646</c:v>
                </c:pt>
                <c:pt idx="43">
                  <c:v>2.3186362047274507</c:v>
                </c:pt>
                <c:pt idx="44">
                  <c:v>2.3533371574834359</c:v>
                </c:pt>
                <c:pt idx="45">
                  <c:v>2.3880381102394215</c:v>
                </c:pt>
              </c:numCache>
            </c:numRef>
          </c:yVal>
          <c:smooth val="0"/>
          <c:extLst>
            <c:ext xmlns:c16="http://schemas.microsoft.com/office/drawing/2014/chart" uri="{C3380CC4-5D6E-409C-BE32-E72D297353CC}">
              <c16:uniqueId val="{00000006-C54B-409D-BE6C-0CE116919801}"/>
            </c:ext>
          </c:extLst>
        </c:ser>
        <c:ser>
          <c:idx val="3"/>
          <c:order val="3"/>
          <c:tx>
            <c:v>n2</c:v>
          </c:tx>
          <c:spPr>
            <a:ln w="19050" cap="rnd">
              <a:solidFill>
                <a:schemeClr val="accent4"/>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diagram'!$S$13:$S$58</c:f>
              <c:numCache>
                <c:formatCode>General</c:formatCode>
                <c:ptCount val="46"/>
                <c:pt idx="0">
                  <c:v>1</c:v>
                </c:pt>
                <c:pt idx="1">
                  <c:v>1.0289278104727331</c:v>
                </c:pt>
                <c:pt idx="2">
                  <c:v>1.0578556209454661</c:v>
                </c:pt>
                <c:pt idx="3">
                  <c:v>1.0867834314181994</c:v>
                </c:pt>
                <c:pt idx="4">
                  <c:v>1.1157112418909325</c:v>
                </c:pt>
                <c:pt idx="5">
                  <c:v>1.1446390523636656</c:v>
                </c:pt>
                <c:pt idx="6">
                  <c:v>1.1735668628363987</c:v>
                </c:pt>
                <c:pt idx="7">
                  <c:v>1.2024946733091317</c:v>
                </c:pt>
                <c:pt idx="8">
                  <c:v>1.2314224837818648</c:v>
                </c:pt>
                <c:pt idx="9">
                  <c:v>1.2603502942545979</c:v>
                </c:pt>
                <c:pt idx="10">
                  <c:v>1.2892781047273312</c:v>
                </c:pt>
                <c:pt idx="11">
                  <c:v>1.3182059152000642</c:v>
                </c:pt>
                <c:pt idx="12">
                  <c:v>1.3471337256727973</c:v>
                </c:pt>
                <c:pt idx="13">
                  <c:v>1.3760615361455304</c:v>
                </c:pt>
                <c:pt idx="14">
                  <c:v>1.390525441381897</c:v>
                </c:pt>
                <c:pt idx="15">
                  <c:v>1.3963110034764437</c:v>
                </c:pt>
                <c:pt idx="16">
                  <c:v>1.4049893466182635</c:v>
                </c:pt>
                <c:pt idx="17">
                  <c:v>1.4339171570909965</c:v>
                </c:pt>
                <c:pt idx="18">
                  <c:v>1.4628449675637296</c:v>
                </c:pt>
                <c:pt idx="19">
                  <c:v>1.4917727780364629</c:v>
                </c:pt>
                <c:pt idx="20">
                  <c:v>1.520700588509196</c:v>
                </c:pt>
                <c:pt idx="21">
                  <c:v>1.5496283989819291</c:v>
                </c:pt>
                <c:pt idx="22">
                  <c:v>1.5785562094546621</c:v>
                </c:pt>
                <c:pt idx="23">
                  <c:v>1.6074840199273952</c:v>
                </c:pt>
                <c:pt idx="24">
                  <c:v>1.4209331244175456</c:v>
                </c:pt>
                <c:pt idx="25">
                  <c:v>1.4209331244175456</c:v>
                </c:pt>
                <c:pt idx="26">
                  <c:v>1.6364118304001285</c:v>
                </c:pt>
                <c:pt idx="27">
                  <c:v>1.6653396408728613</c:v>
                </c:pt>
                <c:pt idx="28">
                  <c:v>1.6942674513455946</c:v>
                </c:pt>
                <c:pt idx="29">
                  <c:v>1.7231952618183277</c:v>
                </c:pt>
                <c:pt idx="30">
                  <c:v>1.7521230722910608</c:v>
                </c:pt>
                <c:pt idx="31">
                  <c:v>1.7810508827637939</c:v>
                </c:pt>
                <c:pt idx="32">
                  <c:v>1.8099786932365269</c:v>
                </c:pt>
                <c:pt idx="33">
                  <c:v>1.8389065037092602</c:v>
                </c:pt>
                <c:pt idx="34">
                  <c:v>1.8678343141819931</c:v>
                </c:pt>
                <c:pt idx="35">
                  <c:v>1.8967621246547264</c:v>
                </c:pt>
                <c:pt idx="36">
                  <c:v>1.9256899351274595</c:v>
                </c:pt>
                <c:pt idx="37">
                  <c:v>1.9546177456001925</c:v>
                </c:pt>
                <c:pt idx="38">
                  <c:v>1.9835455560729258</c:v>
                </c:pt>
                <c:pt idx="39">
                  <c:v>2.0124733665456587</c:v>
                </c:pt>
                <c:pt idx="40">
                  <c:v>2.041401177018392</c:v>
                </c:pt>
                <c:pt idx="41">
                  <c:v>1.7927432692862064</c:v>
                </c:pt>
                <c:pt idx="42">
                  <c:v>2.0703289874911253</c:v>
                </c:pt>
                <c:pt idx="43">
                  <c:v>2.0992567979638581</c:v>
                </c:pt>
                <c:pt idx="44">
                  <c:v>2.128184608436591</c:v>
                </c:pt>
                <c:pt idx="45">
                  <c:v>2.1571124189093243</c:v>
                </c:pt>
              </c:numCache>
            </c:numRef>
          </c:yVal>
          <c:smooth val="0"/>
          <c:extLst>
            <c:ext xmlns:c16="http://schemas.microsoft.com/office/drawing/2014/chart" uri="{C3380CC4-5D6E-409C-BE32-E72D297353CC}">
              <c16:uniqueId val="{00000007-C54B-409D-BE6C-0CE116919801}"/>
            </c:ext>
          </c:extLst>
        </c:ser>
        <c:ser>
          <c:idx val="4"/>
          <c:order val="4"/>
          <c:tx>
            <c:v>n3</c:v>
          </c:tx>
          <c:spPr>
            <a:ln w="19050" cap="rnd">
              <a:solidFill>
                <a:schemeClr val="accent5"/>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diagram'!$T$13:$T$58</c:f>
              <c:numCache>
                <c:formatCode>General</c:formatCode>
                <c:ptCount val="46"/>
                <c:pt idx="0">
                  <c:v>1</c:v>
                </c:pt>
                <c:pt idx="1">
                  <c:v>1.0107465867170617</c:v>
                </c:pt>
                <c:pt idx="2">
                  <c:v>1.0214931734341237</c:v>
                </c:pt>
                <c:pt idx="3">
                  <c:v>1.0322397601511855</c:v>
                </c:pt>
                <c:pt idx="4">
                  <c:v>1.0429863468682474</c:v>
                </c:pt>
                <c:pt idx="5">
                  <c:v>1.0537329335853092</c:v>
                </c:pt>
                <c:pt idx="6">
                  <c:v>1.0644795203023711</c:v>
                </c:pt>
                <c:pt idx="7">
                  <c:v>1.0752261070194329</c:v>
                </c:pt>
                <c:pt idx="8">
                  <c:v>1.0859726937364949</c:v>
                </c:pt>
                <c:pt idx="9">
                  <c:v>1.0967192804535566</c:v>
                </c:pt>
                <c:pt idx="10">
                  <c:v>1.1074658671706186</c:v>
                </c:pt>
                <c:pt idx="11">
                  <c:v>1.1182124538876803</c:v>
                </c:pt>
                <c:pt idx="12">
                  <c:v>1.1289590406047423</c:v>
                </c:pt>
                <c:pt idx="13">
                  <c:v>1.139705627321804</c:v>
                </c:pt>
                <c:pt idx="14">
                  <c:v>1.1450789206803349</c:v>
                </c:pt>
                <c:pt idx="15">
                  <c:v>1.1472282380237473</c:v>
                </c:pt>
                <c:pt idx="16">
                  <c:v>1.150452214038866</c:v>
                </c:pt>
                <c:pt idx="17">
                  <c:v>1.1611988007559277</c:v>
                </c:pt>
                <c:pt idx="18">
                  <c:v>1.1719453874729897</c:v>
                </c:pt>
                <c:pt idx="19">
                  <c:v>1.1826919741900515</c:v>
                </c:pt>
                <c:pt idx="20">
                  <c:v>1.1934385609071134</c:v>
                </c:pt>
                <c:pt idx="21">
                  <c:v>1.2041851476241752</c:v>
                </c:pt>
                <c:pt idx="22">
                  <c:v>1.2149317343412371</c:v>
                </c:pt>
                <c:pt idx="23">
                  <c:v>1.2256783210582989</c:v>
                </c:pt>
                <c:pt idx="24">
                  <c:v>1.1563752752010321</c:v>
                </c:pt>
                <c:pt idx="25">
                  <c:v>1.1563752752010321</c:v>
                </c:pt>
                <c:pt idx="26">
                  <c:v>1.2364249077753608</c:v>
                </c:pt>
                <c:pt idx="27">
                  <c:v>1.2471714944924226</c:v>
                </c:pt>
                <c:pt idx="28">
                  <c:v>1.2579180812094846</c:v>
                </c:pt>
                <c:pt idx="29">
                  <c:v>1.2686646679265463</c:v>
                </c:pt>
                <c:pt idx="30">
                  <c:v>1.2794112546436081</c:v>
                </c:pt>
                <c:pt idx="31">
                  <c:v>1.29015784136067</c:v>
                </c:pt>
                <c:pt idx="32">
                  <c:v>1.300904428077732</c:v>
                </c:pt>
                <c:pt idx="33">
                  <c:v>1.3116510147947937</c:v>
                </c:pt>
                <c:pt idx="34">
                  <c:v>1.3223976015118555</c:v>
                </c:pt>
                <c:pt idx="35">
                  <c:v>1.3331441882289174</c:v>
                </c:pt>
                <c:pt idx="36">
                  <c:v>1.3438907749459794</c:v>
                </c:pt>
                <c:pt idx="37">
                  <c:v>1.3546373616630412</c:v>
                </c:pt>
                <c:pt idx="38">
                  <c:v>1.3653839483801029</c:v>
                </c:pt>
                <c:pt idx="39">
                  <c:v>1.3761305350971649</c:v>
                </c:pt>
                <c:pt idx="40">
                  <c:v>1.3868771218142266</c:v>
                </c:pt>
                <c:pt idx="41">
                  <c:v>1.2945015246066229</c:v>
                </c:pt>
                <c:pt idx="42">
                  <c:v>1.3976237085312886</c:v>
                </c:pt>
                <c:pt idx="43">
                  <c:v>1.4083702952483503</c:v>
                </c:pt>
                <c:pt idx="44">
                  <c:v>1.4191168819654123</c:v>
                </c:pt>
                <c:pt idx="45">
                  <c:v>1.429863468682474</c:v>
                </c:pt>
              </c:numCache>
            </c:numRef>
          </c:yVal>
          <c:smooth val="0"/>
          <c:extLst>
            <c:ext xmlns:c16="http://schemas.microsoft.com/office/drawing/2014/chart" uri="{C3380CC4-5D6E-409C-BE32-E72D297353CC}">
              <c16:uniqueId val="{00000008-C54B-409D-BE6C-0CE116919801}"/>
            </c:ext>
          </c:extLst>
        </c:ser>
        <c:ser>
          <c:idx val="5"/>
          <c:order val="5"/>
          <c:tx>
            <c:v>-n1</c:v>
          </c:tx>
          <c:spPr>
            <a:ln w="19050" cap="rnd">
              <a:solidFill>
                <a:schemeClr val="accent6"/>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diagram'!$U$13:$U$58</c:f>
              <c:numCache>
                <c:formatCode>General</c:formatCode>
                <c:ptCount val="46"/>
                <c:pt idx="0">
                  <c:v>1</c:v>
                </c:pt>
                <c:pt idx="1">
                  <c:v>0.9652990472440145</c:v>
                </c:pt>
                <c:pt idx="2">
                  <c:v>0.93059809448802888</c:v>
                </c:pt>
                <c:pt idx="3">
                  <c:v>0.89589714173204338</c:v>
                </c:pt>
                <c:pt idx="4">
                  <c:v>0.86119618897605787</c:v>
                </c:pt>
                <c:pt idx="5">
                  <c:v>0.82649523622007237</c:v>
                </c:pt>
                <c:pt idx="6">
                  <c:v>0.79179428346408676</c:v>
                </c:pt>
                <c:pt idx="7">
                  <c:v>0.75709333070810125</c:v>
                </c:pt>
                <c:pt idx="8">
                  <c:v>0.72239237795211575</c:v>
                </c:pt>
                <c:pt idx="9">
                  <c:v>0.68769142519613013</c:v>
                </c:pt>
                <c:pt idx="10">
                  <c:v>0.65299047244014463</c:v>
                </c:pt>
                <c:pt idx="11">
                  <c:v>0.61828951968415913</c:v>
                </c:pt>
                <c:pt idx="12">
                  <c:v>0.58358856692817351</c:v>
                </c:pt>
                <c:pt idx="13">
                  <c:v>0.54888761417218801</c:v>
                </c:pt>
                <c:pt idx="14">
                  <c:v>0.53153713779419531</c:v>
                </c:pt>
                <c:pt idx="15">
                  <c:v>0.5245969472429981</c:v>
                </c:pt>
                <c:pt idx="16">
                  <c:v>0.51418666141620251</c:v>
                </c:pt>
                <c:pt idx="17">
                  <c:v>0.47948570866021689</c:v>
                </c:pt>
                <c:pt idx="18">
                  <c:v>0.44478475590423139</c:v>
                </c:pt>
                <c:pt idx="19">
                  <c:v>0.41008380314824588</c:v>
                </c:pt>
                <c:pt idx="20">
                  <c:v>0.37538285039226027</c:v>
                </c:pt>
                <c:pt idx="21">
                  <c:v>0.34068189763627477</c:v>
                </c:pt>
                <c:pt idx="22">
                  <c:v>0.30598094488028926</c:v>
                </c:pt>
                <c:pt idx="23">
                  <c:v>0.27127999212430365</c:v>
                </c:pt>
                <c:pt idx="24">
                  <c:v>0.49506097332839105</c:v>
                </c:pt>
                <c:pt idx="25">
                  <c:v>0.49506097332839105</c:v>
                </c:pt>
                <c:pt idx="26">
                  <c:v>0.23657903936831814</c:v>
                </c:pt>
                <c:pt idx="27">
                  <c:v>0.20187808661233264</c:v>
                </c:pt>
                <c:pt idx="28">
                  <c:v>0.16717713385634703</c:v>
                </c:pt>
                <c:pt idx="29">
                  <c:v>0.13247618110036152</c:v>
                </c:pt>
                <c:pt idx="30">
                  <c:v>9.777522834437602E-2</c:v>
                </c:pt>
                <c:pt idx="31">
                  <c:v>6.3074275588390516E-2</c:v>
                </c:pt>
                <c:pt idx="32">
                  <c:v>2.8373322832404901E-2</c:v>
                </c:pt>
                <c:pt idx="33">
                  <c:v>-6.3276299235806022E-3</c:v>
                </c:pt>
                <c:pt idx="34">
                  <c:v>-4.1028582679566217E-2</c:v>
                </c:pt>
                <c:pt idx="35">
                  <c:v>-7.5729535435551609E-2</c:v>
                </c:pt>
                <c:pt idx="36">
                  <c:v>-0.11043048819153722</c:v>
                </c:pt>
                <c:pt idx="37">
                  <c:v>-0.14513144094752284</c:v>
                </c:pt>
                <c:pt idx="38">
                  <c:v>-0.17983239370350823</c:v>
                </c:pt>
                <c:pt idx="39">
                  <c:v>-0.21453334645949385</c:v>
                </c:pt>
                <c:pt idx="40">
                  <c:v>-0.24923429921547946</c:v>
                </c:pt>
                <c:pt idx="41">
                  <c:v>4.9048431748553223E-2</c:v>
                </c:pt>
                <c:pt idx="42">
                  <c:v>-0.28393525197146485</c:v>
                </c:pt>
                <c:pt idx="43">
                  <c:v>-0.31863620472745047</c:v>
                </c:pt>
                <c:pt idx="44">
                  <c:v>-0.35333715748343608</c:v>
                </c:pt>
                <c:pt idx="45">
                  <c:v>-0.38803811023942147</c:v>
                </c:pt>
              </c:numCache>
            </c:numRef>
          </c:yVal>
          <c:smooth val="0"/>
          <c:extLst>
            <c:ext xmlns:c16="http://schemas.microsoft.com/office/drawing/2014/chart" uri="{C3380CC4-5D6E-409C-BE32-E72D297353CC}">
              <c16:uniqueId val="{00000009-C54B-409D-BE6C-0CE116919801}"/>
            </c:ext>
          </c:extLst>
        </c:ser>
        <c:ser>
          <c:idx val="6"/>
          <c:order val="6"/>
          <c:tx>
            <c:v>-n2</c:v>
          </c:tx>
          <c:spPr>
            <a:ln w="19050" cap="rnd">
              <a:solidFill>
                <a:schemeClr val="accent1">
                  <a:lumMod val="60000"/>
                </a:schemeClr>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diagram'!$V$13:$V$58</c:f>
              <c:numCache>
                <c:formatCode>General</c:formatCode>
                <c:ptCount val="46"/>
                <c:pt idx="0">
                  <c:v>1</c:v>
                </c:pt>
                <c:pt idx="1">
                  <c:v>0.97107218952726693</c:v>
                </c:pt>
                <c:pt idx="2">
                  <c:v>0.94214437905453374</c:v>
                </c:pt>
                <c:pt idx="3">
                  <c:v>0.91321656858180067</c:v>
                </c:pt>
                <c:pt idx="4">
                  <c:v>0.8842887581090676</c:v>
                </c:pt>
                <c:pt idx="5">
                  <c:v>0.85536094763633441</c:v>
                </c:pt>
                <c:pt idx="6">
                  <c:v>0.82643313716360134</c:v>
                </c:pt>
                <c:pt idx="7">
                  <c:v>0.79750532669086827</c:v>
                </c:pt>
                <c:pt idx="8">
                  <c:v>0.76857751621813519</c:v>
                </c:pt>
                <c:pt idx="9">
                  <c:v>0.73964970574540201</c:v>
                </c:pt>
                <c:pt idx="10">
                  <c:v>0.71072189527266894</c:v>
                </c:pt>
                <c:pt idx="11">
                  <c:v>0.68179408479993575</c:v>
                </c:pt>
                <c:pt idx="12">
                  <c:v>0.65286627432720268</c:v>
                </c:pt>
                <c:pt idx="13">
                  <c:v>0.6239384638544696</c:v>
                </c:pt>
                <c:pt idx="14">
                  <c:v>0.60947455861810307</c:v>
                </c:pt>
                <c:pt idx="15">
                  <c:v>0.60368899652355634</c:v>
                </c:pt>
                <c:pt idx="16">
                  <c:v>0.59501065338173653</c:v>
                </c:pt>
                <c:pt idx="17">
                  <c:v>0.56608284290900346</c:v>
                </c:pt>
                <c:pt idx="18">
                  <c:v>0.53715503243627027</c:v>
                </c:pt>
                <c:pt idx="19">
                  <c:v>0.50822722196353709</c:v>
                </c:pt>
                <c:pt idx="20">
                  <c:v>0.47929941149080402</c:v>
                </c:pt>
                <c:pt idx="21">
                  <c:v>0.45037160101807094</c:v>
                </c:pt>
                <c:pt idx="22">
                  <c:v>0.42144379054533787</c:v>
                </c:pt>
                <c:pt idx="23">
                  <c:v>0.39251598007260469</c:v>
                </c:pt>
                <c:pt idx="24">
                  <c:v>0.5790668755824544</c:v>
                </c:pt>
                <c:pt idx="25">
                  <c:v>0.5790668755824544</c:v>
                </c:pt>
                <c:pt idx="26">
                  <c:v>0.36358816959987161</c:v>
                </c:pt>
                <c:pt idx="27">
                  <c:v>0.33466035912713854</c:v>
                </c:pt>
                <c:pt idx="28">
                  <c:v>0.30573254865440536</c:v>
                </c:pt>
                <c:pt idx="29">
                  <c:v>0.27680473818167228</c:v>
                </c:pt>
                <c:pt idx="30">
                  <c:v>0.24787692770893921</c:v>
                </c:pt>
                <c:pt idx="31">
                  <c:v>0.21894911723620614</c:v>
                </c:pt>
                <c:pt idx="32">
                  <c:v>0.19002130676347295</c:v>
                </c:pt>
                <c:pt idx="33">
                  <c:v>0.16109349629073988</c:v>
                </c:pt>
                <c:pt idx="34">
                  <c:v>0.13216568581800681</c:v>
                </c:pt>
                <c:pt idx="35">
                  <c:v>0.10323787534527362</c:v>
                </c:pt>
                <c:pt idx="36">
                  <c:v>7.4310064872540549E-2</c:v>
                </c:pt>
                <c:pt idx="37">
                  <c:v>4.5382254399807476E-2</c:v>
                </c:pt>
                <c:pt idx="38">
                  <c:v>1.6454443927074291E-2</c:v>
                </c:pt>
                <c:pt idx="39">
                  <c:v>-1.2473366545658671E-2</c:v>
                </c:pt>
                <c:pt idx="40">
                  <c:v>-4.1401177018391966E-2</c:v>
                </c:pt>
                <c:pt idx="41">
                  <c:v>0.20725673071379347</c:v>
                </c:pt>
                <c:pt idx="42">
                  <c:v>-7.0328987491125039E-2</c:v>
                </c:pt>
                <c:pt idx="43">
                  <c:v>-9.9256797963858112E-2</c:v>
                </c:pt>
                <c:pt idx="44">
                  <c:v>-0.12818460843659119</c:v>
                </c:pt>
                <c:pt idx="45">
                  <c:v>-0.15711241890932426</c:v>
                </c:pt>
              </c:numCache>
            </c:numRef>
          </c:yVal>
          <c:smooth val="0"/>
          <c:extLst>
            <c:ext xmlns:c16="http://schemas.microsoft.com/office/drawing/2014/chart" uri="{C3380CC4-5D6E-409C-BE32-E72D297353CC}">
              <c16:uniqueId val="{0000000A-C54B-409D-BE6C-0CE116919801}"/>
            </c:ext>
          </c:extLst>
        </c:ser>
        <c:ser>
          <c:idx val="7"/>
          <c:order val="7"/>
          <c:tx>
            <c:v>-n3</c:v>
          </c:tx>
          <c:spPr>
            <a:ln w="19050" cap="rnd">
              <a:solidFill>
                <a:schemeClr val="accent2">
                  <a:lumMod val="60000"/>
                </a:schemeClr>
              </a:solidFill>
              <a:round/>
            </a:ln>
            <a:effectLst/>
          </c:spPr>
          <c:marker>
            <c:symbol val="none"/>
          </c:marker>
          <c:xVal>
            <c:numRef>
              <c:f>'Loading diagram'!$Q$13:$Q$58</c:f>
              <c:numCache>
                <c:formatCode>General</c:formatCode>
                <c:ptCount val="4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110</c:v>
                </c:pt>
                <c:pt idx="27">
                  <c:v>115</c:v>
                </c:pt>
                <c:pt idx="28">
                  <c:v>120</c:v>
                </c:pt>
                <c:pt idx="29">
                  <c:v>125</c:v>
                </c:pt>
                <c:pt idx="30">
                  <c:v>130</c:v>
                </c:pt>
                <c:pt idx="31">
                  <c:v>135</c:v>
                </c:pt>
                <c:pt idx="32">
                  <c:v>140</c:v>
                </c:pt>
                <c:pt idx="33">
                  <c:v>145</c:v>
                </c:pt>
                <c:pt idx="34">
                  <c:v>150</c:v>
                </c:pt>
                <c:pt idx="35">
                  <c:v>155</c:v>
                </c:pt>
                <c:pt idx="36">
                  <c:v>160</c:v>
                </c:pt>
                <c:pt idx="37">
                  <c:v>165</c:v>
                </c:pt>
                <c:pt idx="38">
                  <c:v>170</c:v>
                </c:pt>
                <c:pt idx="39">
                  <c:v>175</c:v>
                </c:pt>
                <c:pt idx="40">
                  <c:v>180</c:v>
                </c:pt>
                <c:pt idx="41">
                  <c:v>137.02095947313981</c:v>
                </c:pt>
                <c:pt idx="42">
                  <c:v>185</c:v>
                </c:pt>
                <c:pt idx="43">
                  <c:v>190</c:v>
                </c:pt>
                <c:pt idx="44">
                  <c:v>195</c:v>
                </c:pt>
                <c:pt idx="45">
                  <c:v>200</c:v>
                </c:pt>
              </c:numCache>
            </c:numRef>
          </c:xVal>
          <c:yVal>
            <c:numRef>
              <c:f>'Loading diagram'!$W$13:$W$58</c:f>
              <c:numCache>
                <c:formatCode>General</c:formatCode>
                <c:ptCount val="46"/>
                <c:pt idx="0">
                  <c:v>1</c:v>
                </c:pt>
                <c:pt idx="1">
                  <c:v>0.98925341328293814</c:v>
                </c:pt>
                <c:pt idx="2">
                  <c:v>0.97850682656587629</c:v>
                </c:pt>
                <c:pt idx="3">
                  <c:v>0.96776023984881443</c:v>
                </c:pt>
                <c:pt idx="4">
                  <c:v>0.95701365313175257</c:v>
                </c:pt>
                <c:pt idx="5">
                  <c:v>0.94626706641469072</c:v>
                </c:pt>
                <c:pt idx="6">
                  <c:v>0.93552047969762886</c:v>
                </c:pt>
                <c:pt idx="7">
                  <c:v>0.924773892980567</c:v>
                </c:pt>
                <c:pt idx="8">
                  <c:v>0.91402730626350515</c:v>
                </c:pt>
                <c:pt idx="9">
                  <c:v>0.90328071954644329</c:v>
                </c:pt>
                <c:pt idx="10">
                  <c:v>0.89253413282938143</c:v>
                </c:pt>
                <c:pt idx="11">
                  <c:v>0.88178754611231958</c:v>
                </c:pt>
                <c:pt idx="12">
                  <c:v>0.87104095939525772</c:v>
                </c:pt>
                <c:pt idx="13">
                  <c:v>0.86029437267819597</c:v>
                </c:pt>
                <c:pt idx="14">
                  <c:v>0.85492107931966499</c:v>
                </c:pt>
                <c:pt idx="15">
                  <c:v>0.8527717619762526</c:v>
                </c:pt>
                <c:pt idx="16">
                  <c:v>0.84954778596113401</c:v>
                </c:pt>
                <c:pt idx="17">
                  <c:v>0.83880119924407226</c:v>
                </c:pt>
                <c:pt idx="18">
                  <c:v>0.82805461252701029</c:v>
                </c:pt>
                <c:pt idx="19">
                  <c:v>0.81730802580994855</c:v>
                </c:pt>
                <c:pt idx="20">
                  <c:v>0.80656143909288669</c:v>
                </c:pt>
                <c:pt idx="21">
                  <c:v>0.79581485237582483</c:v>
                </c:pt>
                <c:pt idx="22">
                  <c:v>0.78506826565876298</c:v>
                </c:pt>
                <c:pt idx="23">
                  <c:v>0.77432167894170112</c:v>
                </c:pt>
                <c:pt idx="24">
                  <c:v>0.84362472479896788</c:v>
                </c:pt>
                <c:pt idx="25">
                  <c:v>0.84362472479896788</c:v>
                </c:pt>
                <c:pt idx="26">
                  <c:v>0.76357509222463926</c:v>
                </c:pt>
                <c:pt idx="27">
                  <c:v>0.75282850550757741</c:v>
                </c:pt>
                <c:pt idx="28">
                  <c:v>0.74208191879051555</c:v>
                </c:pt>
                <c:pt idx="29">
                  <c:v>0.73133533207345369</c:v>
                </c:pt>
                <c:pt idx="30">
                  <c:v>0.72058874535639184</c:v>
                </c:pt>
                <c:pt idx="31">
                  <c:v>0.70984215863932998</c:v>
                </c:pt>
                <c:pt idx="32">
                  <c:v>0.69909557192226812</c:v>
                </c:pt>
                <c:pt idx="33">
                  <c:v>0.68834898520520627</c:v>
                </c:pt>
                <c:pt idx="34">
                  <c:v>0.67760239848814441</c:v>
                </c:pt>
                <c:pt idx="35">
                  <c:v>0.66685581177108255</c:v>
                </c:pt>
                <c:pt idx="36">
                  <c:v>0.65610922505402069</c:v>
                </c:pt>
                <c:pt idx="37">
                  <c:v>0.64536263833695884</c:v>
                </c:pt>
                <c:pt idx="38">
                  <c:v>0.63461605161989698</c:v>
                </c:pt>
                <c:pt idx="39">
                  <c:v>0.62386946490283512</c:v>
                </c:pt>
                <c:pt idx="40">
                  <c:v>0.61312287818577338</c:v>
                </c:pt>
                <c:pt idx="41">
                  <c:v>0.70549847539337707</c:v>
                </c:pt>
                <c:pt idx="42">
                  <c:v>0.60237629146871141</c:v>
                </c:pt>
                <c:pt idx="43">
                  <c:v>0.59162970475164967</c:v>
                </c:pt>
                <c:pt idx="44">
                  <c:v>0.5808831180345877</c:v>
                </c:pt>
                <c:pt idx="45">
                  <c:v>0.57013653131752595</c:v>
                </c:pt>
              </c:numCache>
            </c:numRef>
          </c:yVal>
          <c:smooth val="0"/>
          <c:extLst>
            <c:ext xmlns:c16="http://schemas.microsoft.com/office/drawing/2014/chart" uri="{C3380CC4-5D6E-409C-BE32-E72D297353CC}">
              <c16:uniqueId val="{0000000B-C54B-409D-BE6C-0CE116919801}"/>
            </c:ext>
          </c:extLst>
        </c:ser>
        <c:dLbls>
          <c:showLegendKey val="0"/>
          <c:showVal val="0"/>
          <c:showCatName val="0"/>
          <c:showSerName val="0"/>
          <c:showPercent val="0"/>
          <c:showBubbleSize val="0"/>
        </c:dLbls>
        <c:axId val="1206802960"/>
        <c:axId val="1206803376"/>
      </c:scatterChart>
      <c:valAx>
        <c:axId val="1206802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06803376"/>
        <c:crosses val="autoZero"/>
        <c:crossBetween val="midCat"/>
      </c:valAx>
      <c:valAx>
        <c:axId val="120680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06802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Manoeuvring</a:t>
            </a:r>
            <a:r>
              <a:rPr lang="en-GB" baseline="0"/>
              <a:t> and Gust Diagram - CON</a:t>
            </a:r>
            <a:endParaRPr lang="en-GB"/>
          </a:p>
        </c:rich>
      </c:tx>
      <c:layout>
        <c:manualLayout>
          <c:xMode val="edge"/>
          <c:yMode val="edge"/>
          <c:x val="0.40223264121455682"/>
          <c:y val="3.03030303030303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8.3083175154242336E-2"/>
          <c:y val="0.10879307499680652"/>
          <c:w val="0.76324337615112536"/>
          <c:h val="0.8387516923513052"/>
        </c:manualLayout>
      </c:layout>
      <c:scatterChart>
        <c:scatterStyle val="lineMarker"/>
        <c:varyColors val="0"/>
        <c:ser>
          <c:idx val="11"/>
          <c:order val="0"/>
          <c:tx>
            <c:v>Cruise Speed [m/s]</c:v>
          </c:tx>
          <c:spPr>
            <a:ln w="25400" cap="rnd">
              <a:solidFill>
                <a:schemeClr val="accent4"/>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l"/>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4"/>
                </a:solidFill>
                <a:prstDash val="dash"/>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'Loading diagram'!$B$19</c:f>
              <c:numCache>
                <c:formatCode>0</c:formatCode>
                <c:ptCount val="1"/>
                <c:pt idx="0">
                  <c:v>128.94024248410841</c:v>
                </c:pt>
              </c:numCache>
            </c:numRef>
          </c:xVal>
          <c:yVal>
            <c:numLit>
              <c:formatCode>General</c:formatCode>
              <c:ptCount val="1"/>
              <c:pt idx="0">
                <c:v>1</c:v>
              </c:pt>
            </c:numLit>
          </c:yVal>
          <c:smooth val="0"/>
          <c:extLst>
            <c:ext xmlns:c16="http://schemas.microsoft.com/office/drawing/2014/chart" uri="{C3380CC4-5D6E-409C-BE32-E72D297353CC}">
              <c16:uniqueId val="{00000002-72ED-44E4-8BEC-B2E8C3565896}"/>
            </c:ext>
          </c:extLst>
        </c:ser>
        <c:ser>
          <c:idx val="12"/>
          <c:order val="1"/>
          <c:tx>
            <c:v>Bad Weather Speed [m/s]</c:v>
          </c:tx>
          <c:spPr>
            <a:ln w="25400" cap="rnd">
              <a:solidFill>
                <a:schemeClr val="accent5"/>
              </a:solidFill>
              <a:prstDash val="dash"/>
              <a:round/>
            </a:ln>
            <a:effectLst/>
          </c:spPr>
          <c:marker>
            <c:symbol val="none"/>
          </c:marker>
          <c:dLbls>
            <c:dLbl>
              <c:idx val="0"/>
              <c:layout>
                <c:manualLayout>
                  <c:x val="-3.9290160367024263E-2"/>
                  <c:y val="2.23463687150838E-2"/>
                </c:manualLayout>
              </c:layout>
              <c:dLblPos val="r"/>
              <c:showLegendKey val="0"/>
              <c:showVal val="0"/>
              <c:showCatName val="1"/>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612-4110-BE78-13338B7DCE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l"/>
            <c:showLegendKey val="0"/>
            <c:showVal val="0"/>
            <c:showCatName val="1"/>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5"/>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diagram'!$K$17</c:f>
              <c:numCache>
                <c:formatCode>0.0</c:formatCode>
                <c:ptCount val="1"/>
                <c:pt idx="0">
                  <c:v>60.498566538723253</c:v>
                </c:pt>
              </c:numCache>
              <c:extLst xmlns:c15="http://schemas.microsoft.com/office/drawing/2012/chart"/>
            </c:numRef>
          </c:xVal>
          <c:yVal>
            <c:numLit>
              <c:formatCode>General</c:formatCode>
              <c:ptCount val="1"/>
              <c:pt idx="0">
                <c:v>1</c:v>
              </c:pt>
            </c:numLit>
          </c:yVal>
          <c:smooth val="0"/>
          <c:extLst xmlns:c15="http://schemas.microsoft.com/office/drawing/2012/chart">
            <c:ext xmlns:c16="http://schemas.microsoft.com/office/drawing/2014/chart" uri="{C3380CC4-5D6E-409C-BE32-E72D297353CC}">
              <c16:uniqueId val="{00000003-72ED-44E4-8BEC-B2E8C3565896}"/>
            </c:ext>
          </c:extLst>
        </c:ser>
        <c:ser>
          <c:idx val="13"/>
          <c:order val="2"/>
          <c:tx>
            <c:v>Design Dive Speed [m/s]</c:v>
          </c:tx>
          <c:spPr>
            <a:ln w="25400" cap="rnd">
              <a:solidFill>
                <a:srgbClr val="FF0000"/>
              </a:solidFill>
              <a:prstDash val="dash"/>
              <a:round/>
            </a:ln>
            <a:effectLst/>
          </c:spPr>
          <c:marker>
            <c:symbol val="none"/>
          </c:marker>
          <c:dLbls>
            <c:dLbl>
              <c:idx val="0"/>
              <c:layout>
                <c:manualLayout>
                  <c:x val="-1.8005505964857856E-3"/>
                  <c:y val="0"/>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12-4110-BE78-13338B7DCE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l"/>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rgbClr val="FF0000"/>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diagram'!$B$20</c:f>
              <c:numCache>
                <c:formatCode>0.0</c:formatCode>
                <c:ptCount val="1"/>
                <c:pt idx="0">
                  <c:v>137.02095947313981</c:v>
                </c:pt>
              </c:numCache>
            </c:numRef>
          </c:xVal>
          <c:yVal>
            <c:numLit>
              <c:formatCode>General</c:formatCode>
              <c:ptCount val="1"/>
              <c:pt idx="0">
                <c:v>1</c:v>
              </c:pt>
            </c:numLit>
          </c:yVal>
          <c:smooth val="0"/>
          <c:extLst>
            <c:ext xmlns:c16="http://schemas.microsoft.com/office/drawing/2014/chart" uri="{C3380CC4-5D6E-409C-BE32-E72D297353CC}">
              <c16:uniqueId val="{00000004-72ED-44E4-8BEC-B2E8C3565896}"/>
            </c:ext>
          </c:extLst>
        </c:ser>
        <c:ser>
          <c:idx val="14"/>
          <c:order val="3"/>
          <c:tx>
            <c:v>Stall Speed [m/s]</c:v>
          </c:tx>
          <c:spPr>
            <a:ln w="25400" cap="rnd">
              <a:solidFill>
                <a:schemeClr val="accent6"/>
              </a:solidFill>
              <a:prstDash val="dash"/>
              <a:round/>
            </a:ln>
            <a:effectLst/>
          </c:spPr>
          <c:marker>
            <c:symbol val="none"/>
          </c:marker>
          <c:dLbls>
            <c:dLbl>
              <c:idx val="0"/>
              <c:layout>
                <c:manualLayout>
                  <c:x val="-4.5194364884916662E-2"/>
                  <c:y val="-3.9726877715704531E-2"/>
                </c:manualLayout>
              </c:layout>
              <c:dLblPos val="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9C-4C67-B0AB-30473D931E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l"/>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chemeClr val="accent6"/>
                </a:solidFill>
                <a:prstDash val="dash"/>
                <a:round/>
              </a:ln>
              <a:effectLst/>
            </c:spPr>
          </c:errBars>
          <c:errBars>
            <c:errDir val="x"/>
            <c:errBarType val="both"/>
            <c:errValType val="fixedVal"/>
            <c:noEndCap val="0"/>
            <c:val val="0"/>
            <c:spPr>
              <a:noFill/>
              <a:ln w="9525" cap="flat" cmpd="sng" algn="ctr">
                <a:solidFill>
                  <a:schemeClr val="tx1">
                    <a:lumMod val="65000"/>
                    <a:lumOff val="35000"/>
                  </a:schemeClr>
                </a:solidFill>
                <a:round/>
              </a:ln>
              <a:effectLst/>
            </c:spPr>
          </c:errBars>
          <c:xVal>
            <c:numRef>
              <c:f>'Loading diagram'!$B$21</c:f>
              <c:numCache>
                <c:formatCode>0.0</c:formatCode>
                <c:ptCount val="1"/>
                <c:pt idx="0">
                  <c:v>46.014800083993975</c:v>
                </c:pt>
              </c:numCache>
            </c:numRef>
          </c:xVal>
          <c:yVal>
            <c:numLit>
              <c:formatCode>General</c:formatCode>
              <c:ptCount val="1"/>
              <c:pt idx="0">
                <c:v>1</c:v>
              </c:pt>
            </c:numLit>
          </c:yVal>
          <c:smooth val="0"/>
          <c:extLst>
            <c:ext xmlns:c16="http://schemas.microsoft.com/office/drawing/2014/chart" uri="{C3380CC4-5D6E-409C-BE32-E72D297353CC}">
              <c16:uniqueId val="{00000005-72ED-44E4-8BEC-B2E8C3565896}"/>
            </c:ext>
          </c:extLst>
        </c:ser>
        <c:ser>
          <c:idx val="15"/>
          <c:order val="4"/>
          <c:tx>
            <c:v>Stall Speed Curve With Flaps</c:v>
          </c:tx>
          <c:spPr>
            <a:ln w="19050" cap="rnd">
              <a:solidFill>
                <a:schemeClr val="accent3"/>
              </a:solidFill>
              <a:round/>
            </a:ln>
            <a:effectLst/>
          </c:spPr>
          <c:marker>
            <c:symbol val="none"/>
          </c:marker>
          <c:dLbls>
            <c:delete val="1"/>
          </c:dLbls>
          <c:xVal>
            <c:numRef>
              <c:f>'Loading diagram'!$A$24:$A$39</c:f>
              <c:numCache>
                <c:formatCode>General</c:formatCode>
                <c:ptCount val="16"/>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numCache>
              <c:extLst xmlns:c15="http://schemas.microsoft.com/office/drawing/2012/chart"/>
            </c:numRef>
          </c:xVal>
          <c:yVal>
            <c:numRef>
              <c:f>'Loading diagram'!$C$24:$C$39</c:f>
              <c:numCache>
                <c:formatCode>General</c:formatCode>
                <c:ptCount val="16"/>
                <c:pt idx="0">
                  <c:v>0</c:v>
                </c:pt>
                <c:pt idx="1">
                  <c:v>1.0279315828802494E-2</c:v>
                </c:pt>
                <c:pt idx="2">
                  <c:v>4.1117263315209977E-2</c:v>
                </c:pt>
                <c:pt idx="3">
                  <c:v>9.2513842459222437E-2</c:v>
                </c:pt>
                <c:pt idx="4">
                  <c:v>0.16446905326083991</c:v>
                </c:pt>
                <c:pt idx="5">
                  <c:v>0.25698289572006233</c:v>
                </c:pt>
                <c:pt idx="6">
                  <c:v>0.37005536983688975</c:v>
                </c:pt>
                <c:pt idx="7">
                  <c:v>0.50368647561132218</c:v>
                </c:pt>
                <c:pt idx="8">
                  <c:v>0.65787621304335964</c:v>
                </c:pt>
                <c:pt idx="9">
                  <c:v>0.83262458213300194</c:v>
                </c:pt>
                <c:pt idx="10">
                  <c:v>1.0279315828802493</c:v>
                </c:pt>
                <c:pt idx="11">
                  <c:v>1.2437972152851018</c:v>
                </c:pt>
                <c:pt idx="12">
                  <c:v>1</c:v>
                </c:pt>
                <c:pt idx="13">
                  <c:v>1</c:v>
                </c:pt>
                <c:pt idx="14">
                  <c:v>1</c:v>
                </c:pt>
                <c:pt idx="15">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6-72ED-44E4-8BEC-B2E8C3565896}"/>
            </c:ext>
          </c:extLst>
        </c:ser>
        <c:ser>
          <c:idx val="16"/>
          <c:order val="5"/>
          <c:tx>
            <c:v>Manoeuvring Speed [m/s]</c:v>
          </c:tx>
          <c:spPr>
            <a:ln w="25400" cap="rnd">
              <a:solidFill>
                <a:srgbClr val="F30BD2"/>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l"/>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2</c:v>
                </c:pt>
              </c:numLit>
            </c:plus>
            <c:minus>
              <c:numLit>
                <c:formatCode>General</c:formatCode>
                <c:ptCount val="1"/>
                <c:pt idx="0">
                  <c:v>2.5</c:v>
                </c:pt>
              </c:numLit>
            </c:minus>
            <c:spPr>
              <a:noFill/>
              <a:ln w="25400" cap="flat" cmpd="sng" algn="ctr">
                <a:solidFill>
                  <a:srgbClr val="F30BD2"/>
                </a:solidFill>
                <a:prstDash val="dash"/>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'Loading diagram'!$B$22</c:f>
              <c:numCache>
                <c:formatCode>0.0</c:formatCode>
                <c:ptCount val="1"/>
                <c:pt idx="0">
                  <c:v>72.755787171364105</c:v>
                </c:pt>
              </c:numCache>
            </c:numRef>
          </c:xVal>
          <c:yVal>
            <c:numLit>
              <c:formatCode>General</c:formatCode>
              <c:ptCount val="1"/>
              <c:pt idx="0">
                <c:v>1</c:v>
              </c:pt>
            </c:numLit>
          </c:yVal>
          <c:smooth val="0"/>
          <c:extLst>
            <c:ext xmlns:c16="http://schemas.microsoft.com/office/drawing/2014/chart" uri="{C3380CC4-5D6E-409C-BE32-E72D297353CC}">
              <c16:uniqueId val="{00000007-72ED-44E4-8BEC-B2E8C3565896}"/>
            </c:ext>
          </c:extLst>
        </c:ser>
        <c:ser>
          <c:idx val="0"/>
          <c:order val="6"/>
          <c:tx>
            <c:v>Manoeuvring Diagram</c:v>
          </c:tx>
          <c:spPr>
            <a:ln w="25400" cap="rnd">
              <a:solidFill>
                <a:schemeClr val="tx1"/>
              </a:solidFill>
              <a:round/>
            </a:ln>
            <a:effectLst/>
          </c:spPr>
          <c:marker>
            <c:symbol val="none"/>
          </c:marker>
          <c:dLbls>
            <c:delete val="1"/>
          </c:dLbls>
          <c:xVal>
            <c:numRef>
              <c:f>'Loading diagram'!$A$24:$A$67</c:f>
              <c:numCache>
                <c:formatCode>General</c:formatCode>
                <c:ptCount val="44"/>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pt idx="25">
                  <c:v>72.755787171364105</c:v>
                </c:pt>
                <c:pt idx="26">
                  <c:v>137.02095947313981</c:v>
                </c:pt>
                <c:pt idx="27">
                  <c:v>137.02095947313981</c:v>
                </c:pt>
                <c:pt idx="28">
                  <c:v>128.94024248410841</c:v>
                </c:pt>
                <c:pt idx="29">
                  <c:v>46.014800083993975</c:v>
                </c:pt>
                <c:pt idx="30">
                  <c:v>65</c:v>
                </c:pt>
                <c:pt idx="31">
                  <c:v>60</c:v>
                </c:pt>
                <c:pt idx="32">
                  <c:v>55</c:v>
                </c:pt>
                <c:pt idx="33">
                  <c:v>50</c:v>
                </c:pt>
                <c:pt idx="34">
                  <c:v>45</c:v>
                </c:pt>
                <c:pt idx="35">
                  <c:v>40</c:v>
                </c:pt>
                <c:pt idx="36">
                  <c:v>35</c:v>
                </c:pt>
                <c:pt idx="37">
                  <c:v>30</c:v>
                </c:pt>
                <c:pt idx="38">
                  <c:v>25</c:v>
                </c:pt>
                <c:pt idx="39">
                  <c:v>20</c:v>
                </c:pt>
                <c:pt idx="40">
                  <c:v>15</c:v>
                </c:pt>
                <c:pt idx="41">
                  <c:v>10</c:v>
                </c:pt>
                <c:pt idx="42">
                  <c:v>5</c:v>
                </c:pt>
                <c:pt idx="43">
                  <c:v>0</c:v>
                </c:pt>
              </c:numCache>
              <c:extLst xmlns:c15="http://schemas.microsoft.com/office/drawing/2012/chart"/>
            </c:numRef>
          </c:xVal>
          <c:yVal>
            <c:numRef>
              <c:f>'Loading diagram'!$B$24:$B$67</c:f>
              <c:numCache>
                <c:formatCode>General</c:formatCode>
                <c:ptCount val="44"/>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pt idx="19">
                  <c:v>3.4122651634944448</c:v>
                </c:pt>
                <c:pt idx="20">
                  <c:v>3.8255152698000003</c:v>
                </c:pt>
                <c:pt idx="21">
                  <c:v>4.2623796678944439</c:v>
                </c:pt>
                <c:pt idx="22">
                  <c:v>4.7228583577777776</c:v>
                </c:pt>
                <c:pt idx="23">
                  <c:v>5.2069513394500007</c:v>
                </c:pt>
                <c:pt idx="24">
                  <c:v>2.4999999999999996</c:v>
                </c:pt>
                <c:pt idx="25">
                  <c:v>2.5</c:v>
                </c:pt>
                <c:pt idx="26">
                  <c:v>2.5</c:v>
                </c:pt>
                <c:pt idx="27">
                  <c:v>0</c:v>
                </c:pt>
                <c:pt idx="28">
                  <c:v>-1</c:v>
                </c:pt>
                <c:pt idx="29">
                  <c:v>-1</c:v>
                </c:pt>
                <c:pt idx="30">
                  <c:v>-1.9954076561611114</c:v>
                </c:pt>
                <c:pt idx="31">
                  <c:v>-1.7002290088000001</c:v>
                </c:pt>
                <c:pt idx="32">
                  <c:v>-1.4286646532277778</c:v>
                </c:pt>
                <c:pt idx="33">
                  <c:v>-1.1807145894444444</c:v>
                </c:pt>
                <c:pt idx="34">
                  <c:v>-0.95637881745000008</c:v>
                </c:pt>
                <c:pt idx="35">
                  <c:v>-0.7556573372444445</c:v>
                </c:pt>
                <c:pt idx="36">
                  <c:v>-0.57855014882777778</c:v>
                </c:pt>
                <c:pt idx="37">
                  <c:v>-0.42505725220000001</c:v>
                </c:pt>
                <c:pt idx="38">
                  <c:v>-0.2951786473611111</c:v>
                </c:pt>
                <c:pt idx="39">
                  <c:v>-0.18891433431111113</c:v>
                </c:pt>
                <c:pt idx="40">
                  <c:v>-0.10626431305</c:v>
                </c:pt>
                <c:pt idx="41">
                  <c:v>-4.7228583577777782E-2</c:v>
                </c:pt>
                <c:pt idx="42">
                  <c:v>-1.1807145894444445E-2</c:v>
                </c:pt>
                <c:pt idx="43">
                  <c:v>0</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9-72ED-44E4-8BEC-B2E8C3565896}"/>
            </c:ext>
          </c:extLst>
        </c:ser>
        <c:ser>
          <c:idx val="1"/>
          <c:order val="7"/>
          <c:tx>
            <c:v>Gust Diagram</c:v>
          </c:tx>
          <c:spPr>
            <a:ln w="28575" cap="rnd" cmpd="sng">
              <a:solidFill>
                <a:schemeClr val="accent2">
                  <a:lumMod val="75000"/>
                </a:schemeClr>
              </a:solidFill>
              <a:prstDash val="dash"/>
              <a:round/>
            </a:ln>
            <a:effectLst/>
          </c:spPr>
          <c:marker>
            <c:symbol val="none"/>
          </c:marker>
          <c:dLbls>
            <c:delete val="1"/>
          </c:dLbls>
          <c:xVal>
            <c:numRef>
              <c:f>'Loading diagram'!$K$16:$K$23</c:f>
              <c:numCache>
                <c:formatCode>0.0</c:formatCode>
                <c:ptCount val="8"/>
                <c:pt idx="0" formatCode="General">
                  <c:v>0</c:v>
                </c:pt>
                <c:pt idx="1">
                  <c:v>60.498566538723253</c:v>
                </c:pt>
                <c:pt idx="2" formatCode="General">
                  <c:v>128.94024248410841</c:v>
                </c:pt>
                <c:pt idx="3" formatCode="General">
                  <c:v>137.02095947313981</c:v>
                </c:pt>
                <c:pt idx="4" formatCode="General">
                  <c:v>137.02095947313981</c:v>
                </c:pt>
                <c:pt idx="5" formatCode="General">
                  <c:v>128.94024248410841</c:v>
                </c:pt>
                <c:pt idx="6" formatCode="General">
                  <c:v>60.498566538723253</c:v>
                </c:pt>
                <c:pt idx="7" formatCode="General">
                  <c:v>0</c:v>
                </c:pt>
              </c:numCache>
              <c:extLst xmlns:c15="http://schemas.microsoft.com/office/drawing/2012/chart"/>
            </c:numRef>
          </c:xVal>
          <c:yVal>
            <c:numRef>
              <c:f>'Loading diagram'!$M$16:$M$23</c:f>
              <c:numCache>
                <c:formatCode>General</c:formatCode>
                <c:ptCount val="8"/>
                <c:pt idx="0">
                  <c:v>1</c:v>
                </c:pt>
                <c:pt idx="1">
                  <c:v>2.0897418118225923</c:v>
                </c:pt>
                <c:pt idx="2">
                  <c:v>2.6676347348900888</c:v>
                </c:pt>
                <c:pt idx="3">
                  <c:v>1.8860729087489398</c:v>
                </c:pt>
                <c:pt idx="4">
                  <c:v>0.11392709125106015</c:v>
                </c:pt>
                <c:pt idx="5">
                  <c:v>-0.66763473489008907</c:v>
                </c:pt>
                <c:pt idx="6">
                  <c:v>-8.9741811822592332E-2</c:v>
                </c:pt>
                <c:pt idx="7">
                  <c:v>1</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72ED-44E4-8BEC-B2E8C3565896}"/>
            </c:ext>
          </c:extLst>
        </c:ser>
        <c:dLbls>
          <c:dLblPos val="l"/>
          <c:showLegendKey val="0"/>
          <c:showVal val="1"/>
          <c:showCatName val="0"/>
          <c:showSerName val="0"/>
          <c:showPercent val="0"/>
          <c:showBubbleSize val="0"/>
        </c:dLbls>
        <c:axId val="798840175"/>
        <c:axId val="798731151"/>
        <c:extLst>
          <c:ext xmlns:c15="http://schemas.microsoft.com/office/drawing/2012/chart" uri="{02D57815-91ED-43cb-92C2-25804820EDAC}">
            <c15:filteredScatterSeries>
              <c15:ser>
                <c:idx val="8"/>
                <c:order val="8"/>
                <c:tx>
                  <c:v>Stall Speed Curve (Clean)</c:v>
                </c:tx>
                <c:spPr>
                  <a:ln w="19050" cap="rnd">
                    <a:solidFill>
                      <a:schemeClr val="accent3">
                        <a:lumMod val="60000"/>
                      </a:schemeClr>
                    </a:solidFill>
                    <a:round/>
                  </a:ln>
                  <a:effectLst/>
                </c:spPr>
                <c:marker>
                  <c:symbol val="none"/>
                </c:marker>
                <c:dLbls>
                  <c:delete val="1"/>
                </c:dLbls>
                <c:xVal>
                  <c:numRef>
                    <c:extLst>
                      <c:ext uri="{02D57815-91ED-43cb-92C2-25804820EDAC}">
                        <c15:formulaRef>
                          <c15:sqref>'Loading diagram'!$A$24:$A$48</c15:sqref>
                        </c15:formulaRef>
                      </c:ext>
                    </c:extLst>
                    <c:numCache>
                      <c:formatCode>General</c:formatCode>
                      <c:ptCount val="25"/>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67.5</c:v>
                      </c:pt>
                      <c:pt idx="15">
                        <c:v>68.5</c:v>
                      </c:pt>
                      <c:pt idx="16">
                        <c:v>70</c:v>
                      </c:pt>
                      <c:pt idx="17">
                        <c:v>75</c:v>
                      </c:pt>
                      <c:pt idx="18">
                        <c:v>80</c:v>
                      </c:pt>
                      <c:pt idx="19">
                        <c:v>85</c:v>
                      </c:pt>
                      <c:pt idx="20">
                        <c:v>90</c:v>
                      </c:pt>
                      <c:pt idx="21">
                        <c:v>95</c:v>
                      </c:pt>
                      <c:pt idx="22">
                        <c:v>100</c:v>
                      </c:pt>
                      <c:pt idx="23">
                        <c:v>105</c:v>
                      </c:pt>
                      <c:pt idx="24">
                        <c:v>72.755787171364105</c:v>
                      </c:pt>
                    </c:numCache>
                  </c:numRef>
                </c:xVal>
                <c:yVal>
                  <c:numRef>
                    <c:extLst>
                      <c:ext uri="{02D57815-91ED-43cb-92C2-25804820EDAC}">
                        <c15:formulaRef>
                          <c15:sqref>'Loading diagram'!$B$24:$B$48</c15:sqref>
                        </c15:formulaRef>
                      </c:ext>
                    </c:extLst>
                    <c:numCache>
                      <c:formatCode>General</c:formatCode>
                      <c:ptCount val="25"/>
                      <c:pt idx="0">
                        <c:v>0</c:v>
                      </c:pt>
                      <c:pt idx="1">
                        <c:v>1.1807145894444445E-2</c:v>
                      </c:pt>
                      <c:pt idx="2">
                        <c:v>4.7228583577777782E-2</c:v>
                      </c:pt>
                      <c:pt idx="3">
                        <c:v>0.10626431305</c:v>
                      </c:pt>
                      <c:pt idx="4">
                        <c:v>0.18891433431111113</c:v>
                      </c:pt>
                      <c:pt idx="5">
                        <c:v>0.2951786473611111</c:v>
                      </c:pt>
                      <c:pt idx="6">
                        <c:v>0.42505725220000001</c:v>
                      </c:pt>
                      <c:pt idx="7">
                        <c:v>0.57855014882777778</c:v>
                      </c:pt>
                      <c:pt idx="8">
                        <c:v>0.7556573372444445</c:v>
                      </c:pt>
                      <c:pt idx="9">
                        <c:v>0.95637881745000008</c:v>
                      </c:pt>
                      <c:pt idx="10">
                        <c:v>1.1807145894444444</c:v>
                      </c:pt>
                      <c:pt idx="11">
                        <c:v>1.4286646532277778</c:v>
                      </c:pt>
                      <c:pt idx="12">
                        <c:v>1.7002290088000001</c:v>
                      </c:pt>
                      <c:pt idx="13">
                        <c:v>1.9954076561611114</c:v>
                      </c:pt>
                      <c:pt idx="14">
                        <c:v>2.1518523392625002</c:v>
                      </c:pt>
                      <c:pt idx="15">
                        <c:v>2.2160832129282779</c:v>
                      </c:pt>
                      <c:pt idx="16">
                        <c:v>2.3142005953111111</c:v>
                      </c:pt>
                      <c:pt idx="17">
                        <c:v>2.6566078262500006</c:v>
                      </c:pt>
                      <c:pt idx="18">
                        <c:v>3.022629348977778</c:v>
                      </c:pt>
                      <c:pt idx="19">
                        <c:v>3.4122651634944448</c:v>
                      </c:pt>
                      <c:pt idx="20">
                        <c:v>3.8255152698000003</c:v>
                      </c:pt>
                      <c:pt idx="21">
                        <c:v>4.2623796678944439</c:v>
                      </c:pt>
                      <c:pt idx="22">
                        <c:v>4.7228583577777776</c:v>
                      </c:pt>
                      <c:pt idx="23">
                        <c:v>5.2069513394500007</c:v>
                      </c:pt>
                      <c:pt idx="24">
                        <c:v>2.4999999999999996</c:v>
                      </c:pt>
                    </c:numCache>
                  </c:numRef>
                </c:yVal>
                <c:smooth val="0"/>
                <c:extLst>
                  <c:ext xmlns:c16="http://schemas.microsoft.com/office/drawing/2014/chart" uri="{C3380CC4-5D6E-409C-BE32-E72D297353CC}">
                    <c16:uniqueId val="{00000016-72ED-44E4-8BEC-B2E8C3565896}"/>
                  </c:ext>
                </c:extLst>
              </c15:ser>
            </c15:filteredScatterSeries>
            <c15:filteredScatterSeries>
              <c15:ser>
                <c:idx val="18"/>
                <c:order val="9"/>
                <c:tx>
                  <c:v>Maximum Load Factor</c:v>
                </c:tx>
                <c:spPr>
                  <a:ln w="19050" cap="rnd">
                    <a:solidFill>
                      <a:schemeClr val="accent1">
                        <a:lumMod val="80000"/>
                      </a:schemeClr>
                    </a:solidFill>
                    <a:round/>
                  </a:ln>
                  <a:effectLst/>
                </c:spPr>
                <c:marker>
                  <c:symbol val="none"/>
                </c:marker>
                <c:dLbls>
                  <c:delete val="1"/>
                </c:dLbls>
                <c:xVal>
                  <c:numRef>
                    <c:extLst xmlns:c15="http://schemas.microsoft.com/office/drawing/2012/chart">
                      <c:ext xmlns:c15="http://schemas.microsoft.com/office/drawing/2012/chart" uri="{02D57815-91ED-43cb-92C2-25804820EDAC}">
                        <c15:formulaRef>
                          <c15:sqref>'Loading diagram'!$A$49:$A$50</c15:sqref>
                        </c15:formulaRef>
                      </c:ext>
                    </c:extLst>
                    <c:numCache>
                      <c:formatCode>General</c:formatCode>
                      <c:ptCount val="2"/>
                      <c:pt idx="0">
                        <c:v>72.755787171364105</c:v>
                      </c:pt>
                      <c:pt idx="1">
                        <c:v>137.02095947313981</c:v>
                      </c:pt>
                    </c:numCache>
                  </c:numRef>
                </c:xVal>
                <c:yVal>
                  <c:numRef>
                    <c:extLst xmlns:c15="http://schemas.microsoft.com/office/drawing/2012/chart">
                      <c:ext xmlns:c15="http://schemas.microsoft.com/office/drawing/2012/chart" uri="{02D57815-91ED-43cb-92C2-25804820EDAC}">
                        <c15:formulaRef>
                          <c15:sqref>'Loading diagram'!$B$49:$B$50</c15:sqref>
                        </c15:formulaRef>
                      </c:ext>
                    </c:extLst>
                    <c:numCache>
                      <c:formatCode>General</c:formatCode>
                      <c:ptCount val="2"/>
                      <c:pt idx="0">
                        <c:v>2.5</c:v>
                      </c:pt>
                      <c:pt idx="1">
                        <c:v>2.5</c:v>
                      </c:pt>
                    </c:numCache>
                  </c:numRef>
                </c:yVal>
                <c:smooth val="0"/>
                <c:extLst xmlns:c15="http://schemas.microsoft.com/office/drawing/2012/chart">
                  <c:ext xmlns:c16="http://schemas.microsoft.com/office/drawing/2014/chart" uri="{C3380CC4-5D6E-409C-BE32-E72D297353CC}">
                    <c16:uniqueId val="{00000018-72ED-44E4-8BEC-B2E8C3565896}"/>
                  </c:ext>
                </c:extLst>
              </c15:ser>
            </c15:filteredScatterSeries>
            <c15:filteredScatterSeries>
              <c15:ser>
                <c:idx val="19"/>
                <c:order val="10"/>
                <c:tx>
                  <c:v>Negative Loads</c:v>
                </c:tx>
                <c:spPr>
                  <a:ln w="19050" cap="rnd">
                    <a:solidFill>
                      <a:schemeClr val="accent2">
                        <a:lumMod val="80000"/>
                      </a:schemeClr>
                    </a:solidFill>
                    <a:round/>
                  </a:ln>
                  <a:effectLst/>
                </c:spPr>
                <c:marker>
                  <c:symbol val="none"/>
                </c:marker>
                <c:dLbls>
                  <c:delete val="1"/>
                </c:dLbls>
                <c:xVal>
                  <c:numRef>
                    <c:extLst xmlns:c15="http://schemas.microsoft.com/office/drawing/2012/chart">
                      <c:ext xmlns:c15="http://schemas.microsoft.com/office/drawing/2012/chart" uri="{02D57815-91ED-43cb-92C2-25804820EDAC}">
                        <c15:formulaRef>
                          <c15:sqref>'Loading diagram'!$A$50:$A$67</c15:sqref>
                        </c15:formulaRef>
                      </c:ext>
                    </c:extLst>
                    <c:numCache>
                      <c:formatCode>General</c:formatCode>
                      <c:ptCount val="18"/>
                      <c:pt idx="0">
                        <c:v>137.02095947313981</c:v>
                      </c:pt>
                      <c:pt idx="1">
                        <c:v>137.02095947313981</c:v>
                      </c:pt>
                      <c:pt idx="2">
                        <c:v>128.94024248410841</c:v>
                      </c:pt>
                      <c:pt idx="3">
                        <c:v>46.014800083993975</c:v>
                      </c:pt>
                      <c:pt idx="4">
                        <c:v>65</c:v>
                      </c:pt>
                      <c:pt idx="5">
                        <c:v>60</c:v>
                      </c:pt>
                      <c:pt idx="6">
                        <c:v>55</c:v>
                      </c:pt>
                      <c:pt idx="7">
                        <c:v>50</c:v>
                      </c:pt>
                      <c:pt idx="8">
                        <c:v>45</c:v>
                      </c:pt>
                      <c:pt idx="9">
                        <c:v>40</c:v>
                      </c:pt>
                      <c:pt idx="10">
                        <c:v>35</c:v>
                      </c:pt>
                      <c:pt idx="11">
                        <c:v>30</c:v>
                      </c:pt>
                      <c:pt idx="12">
                        <c:v>25</c:v>
                      </c:pt>
                      <c:pt idx="13">
                        <c:v>20</c:v>
                      </c:pt>
                      <c:pt idx="14">
                        <c:v>15</c:v>
                      </c:pt>
                      <c:pt idx="15">
                        <c:v>10</c:v>
                      </c:pt>
                      <c:pt idx="16">
                        <c:v>5</c:v>
                      </c:pt>
                      <c:pt idx="17">
                        <c:v>0</c:v>
                      </c:pt>
                    </c:numCache>
                  </c:numRef>
                </c:xVal>
                <c:yVal>
                  <c:numRef>
                    <c:extLst xmlns:c15="http://schemas.microsoft.com/office/drawing/2012/chart">
                      <c:ext xmlns:c15="http://schemas.microsoft.com/office/drawing/2012/chart" uri="{02D57815-91ED-43cb-92C2-25804820EDAC}">
                        <c15:formulaRef>
                          <c15:sqref>'Loading diagram'!$B$50:$B$67</c15:sqref>
                        </c15:formulaRef>
                      </c:ext>
                    </c:extLst>
                    <c:numCache>
                      <c:formatCode>General</c:formatCode>
                      <c:ptCount val="18"/>
                      <c:pt idx="0">
                        <c:v>2.5</c:v>
                      </c:pt>
                      <c:pt idx="1">
                        <c:v>0</c:v>
                      </c:pt>
                      <c:pt idx="2">
                        <c:v>-1</c:v>
                      </c:pt>
                      <c:pt idx="3">
                        <c:v>-1</c:v>
                      </c:pt>
                      <c:pt idx="4">
                        <c:v>-1.9954076561611114</c:v>
                      </c:pt>
                      <c:pt idx="5">
                        <c:v>-1.7002290088000001</c:v>
                      </c:pt>
                      <c:pt idx="6">
                        <c:v>-1.4286646532277778</c:v>
                      </c:pt>
                      <c:pt idx="7">
                        <c:v>-1.1807145894444444</c:v>
                      </c:pt>
                      <c:pt idx="8">
                        <c:v>-0.95637881745000008</c:v>
                      </c:pt>
                      <c:pt idx="9">
                        <c:v>-0.7556573372444445</c:v>
                      </c:pt>
                      <c:pt idx="10">
                        <c:v>-0.57855014882777778</c:v>
                      </c:pt>
                      <c:pt idx="11">
                        <c:v>-0.42505725220000001</c:v>
                      </c:pt>
                      <c:pt idx="12">
                        <c:v>-0.2951786473611111</c:v>
                      </c:pt>
                      <c:pt idx="13">
                        <c:v>-0.18891433431111113</c:v>
                      </c:pt>
                      <c:pt idx="14">
                        <c:v>-0.10626431305</c:v>
                      </c:pt>
                      <c:pt idx="15">
                        <c:v>-4.7228583577777782E-2</c:v>
                      </c:pt>
                      <c:pt idx="16">
                        <c:v>-1.1807145894444445E-2</c:v>
                      </c:pt>
                      <c:pt idx="17">
                        <c:v>0</c:v>
                      </c:pt>
                    </c:numCache>
                  </c:numRef>
                </c:yVal>
                <c:smooth val="0"/>
                <c:extLst xmlns:c15="http://schemas.microsoft.com/office/drawing/2012/chart">
                  <c:ext xmlns:c16="http://schemas.microsoft.com/office/drawing/2014/chart" uri="{C3380CC4-5D6E-409C-BE32-E72D297353CC}">
                    <c16:uniqueId val="{00000019-72ED-44E4-8BEC-B2E8C3565896}"/>
                  </c:ext>
                </c:extLst>
              </c15:ser>
            </c15:filteredScatterSeries>
          </c:ext>
        </c:extLst>
      </c:scatterChart>
      <c:valAx>
        <c:axId val="798840175"/>
        <c:scaling>
          <c:orientation val="minMax"/>
          <c:max val="2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baseline="0"/>
                  <a:t>Speed - V [m/s]</a:t>
                </a:r>
              </a:p>
            </c:rich>
          </c:tx>
          <c:layout>
            <c:manualLayout>
              <c:xMode val="edge"/>
              <c:yMode val="edge"/>
              <c:x val="0.43063352935903587"/>
              <c:y val="0.9469433857165128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LID4096"/>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98731151"/>
        <c:crosses val="autoZero"/>
        <c:crossBetween val="midCat"/>
      </c:valAx>
      <c:valAx>
        <c:axId val="798731151"/>
        <c:scaling>
          <c:orientation val="minMax"/>
          <c:max val="3"/>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sz="1400" baseline="0"/>
                  <a:t>Load Factor - n</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98840175"/>
        <c:crosses val="autoZero"/>
        <c:crossBetween val="midCat"/>
      </c:valAx>
      <c:spPr>
        <a:noFill/>
        <a:ln>
          <a:noFill/>
        </a:ln>
        <a:effectLst/>
      </c:spPr>
    </c:plotArea>
    <c:legend>
      <c:legendPos val="r"/>
      <c:layout>
        <c:manualLayout>
          <c:xMode val="edge"/>
          <c:yMode val="edge"/>
          <c:x val="0.85874372820011746"/>
          <c:y val="0.11113677585627378"/>
          <c:w val="0.14125623167303422"/>
          <c:h val="0.4301693573219548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strRef>
              <c:f>Propulsion!$I$53</c:f>
              <c:strCache>
                <c:ptCount val="1"/>
                <c:pt idx="0">
                  <c:v>percentage better</c:v>
                </c:pt>
              </c:strCache>
            </c:strRef>
          </c:tx>
          <c:spPr>
            <a:ln w="19050" cap="rnd">
              <a:noFill/>
              <a:round/>
            </a:ln>
            <a:effectLst/>
          </c:spPr>
          <c:marker>
            <c:symbol val="circle"/>
            <c:size val="5"/>
            <c:spPr>
              <a:solidFill>
                <a:schemeClr val="accent1"/>
              </a:solidFill>
              <a:ln w="9525">
                <a:solidFill>
                  <a:schemeClr val="accent1"/>
                </a:solidFill>
              </a:ln>
              <a:effectLst/>
            </c:spPr>
          </c:marker>
          <c:xVal>
            <c:numRef>
              <c:f>Propulsion!$A$54:$A$153</c:f>
              <c:numCache>
                <c:formatCode>0%</c:formatCode>
                <c:ptCount val="100"/>
                <c:pt idx="0">
                  <c:v>0.01</c:v>
                </c:pt>
                <c:pt idx="1">
                  <c:v>0.02</c:v>
                </c:pt>
                <c:pt idx="2">
                  <c:v>0.03</c:v>
                </c:pt>
                <c:pt idx="3">
                  <c:v>0.04</c:v>
                </c:pt>
                <c:pt idx="4">
                  <c:v>0.05</c:v>
                </c:pt>
                <c:pt idx="5">
                  <c:v>6.0000000000000005E-2</c:v>
                </c:pt>
                <c:pt idx="6">
                  <c:v>7.0000000000000007E-2</c:v>
                </c:pt>
                <c:pt idx="7">
                  <c:v>0.08</c:v>
                </c:pt>
                <c:pt idx="8">
                  <c:v>0.09</c:v>
                </c:pt>
                <c:pt idx="9">
                  <c:v>9.9999999999999992E-2</c:v>
                </c:pt>
                <c:pt idx="10">
                  <c:v>0.10999999999999999</c:v>
                </c:pt>
                <c:pt idx="11">
                  <c:v>0.11999999999999998</c:v>
                </c:pt>
                <c:pt idx="12">
                  <c:v>0.12999999999999998</c:v>
                </c:pt>
                <c:pt idx="13">
                  <c:v>0.13999999999999999</c:v>
                </c:pt>
                <c:pt idx="14">
                  <c:v>0.15</c:v>
                </c:pt>
                <c:pt idx="15">
                  <c:v>0.16</c:v>
                </c:pt>
                <c:pt idx="16">
                  <c:v>0.17</c:v>
                </c:pt>
                <c:pt idx="17">
                  <c:v>0.18000000000000002</c:v>
                </c:pt>
                <c:pt idx="18">
                  <c:v>0.19000000000000003</c:v>
                </c:pt>
                <c:pt idx="19">
                  <c:v>0.20000000000000004</c:v>
                </c:pt>
                <c:pt idx="20">
                  <c:v>0.21000000000000005</c:v>
                </c:pt>
                <c:pt idx="21">
                  <c:v>0.22000000000000006</c:v>
                </c:pt>
                <c:pt idx="22">
                  <c:v>0.23000000000000007</c:v>
                </c:pt>
                <c:pt idx="23">
                  <c:v>0.24000000000000007</c:v>
                </c:pt>
                <c:pt idx="24">
                  <c:v>0.25000000000000006</c:v>
                </c:pt>
                <c:pt idx="25">
                  <c:v>0.26000000000000006</c:v>
                </c:pt>
                <c:pt idx="26">
                  <c:v>0.27000000000000007</c:v>
                </c:pt>
                <c:pt idx="27">
                  <c:v>0.28000000000000008</c:v>
                </c:pt>
                <c:pt idx="28">
                  <c:v>0.29000000000000009</c:v>
                </c:pt>
                <c:pt idx="29">
                  <c:v>0.3000000000000001</c:v>
                </c:pt>
                <c:pt idx="30">
                  <c:v>0.31000000000000011</c:v>
                </c:pt>
                <c:pt idx="31">
                  <c:v>0.32000000000000012</c:v>
                </c:pt>
                <c:pt idx="32">
                  <c:v>0.33000000000000013</c:v>
                </c:pt>
                <c:pt idx="33">
                  <c:v>0.34000000000000014</c:v>
                </c:pt>
                <c:pt idx="34">
                  <c:v>0.35000000000000014</c:v>
                </c:pt>
                <c:pt idx="35">
                  <c:v>0.36000000000000015</c:v>
                </c:pt>
                <c:pt idx="36">
                  <c:v>0.37000000000000016</c:v>
                </c:pt>
                <c:pt idx="37">
                  <c:v>0.38000000000000017</c:v>
                </c:pt>
                <c:pt idx="38">
                  <c:v>0.39000000000000018</c:v>
                </c:pt>
                <c:pt idx="39">
                  <c:v>0.40000000000000019</c:v>
                </c:pt>
                <c:pt idx="40">
                  <c:v>0.4100000000000002</c:v>
                </c:pt>
                <c:pt idx="41">
                  <c:v>0.42000000000000021</c:v>
                </c:pt>
                <c:pt idx="42">
                  <c:v>0.43000000000000022</c:v>
                </c:pt>
                <c:pt idx="43">
                  <c:v>0.44000000000000022</c:v>
                </c:pt>
                <c:pt idx="44">
                  <c:v>0.45000000000000023</c:v>
                </c:pt>
                <c:pt idx="45">
                  <c:v>0.46000000000000024</c:v>
                </c:pt>
                <c:pt idx="46">
                  <c:v>0.47000000000000025</c:v>
                </c:pt>
                <c:pt idx="47">
                  <c:v>0.48000000000000026</c:v>
                </c:pt>
                <c:pt idx="48">
                  <c:v>0.49000000000000027</c:v>
                </c:pt>
                <c:pt idx="49">
                  <c:v>0.50000000000000022</c:v>
                </c:pt>
                <c:pt idx="50">
                  <c:v>0.51000000000000023</c:v>
                </c:pt>
                <c:pt idx="51">
                  <c:v>0.52000000000000024</c:v>
                </c:pt>
                <c:pt idx="52">
                  <c:v>0.53000000000000025</c:v>
                </c:pt>
                <c:pt idx="53">
                  <c:v>0.54000000000000026</c:v>
                </c:pt>
                <c:pt idx="54">
                  <c:v>0.55000000000000027</c:v>
                </c:pt>
                <c:pt idx="55">
                  <c:v>0.56000000000000028</c:v>
                </c:pt>
                <c:pt idx="56">
                  <c:v>0.57000000000000028</c:v>
                </c:pt>
                <c:pt idx="57">
                  <c:v>0.58000000000000029</c:v>
                </c:pt>
                <c:pt idx="58">
                  <c:v>0.5900000000000003</c:v>
                </c:pt>
                <c:pt idx="59">
                  <c:v>0.60000000000000031</c:v>
                </c:pt>
                <c:pt idx="60">
                  <c:v>0.61000000000000032</c:v>
                </c:pt>
                <c:pt idx="61">
                  <c:v>0.62000000000000033</c:v>
                </c:pt>
                <c:pt idx="62">
                  <c:v>0.63000000000000034</c:v>
                </c:pt>
                <c:pt idx="63">
                  <c:v>0.64000000000000035</c:v>
                </c:pt>
                <c:pt idx="64">
                  <c:v>0.65000000000000036</c:v>
                </c:pt>
                <c:pt idx="65">
                  <c:v>0.66000000000000036</c:v>
                </c:pt>
                <c:pt idx="66">
                  <c:v>0.67000000000000037</c:v>
                </c:pt>
                <c:pt idx="67">
                  <c:v>0.68000000000000038</c:v>
                </c:pt>
                <c:pt idx="68">
                  <c:v>0.69000000000000039</c:v>
                </c:pt>
                <c:pt idx="69">
                  <c:v>0.7000000000000004</c:v>
                </c:pt>
                <c:pt idx="70">
                  <c:v>0.71000000000000041</c:v>
                </c:pt>
                <c:pt idx="71">
                  <c:v>0.72000000000000042</c:v>
                </c:pt>
                <c:pt idx="72">
                  <c:v>0.73000000000000043</c:v>
                </c:pt>
                <c:pt idx="73">
                  <c:v>0.74000000000000044</c:v>
                </c:pt>
                <c:pt idx="74">
                  <c:v>0.75000000000000044</c:v>
                </c:pt>
                <c:pt idx="75">
                  <c:v>0.76000000000000045</c:v>
                </c:pt>
                <c:pt idx="76">
                  <c:v>0.77000000000000046</c:v>
                </c:pt>
                <c:pt idx="77">
                  <c:v>0.78000000000000047</c:v>
                </c:pt>
                <c:pt idx="78">
                  <c:v>0.79000000000000048</c:v>
                </c:pt>
                <c:pt idx="79">
                  <c:v>0.80000000000000049</c:v>
                </c:pt>
                <c:pt idx="80">
                  <c:v>0.8100000000000005</c:v>
                </c:pt>
                <c:pt idx="81">
                  <c:v>0.82000000000000051</c:v>
                </c:pt>
                <c:pt idx="82">
                  <c:v>0.83000000000000052</c:v>
                </c:pt>
                <c:pt idx="83">
                  <c:v>0.84000000000000052</c:v>
                </c:pt>
                <c:pt idx="84">
                  <c:v>0.85000000000000053</c:v>
                </c:pt>
                <c:pt idx="85">
                  <c:v>0.86000000000000054</c:v>
                </c:pt>
                <c:pt idx="86">
                  <c:v>0.87000000000000055</c:v>
                </c:pt>
                <c:pt idx="87">
                  <c:v>0.88000000000000056</c:v>
                </c:pt>
                <c:pt idx="88">
                  <c:v>0.89000000000000057</c:v>
                </c:pt>
                <c:pt idx="89">
                  <c:v>0.90000000000000058</c:v>
                </c:pt>
                <c:pt idx="90">
                  <c:v>0.91000000000000059</c:v>
                </c:pt>
                <c:pt idx="91">
                  <c:v>0.9200000000000006</c:v>
                </c:pt>
                <c:pt idx="92">
                  <c:v>0.9300000000000006</c:v>
                </c:pt>
                <c:pt idx="93">
                  <c:v>0.94000000000000061</c:v>
                </c:pt>
                <c:pt idx="94">
                  <c:v>0.95000000000000062</c:v>
                </c:pt>
                <c:pt idx="95">
                  <c:v>0.96000000000000063</c:v>
                </c:pt>
                <c:pt idx="96">
                  <c:v>0.97000000000000064</c:v>
                </c:pt>
                <c:pt idx="97">
                  <c:v>0.98000000000000065</c:v>
                </c:pt>
                <c:pt idx="98">
                  <c:v>0.99000000000000066</c:v>
                </c:pt>
                <c:pt idx="99">
                  <c:v>1.0000000000000007</c:v>
                </c:pt>
              </c:numCache>
            </c:numRef>
          </c:xVal>
          <c:yVal>
            <c:numRef>
              <c:f>Propulsion!$I$54:$I$153</c:f>
              <c:numCache>
                <c:formatCode>0.00%</c:formatCode>
                <c:ptCount val="100"/>
                <c:pt idx="0">
                  <c:v>9.8677308420864973E-2</c:v>
                </c:pt>
                <c:pt idx="1">
                  <c:v>9.7249720706626519E-2</c:v>
                </c:pt>
                <c:pt idx="2">
                  <c:v>9.5822132992388065E-2</c:v>
                </c:pt>
                <c:pt idx="3">
                  <c:v>9.4394545278149611E-2</c:v>
                </c:pt>
                <c:pt idx="4">
                  <c:v>9.2966957563911157E-2</c:v>
                </c:pt>
                <c:pt idx="5">
                  <c:v>9.1539369849673147E-2</c:v>
                </c:pt>
                <c:pt idx="6">
                  <c:v>9.0111782135434693E-2</c:v>
                </c:pt>
                <c:pt idx="7">
                  <c:v>8.8684194421196461E-2</c:v>
                </c:pt>
                <c:pt idx="8">
                  <c:v>8.7256606706957784E-2</c:v>
                </c:pt>
                <c:pt idx="9">
                  <c:v>8.5829018992719552E-2</c:v>
                </c:pt>
                <c:pt idx="10">
                  <c:v>8.4401431278481098E-2</c:v>
                </c:pt>
                <c:pt idx="11">
                  <c:v>8.2973843564242644E-2</c:v>
                </c:pt>
                <c:pt idx="12">
                  <c:v>8.154625585000419E-2</c:v>
                </c:pt>
                <c:pt idx="13">
                  <c:v>8.0118668135765736E-2</c:v>
                </c:pt>
                <c:pt idx="14">
                  <c:v>7.8691080421527726E-2</c:v>
                </c:pt>
                <c:pt idx="15">
                  <c:v>7.7263492707289272E-2</c:v>
                </c:pt>
                <c:pt idx="16">
                  <c:v>7.5835904993050818E-2</c:v>
                </c:pt>
                <c:pt idx="17">
                  <c:v>7.4408317278812586E-2</c:v>
                </c:pt>
                <c:pt idx="18">
                  <c:v>7.2980729564574132E-2</c:v>
                </c:pt>
                <c:pt idx="19">
                  <c:v>7.1553141850335678E-2</c:v>
                </c:pt>
                <c:pt idx="20">
                  <c:v>7.0125554136097445E-2</c:v>
                </c:pt>
                <c:pt idx="21">
                  <c:v>6.8697966421858991E-2</c:v>
                </c:pt>
                <c:pt idx="22">
                  <c:v>6.7270378707620537E-2</c:v>
                </c:pt>
                <c:pt idx="23">
                  <c:v>6.5842790993382083E-2</c:v>
                </c:pt>
                <c:pt idx="24">
                  <c:v>6.4415203279143851E-2</c:v>
                </c:pt>
                <c:pt idx="25">
                  <c:v>6.2987615564905397E-2</c:v>
                </c:pt>
                <c:pt idx="26">
                  <c:v>6.1560027850666943E-2</c:v>
                </c:pt>
                <c:pt idx="27">
                  <c:v>6.0132440136428711E-2</c:v>
                </c:pt>
                <c:pt idx="28">
                  <c:v>5.8704852422190257E-2</c:v>
                </c:pt>
                <c:pt idx="29">
                  <c:v>5.7277264707951803E-2</c:v>
                </c:pt>
                <c:pt idx="30">
                  <c:v>5.5849676993713571E-2</c:v>
                </c:pt>
                <c:pt idx="31">
                  <c:v>5.4422089279475117E-2</c:v>
                </c:pt>
                <c:pt idx="32">
                  <c:v>5.2994501565236662E-2</c:v>
                </c:pt>
                <c:pt idx="33">
                  <c:v>5.1566913850998208E-2</c:v>
                </c:pt>
                <c:pt idx="34">
                  <c:v>5.0139326136759976E-2</c:v>
                </c:pt>
                <c:pt idx="35">
                  <c:v>4.8711738422521522E-2</c:v>
                </c:pt>
                <c:pt idx="36">
                  <c:v>4.728415070828329E-2</c:v>
                </c:pt>
                <c:pt idx="37">
                  <c:v>4.5856562994044836E-2</c:v>
                </c:pt>
                <c:pt idx="38">
                  <c:v>4.4428975279806382E-2</c:v>
                </c:pt>
                <c:pt idx="39">
                  <c:v>4.3001387565567928E-2</c:v>
                </c:pt>
                <c:pt idx="40">
                  <c:v>4.1573799851329696E-2</c:v>
                </c:pt>
                <c:pt idx="41">
                  <c:v>4.0146212137091242E-2</c:v>
                </c:pt>
                <c:pt idx="42">
                  <c:v>3.8718624422852788E-2</c:v>
                </c:pt>
                <c:pt idx="43">
                  <c:v>3.7291036708614556E-2</c:v>
                </c:pt>
                <c:pt idx="44">
                  <c:v>3.5863448994376101E-2</c:v>
                </c:pt>
                <c:pt idx="45">
                  <c:v>3.4435861280137647E-2</c:v>
                </c:pt>
                <c:pt idx="46">
                  <c:v>3.3008273565899193E-2</c:v>
                </c:pt>
                <c:pt idx="47">
                  <c:v>3.1580685851660739E-2</c:v>
                </c:pt>
                <c:pt idx="48">
                  <c:v>3.0153098137422507E-2</c:v>
                </c:pt>
                <c:pt idx="49">
                  <c:v>2.8725510423184053E-2</c:v>
                </c:pt>
                <c:pt idx="50">
                  <c:v>2.7297922708945599E-2</c:v>
                </c:pt>
                <c:pt idx="51">
                  <c:v>2.5870334994707367E-2</c:v>
                </c:pt>
                <c:pt idx="52">
                  <c:v>2.4442747280469135E-2</c:v>
                </c:pt>
                <c:pt idx="53">
                  <c:v>2.3015159566230459E-2</c:v>
                </c:pt>
                <c:pt idx="54">
                  <c:v>2.1587571851992227E-2</c:v>
                </c:pt>
                <c:pt idx="55">
                  <c:v>2.0159984137753773E-2</c:v>
                </c:pt>
                <c:pt idx="56">
                  <c:v>1.8732396423515318E-2</c:v>
                </c:pt>
                <c:pt idx="57">
                  <c:v>1.7304808709276864E-2</c:v>
                </c:pt>
                <c:pt idx="58">
                  <c:v>1.5877220995038632E-2</c:v>
                </c:pt>
                <c:pt idx="59">
                  <c:v>1.4449633280800178E-2</c:v>
                </c:pt>
                <c:pt idx="60">
                  <c:v>1.3022045566561946E-2</c:v>
                </c:pt>
                <c:pt idx="61">
                  <c:v>1.1594457852323492E-2</c:v>
                </c:pt>
                <c:pt idx="62">
                  <c:v>1.0166870138085038E-2</c:v>
                </c:pt>
                <c:pt idx="63">
                  <c:v>8.7392824238465838E-3</c:v>
                </c:pt>
                <c:pt idx="64">
                  <c:v>7.3116947096083518E-3</c:v>
                </c:pt>
                <c:pt idx="65">
                  <c:v>5.8841069953698977E-3</c:v>
                </c:pt>
                <c:pt idx="66">
                  <c:v>4.4565192811316656E-3</c:v>
                </c:pt>
                <c:pt idx="67">
                  <c:v>3.0289315668932115E-3</c:v>
                </c:pt>
                <c:pt idx="68">
                  <c:v>1.6013438526547574E-3</c:v>
                </c:pt>
                <c:pt idx="69">
                  <c:v>1.7375613841630333E-4</c:v>
                </c:pt>
                <c:pt idx="70">
                  <c:v>-1.2538315758219287E-3</c:v>
                </c:pt>
                <c:pt idx="71">
                  <c:v>-2.6814192900604938E-3</c:v>
                </c:pt>
                <c:pt idx="72">
                  <c:v>-4.1090070042988369E-3</c:v>
                </c:pt>
                <c:pt idx="73">
                  <c:v>-5.536594718537291E-3</c:v>
                </c:pt>
                <c:pt idx="74">
                  <c:v>-6.9641824327757451E-3</c:v>
                </c:pt>
                <c:pt idx="75">
                  <c:v>-8.3917701470139772E-3</c:v>
                </c:pt>
                <c:pt idx="76">
                  <c:v>-9.8193578612523202E-3</c:v>
                </c:pt>
                <c:pt idx="77">
                  <c:v>-1.1246945575490774E-2</c:v>
                </c:pt>
                <c:pt idx="78">
                  <c:v>-1.2674533289729006E-2</c:v>
                </c:pt>
                <c:pt idx="79">
                  <c:v>-1.410212100396746E-2</c:v>
                </c:pt>
                <c:pt idx="80">
                  <c:v>-1.5529708718206026E-2</c:v>
                </c:pt>
                <c:pt idx="81">
                  <c:v>-1.6957296432444258E-2</c:v>
                </c:pt>
                <c:pt idx="82">
                  <c:v>-1.8384884146682712E-2</c:v>
                </c:pt>
                <c:pt idx="83">
                  <c:v>-1.9812471860921055E-2</c:v>
                </c:pt>
                <c:pt idx="84">
                  <c:v>-2.1240059575159509E-2</c:v>
                </c:pt>
                <c:pt idx="85">
                  <c:v>-2.2667647289397741E-2</c:v>
                </c:pt>
                <c:pt idx="86">
                  <c:v>-2.4095235003636195E-2</c:v>
                </c:pt>
                <c:pt idx="87">
                  <c:v>-2.5522822717874538E-2</c:v>
                </c:pt>
                <c:pt idx="88">
                  <c:v>-2.6950410432113103E-2</c:v>
                </c:pt>
                <c:pt idx="89">
                  <c:v>-2.8377998146351446E-2</c:v>
                </c:pt>
                <c:pt idx="90">
                  <c:v>-2.9805585860589567E-2</c:v>
                </c:pt>
                <c:pt idx="91">
                  <c:v>-3.1233173574828133E-2</c:v>
                </c:pt>
                <c:pt idx="92">
                  <c:v>-3.2660761289066476E-2</c:v>
                </c:pt>
                <c:pt idx="93">
                  <c:v>-3.4088349003304708E-2</c:v>
                </c:pt>
                <c:pt idx="94">
                  <c:v>-3.5515936717543606E-2</c:v>
                </c:pt>
                <c:pt idx="95">
                  <c:v>-3.6943524431781838E-2</c:v>
                </c:pt>
                <c:pt idx="96">
                  <c:v>-3.8371112146020181E-2</c:v>
                </c:pt>
                <c:pt idx="97">
                  <c:v>-3.9798699860258413E-2</c:v>
                </c:pt>
                <c:pt idx="98">
                  <c:v>-4.1226287574496756E-2</c:v>
                </c:pt>
                <c:pt idx="99">
                  <c:v>-4.2653875288734988E-2</c:v>
                </c:pt>
              </c:numCache>
            </c:numRef>
          </c:yVal>
          <c:smooth val="0"/>
          <c:extLst>
            <c:ext xmlns:c16="http://schemas.microsoft.com/office/drawing/2014/chart" uri="{C3380CC4-5D6E-409C-BE32-E72D297353CC}">
              <c16:uniqueId val="{00000000-9BB8-874A-BE61-080FF811B91B}"/>
            </c:ext>
          </c:extLst>
        </c:ser>
        <c:dLbls>
          <c:showLegendKey val="0"/>
          <c:showVal val="0"/>
          <c:showCatName val="0"/>
          <c:showSerName val="0"/>
          <c:showPercent val="0"/>
          <c:showBubbleSize val="0"/>
        </c:dLbls>
        <c:axId val="1121023839"/>
        <c:axId val="1121575391"/>
      </c:scatterChart>
      <c:valAx>
        <c:axId val="11210238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21575391"/>
        <c:crosses val="autoZero"/>
        <c:crossBetween val="midCat"/>
      </c:valAx>
      <c:valAx>
        <c:axId val="112157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210238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strRef>
              <c:f>Propulsion!$I$53</c:f>
              <c:strCache>
                <c:ptCount val="1"/>
                <c:pt idx="0">
                  <c:v>percentage better</c:v>
                </c:pt>
              </c:strCache>
            </c:strRef>
          </c:tx>
          <c:spPr>
            <a:ln w="19050" cap="rnd">
              <a:noFill/>
              <a:round/>
            </a:ln>
            <a:effectLst/>
          </c:spPr>
          <c:marker>
            <c:symbol val="circle"/>
            <c:size val="5"/>
            <c:spPr>
              <a:solidFill>
                <a:schemeClr val="accent1"/>
              </a:solidFill>
              <a:ln w="9525">
                <a:solidFill>
                  <a:schemeClr val="accent1"/>
                </a:solidFill>
              </a:ln>
              <a:effectLst/>
            </c:spPr>
          </c:marker>
          <c:xVal>
            <c:numRef>
              <c:f>Propulsion!$A$54:$A$153</c:f>
              <c:numCache>
                <c:formatCode>0%</c:formatCode>
                <c:ptCount val="100"/>
                <c:pt idx="0">
                  <c:v>0.01</c:v>
                </c:pt>
                <c:pt idx="1">
                  <c:v>0.02</c:v>
                </c:pt>
                <c:pt idx="2">
                  <c:v>0.03</c:v>
                </c:pt>
                <c:pt idx="3">
                  <c:v>0.04</c:v>
                </c:pt>
                <c:pt idx="4">
                  <c:v>0.05</c:v>
                </c:pt>
                <c:pt idx="5">
                  <c:v>6.0000000000000005E-2</c:v>
                </c:pt>
                <c:pt idx="6">
                  <c:v>7.0000000000000007E-2</c:v>
                </c:pt>
                <c:pt idx="7">
                  <c:v>0.08</c:v>
                </c:pt>
                <c:pt idx="8">
                  <c:v>0.09</c:v>
                </c:pt>
                <c:pt idx="9">
                  <c:v>9.9999999999999992E-2</c:v>
                </c:pt>
                <c:pt idx="10">
                  <c:v>0.10999999999999999</c:v>
                </c:pt>
                <c:pt idx="11">
                  <c:v>0.11999999999999998</c:v>
                </c:pt>
                <c:pt idx="12">
                  <c:v>0.12999999999999998</c:v>
                </c:pt>
                <c:pt idx="13">
                  <c:v>0.13999999999999999</c:v>
                </c:pt>
                <c:pt idx="14">
                  <c:v>0.15</c:v>
                </c:pt>
                <c:pt idx="15">
                  <c:v>0.16</c:v>
                </c:pt>
                <c:pt idx="16">
                  <c:v>0.17</c:v>
                </c:pt>
                <c:pt idx="17">
                  <c:v>0.18000000000000002</c:v>
                </c:pt>
                <c:pt idx="18">
                  <c:v>0.19000000000000003</c:v>
                </c:pt>
                <c:pt idx="19">
                  <c:v>0.20000000000000004</c:v>
                </c:pt>
                <c:pt idx="20">
                  <c:v>0.21000000000000005</c:v>
                </c:pt>
                <c:pt idx="21">
                  <c:v>0.22000000000000006</c:v>
                </c:pt>
                <c:pt idx="22">
                  <c:v>0.23000000000000007</c:v>
                </c:pt>
                <c:pt idx="23">
                  <c:v>0.24000000000000007</c:v>
                </c:pt>
                <c:pt idx="24">
                  <c:v>0.25000000000000006</c:v>
                </c:pt>
                <c:pt idx="25">
                  <c:v>0.26000000000000006</c:v>
                </c:pt>
                <c:pt idx="26">
                  <c:v>0.27000000000000007</c:v>
                </c:pt>
                <c:pt idx="27">
                  <c:v>0.28000000000000008</c:v>
                </c:pt>
                <c:pt idx="28">
                  <c:v>0.29000000000000009</c:v>
                </c:pt>
                <c:pt idx="29">
                  <c:v>0.3000000000000001</c:v>
                </c:pt>
                <c:pt idx="30">
                  <c:v>0.31000000000000011</c:v>
                </c:pt>
                <c:pt idx="31">
                  <c:v>0.32000000000000012</c:v>
                </c:pt>
                <c:pt idx="32">
                  <c:v>0.33000000000000013</c:v>
                </c:pt>
                <c:pt idx="33">
                  <c:v>0.34000000000000014</c:v>
                </c:pt>
                <c:pt idx="34">
                  <c:v>0.35000000000000014</c:v>
                </c:pt>
                <c:pt idx="35">
                  <c:v>0.36000000000000015</c:v>
                </c:pt>
                <c:pt idx="36">
                  <c:v>0.37000000000000016</c:v>
                </c:pt>
                <c:pt idx="37">
                  <c:v>0.38000000000000017</c:v>
                </c:pt>
                <c:pt idx="38">
                  <c:v>0.39000000000000018</c:v>
                </c:pt>
                <c:pt idx="39">
                  <c:v>0.40000000000000019</c:v>
                </c:pt>
                <c:pt idx="40">
                  <c:v>0.4100000000000002</c:v>
                </c:pt>
                <c:pt idx="41">
                  <c:v>0.42000000000000021</c:v>
                </c:pt>
                <c:pt idx="42">
                  <c:v>0.43000000000000022</c:v>
                </c:pt>
                <c:pt idx="43">
                  <c:v>0.44000000000000022</c:v>
                </c:pt>
                <c:pt idx="44">
                  <c:v>0.45000000000000023</c:v>
                </c:pt>
                <c:pt idx="45">
                  <c:v>0.46000000000000024</c:v>
                </c:pt>
                <c:pt idx="46">
                  <c:v>0.47000000000000025</c:v>
                </c:pt>
                <c:pt idx="47">
                  <c:v>0.48000000000000026</c:v>
                </c:pt>
                <c:pt idx="48">
                  <c:v>0.49000000000000027</c:v>
                </c:pt>
                <c:pt idx="49">
                  <c:v>0.50000000000000022</c:v>
                </c:pt>
                <c:pt idx="50">
                  <c:v>0.51000000000000023</c:v>
                </c:pt>
                <c:pt idx="51">
                  <c:v>0.52000000000000024</c:v>
                </c:pt>
                <c:pt idx="52">
                  <c:v>0.53000000000000025</c:v>
                </c:pt>
                <c:pt idx="53">
                  <c:v>0.54000000000000026</c:v>
                </c:pt>
                <c:pt idx="54">
                  <c:v>0.55000000000000027</c:v>
                </c:pt>
                <c:pt idx="55">
                  <c:v>0.56000000000000028</c:v>
                </c:pt>
                <c:pt idx="56">
                  <c:v>0.57000000000000028</c:v>
                </c:pt>
                <c:pt idx="57">
                  <c:v>0.58000000000000029</c:v>
                </c:pt>
                <c:pt idx="58">
                  <c:v>0.5900000000000003</c:v>
                </c:pt>
                <c:pt idx="59">
                  <c:v>0.60000000000000031</c:v>
                </c:pt>
                <c:pt idx="60">
                  <c:v>0.61000000000000032</c:v>
                </c:pt>
                <c:pt idx="61">
                  <c:v>0.62000000000000033</c:v>
                </c:pt>
                <c:pt idx="62">
                  <c:v>0.63000000000000034</c:v>
                </c:pt>
                <c:pt idx="63">
                  <c:v>0.64000000000000035</c:v>
                </c:pt>
                <c:pt idx="64">
                  <c:v>0.65000000000000036</c:v>
                </c:pt>
                <c:pt idx="65">
                  <c:v>0.66000000000000036</c:v>
                </c:pt>
                <c:pt idx="66">
                  <c:v>0.67000000000000037</c:v>
                </c:pt>
                <c:pt idx="67">
                  <c:v>0.68000000000000038</c:v>
                </c:pt>
                <c:pt idx="68">
                  <c:v>0.69000000000000039</c:v>
                </c:pt>
                <c:pt idx="69">
                  <c:v>0.7000000000000004</c:v>
                </c:pt>
                <c:pt idx="70">
                  <c:v>0.71000000000000041</c:v>
                </c:pt>
                <c:pt idx="71">
                  <c:v>0.72000000000000042</c:v>
                </c:pt>
                <c:pt idx="72">
                  <c:v>0.73000000000000043</c:v>
                </c:pt>
                <c:pt idx="73">
                  <c:v>0.74000000000000044</c:v>
                </c:pt>
                <c:pt idx="74">
                  <c:v>0.75000000000000044</c:v>
                </c:pt>
                <c:pt idx="75">
                  <c:v>0.76000000000000045</c:v>
                </c:pt>
                <c:pt idx="76">
                  <c:v>0.77000000000000046</c:v>
                </c:pt>
                <c:pt idx="77">
                  <c:v>0.78000000000000047</c:v>
                </c:pt>
                <c:pt idx="78">
                  <c:v>0.79000000000000048</c:v>
                </c:pt>
                <c:pt idx="79">
                  <c:v>0.80000000000000049</c:v>
                </c:pt>
                <c:pt idx="80">
                  <c:v>0.8100000000000005</c:v>
                </c:pt>
                <c:pt idx="81">
                  <c:v>0.82000000000000051</c:v>
                </c:pt>
                <c:pt idx="82">
                  <c:v>0.83000000000000052</c:v>
                </c:pt>
                <c:pt idx="83">
                  <c:v>0.84000000000000052</c:v>
                </c:pt>
                <c:pt idx="84">
                  <c:v>0.85000000000000053</c:v>
                </c:pt>
                <c:pt idx="85">
                  <c:v>0.86000000000000054</c:v>
                </c:pt>
                <c:pt idx="86">
                  <c:v>0.87000000000000055</c:v>
                </c:pt>
                <c:pt idx="87">
                  <c:v>0.88000000000000056</c:v>
                </c:pt>
                <c:pt idx="88">
                  <c:v>0.89000000000000057</c:v>
                </c:pt>
                <c:pt idx="89">
                  <c:v>0.90000000000000058</c:v>
                </c:pt>
                <c:pt idx="90">
                  <c:v>0.91000000000000059</c:v>
                </c:pt>
                <c:pt idx="91">
                  <c:v>0.9200000000000006</c:v>
                </c:pt>
                <c:pt idx="92">
                  <c:v>0.9300000000000006</c:v>
                </c:pt>
                <c:pt idx="93">
                  <c:v>0.94000000000000061</c:v>
                </c:pt>
                <c:pt idx="94">
                  <c:v>0.95000000000000062</c:v>
                </c:pt>
                <c:pt idx="95">
                  <c:v>0.96000000000000063</c:v>
                </c:pt>
                <c:pt idx="96">
                  <c:v>0.97000000000000064</c:v>
                </c:pt>
                <c:pt idx="97">
                  <c:v>0.98000000000000065</c:v>
                </c:pt>
                <c:pt idx="98">
                  <c:v>0.99000000000000066</c:v>
                </c:pt>
                <c:pt idx="99">
                  <c:v>1.0000000000000007</c:v>
                </c:pt>
              </c:numCache>
            </c:numRef>
          </c:xVal>
          <c:yVal>
            <c:numRef>
              <c:f>Propulsion!$I$54:$I$153</c:f>
              <c:numCache>
                <c:formatCode>0.00%</c:formatCode>
                <c:ptCount val="100"/>
                <c:pt idx="0">
                  <c:v>9.8677308420864973E-2</c:v>
                </c:pt>
                <c:pt idx="1">
                  <c:v>9.7249720706626519E-2</c:v>
                </c:pt>
                <c:pt idx="2">
                  <c:v>9.5822132992388065E-2</c:v>
                </c:pt>
                <c:pt idx="3">
                  <c:v>9.4394545278149611E-2</c:v>
                </c:pt>
                <c:pt idx="4">
                  <c:v>9.2966957563911157E-2</c:v>
                </c:pt>
                <c:pt idx="5">
                  <c:v>9.1539369849673147E-2</c:v>
                </c:pt>
                <c:pt idx="6">
                  <c:v>9.0111782135434693E-2</c:v>
                </c:pt>
                <c:pt idx="7">
                  <c:v>8.8684194421196461E-2</c:v>
                </c:pt>
                <c:pt idx="8">
                  <c:v>8.7256606706957784E-2</c:v>
                </c:pt>
                <c:pt idx="9">
                  <c:v>8.5829018992719552E-2</c:v>
                </c:pt>
                <c:pt idx="10">
                  <c:v>8.4401431278481098E-2</c:v>
                </c:pt>
                <c:pt idx="11">
                  <c:v>8.2973843564242644E-2</c:v>
                </c:pt>
                <c:pt idx="12">
                  <c:v>8.154625585000419E-2</c:v>
                </c:pt>
                <c:pt idx="13">
                  <c:v>8.0118668135765736E-2</c:v>
                </c:pt>
                <c:pt idx="14">
                  <c:v>7.8691080421527726E-2</c:v>
                </c:pt>
                <c:pt idx="15">
                  <c:v>7.7263492707289272E-2</c:v>
                </c:pt>
                <c:pt idx="16">
                  <c:v>7.5835904993050818E-2</c:v>
                </c:pt>
                <c:pt idx="17">
                  <c:v>7.4408317278812586E-2</c:v>
                </c:pt>
                <c:pt idx="18">
                  <c:v>7.2980729564574132E-2</c:v>
                </c:pt>
                <c:pt idx="19">
                  <c:v>7.1553141850335678E-2</c:v>
                </c:pt>
                <c:pt idx="20">
                  <c:v>7.0125554136097445E-2</c:v>
                </c:pt>
                <c:pt idx="21">
                  <c:v>6.8697966421858991E-2</c:v>
                </c:pt>
                <c:pt idx="22">
                  <c:v>6.7270378707620537E-2</c:v>
                </c:pt>
                <c:pt idx="23">
                  <c:v>6.5842790993382083E-2</c:v>
                </c:pt>
                <c:pt idx="24">
                  <c:v>6.4415203279143851E-2</c:v>
                </c:pt>
                <c:pt idx="25">
                  <c:v>6.2987615564905397E-2</c:v>
                </c:pt>
                <c:pt idx="26">
                  <c:v>6.1560027850666943E-2</c:v>
                </c:pt>
                <c:pt idx="27">
                  <c:v>6.0132440136428711E-2</c:v>
                </c:pt>
                <c:pt idx="28">
                  <c:v>5.8704852422190257E-2</c:v>
                </c:pt>
                <c:pt idx="29">
                  <c:v>5.7277264707951803E-2</c:v>
                </c:pt>
                <c:pt idx="30">
                  <c:v>5.5849676993713571E-2</c:v>
                </c:pt>
                <c:pt idx="31">
                  <c:v>5.4422089279475117E-2</c:v>
                </c:pt>
                <c:pt idx="32">
                  <c:v>5.2994501565236662E-2</c:v>
                </c:pt>
                <c:pt idx="33">
                  <c:v>5.1566913850998208E-2</c:v>
                </c:pt>
                <c:pt idx="34">
                  <c:v>5.0139326136759976E-2</c:v>
                </c:pt>
                <c:pt idx="35">
                  <c:v>4.8711738422521522E-2</c:v>
                </c:pt>
                <c:pt idx="36">
                  <c:v>4.728415070828329E-2</c:v>
                </c:pt>
                <c:pt idx="37">
                  <c:v>4.5856562994044836E-2</c:v>
                </c:pt>
                <c:pt idx="38">
                  <c:v>4.4428975279806382E-2</c:v>
                </c:pt>
                <c:pt idx="39">
                  <c:v>4.3001387565567928E-2</c:v>
                </c:pt>
                <c:pt idx="40">
                  <c:v>4.1573799851329696E-2</c:v>
                </c:pt>
                <c:pt idx="41">
                  <c:v>4.0146212137091242E-2</c:v>
                </c:pt>
                <c:pt idx="42">
                  <c:v>3.8718624422852788E-2</c:v>
                </c:pt>
                <c:pt idx="43">
                  <c:v>3.7291036708614556E-2</c:v>
                </c:pt>
                <c:pt idx="44">
                  <c:v>3.5863448994376101E-2</c:v>
                </c:pt>
                <c:pt idx="45">
                  <c:v>3.4435861280137647E-2</c:v>
                </c:pt>
                <c:pt idx="46">
                  <c:v>3.3008273565899193E-2</c:v>
                </c:pt>
                <c:pt idx="47">
                  <c:v>3.1580685851660739E-2</c:v>
                </c:pt>
                <c:pt idx="48">
                  <c:v>3.0153098137422507E-2</c:v>
                </c:pt>
                <c:pt idx="49">
                  <c:v>2.8725510423184053E-2</c:v>
                </c:pt>
                <c:pt idx="50">
                  <c:v>2.7297922708945599E-2</c:v>
                </c:pt>
                <c:pt idx="51">
                  <c:v>2.5870334994707367E-2</c:v>
                </c:pt>
                <c:pt idx="52">
                  <c:v>2.4442747280469135E-2</c:v>
                </c:pt>
                <c:pt idx="53">
                  <c:v>2.3015159566230459E-2</c:v>
                </c:pt>
                <c:pt idx="54">
                  <c:v>2.1587571851992227E-2</c:v>
                </c:pt>
                <c:pt idx="55">
                  <c:v>2.0159984137753773E-2</c:v>
                </c:pt>
                <c:pt idx="56">
                  <c:v>1.8732396423515318E-2</c:v>
                </c:pt>
                <c:pt idx="57">
                  <c:v>1.7304808709276864E-2</c:v>
                </c:pt>
                <c:pt idx="58">
                  <c:v>1.5877220995038632E-2</c:v>
                </c:pt>
                <c:pt idx="59">
                  <c:v>1.4449633280800178E-2</c:v>
                </c:pt>
                <c:pt idx="60">
                  <c:v>1.3022045566561946E-2</c:v>
                </c:pt>
                <c:pt idx="61">
                  <c:v>1.1594457852323492E-2</c:v>
                </c:pt>
                <c:pt idx="62">
                  <c:v>1.0166870138085038E-2</c:v>
                </c:pt>
                <c:pt idx="63">
                  <c:v>8.7392824238465838E-3</c:v>
                </c:pt>
                <c:pt idx="64">
                  <c:v>7.3116947096083518E-3</c:v>
                </c:pt>
                <c:pt idx="65">
                  <c:v>5.8841069953698977E-3</c:v>
                </c:pt>
                <c:pt idx="66">
                  <c:v>4.4565192811316656E-3</c:v>
                </c:pt>
                <c:pt idx="67">
                  <c:v>3.0289315668932115E-3</c:v>
                </c:pt>
                <c:pt idx="68">
                  <c:v>1.6013438526547574E-3</c:v>
                </c:pt>
                <c:pt idx="69">
                  <c:v>1.7375613841630333E-4</c:v>
                </c:pt>
                <c:pt idx="70">
                  <c:v>-1.2538315758219287E-3</c:v>
                </c:pt>
                <c:pt idx="71">
                  <c:v>-2.6814192900604938E-3</c:v>
                </c:pt>
                <c:pt idx="72">
                  <c:v>-4.1090070042988369E-3</c:v>
                </c:pt>
                <c:pt idx="73">
                  <c:v>-5.536594718537291E-3</c:v>
                </c:pt>
                <c:pt idx="74">
                  <c:v>-6.9641824327757451E-3</c:v>
                </c:pt>
                <c:pt idx="75">
                  <c:v>-8.3917701470139772E-3</c:v>
                </c:pt>
                <c:pt idx="76">
                  <c:v>-9.8193578612523202E-3</c:v>
                </c:pt>
                <c:pt idx="77">
                  <c:v>-1.1246945575490774E-2</c:v>
                </c:pt>
                <c:pt idx="78">
                  <c:v>-1.2674533289729006E-2</c:v>
                </c:pt>
                <c:pt idx="79">
                  <c:v>-1.410212100396746E-2</c:v>
                </c:pt>
                <c:pt idx="80">
                  <c:v>-1.5529708718206026E-2</c:v>
                </c:pt>
                <c:pt idx="81">
                  <c:v>-1.6957296432444258E-2</c:v>
                </c:pt>
                <c:pt idx="82">
                  <c:v>-1.8384884146682712E-2</c:v>
                </c:pt>
                <c:pt idx="83">
                  <c:v>-1.9812471860921055E-2</c:v>
                </c:pt>
                <c:pt idx="84">
                  <c:v>-2.1240059575159509E-2</c:v>
                </c:pt>
                <c:pt idx="85">
                  <c:v>-2.2667647289397741E-2</c:v>
                </c:pt>
                <c:pt idx="86">
                  <c:v>-2.4095235003636195E-2</c:v>
                </c:pt>
                <c:pt idx="87">
                  <c:v>-2.5522822717874538E-2</c:v>
                </c:pt>
                <c:pt idx="88">
                  <c:v>-2.6950410432113103E-2</c:v>
                </c:pt>
                <c:pt idx="89">
                  <c:v>-2.8377998146351446E-2</c:v>
                </c:pt>
                <c:pt idx="90">
                  <c:v>-2.9805585860589567E-2</c:v>
                </c:pt>
                <c:pt idx="91">
                  <c:v>-3.1233173574828133E-2</c:v>
                </c:pt>
                <c:pt idx="92">
                  <c:v>-3.2660761289066476E-2</c:v>
                </c:pt>
                <c:pt idx="93">
                  <c:v>-3.4088349003304708E-2</c:v>
                </c:pt>
                <c:pt idx="94">
                  <c:v>-3.5515936717543606E-2</c:v>
                </c:pt>
                <c:pt idx="95">
                  <c:v>-3.6943524431781838E-2</c:v>
                </c:pt>
                <c:pt idx="96">
                  <c:v>-3.8371112146020181E-2</c:v>
                </c:pt>
                <c:pt idx="97">
                  <c:v>-3.9798699860258413E-2</c:v>
                </c:pt>
                <c:pt idx="98">
                  <c:v>-4.1226287574496756E-2</c:v>
                </c:pt>
                <c:pt idx="99">
                  <c:v>-4.2653875288734988E-2</c:v>
                </c:pt>
              </c:numCache>
            </c:numRef>
          </c:yVal>
          <c:smooth val="0"/>
          <c:extLst>
            <c:ext xmlns:c16="http://schemas.microsoft.com/office/drawing/2014/chart" uri="{C3380CC4-5D6E-409C-BE32-E72D297353CC}">
              <c16:uniqueId val="{00000000-9BB8-874A-BE61-080FF811B91B}"/>
            </c:ext>
          </c:extLst>
        </c:ser>
        <c:dLbls>
          <c:showLegendKey val="0"/>
          <c:showVal val="0"/>
          <c:showCatName val="0"/>
          <c:showSerName val="0"/>
          <c:showPercent val="0"/>
          <c:showBubbleSize val="0"/>
        </c:dLbls>
        <c:axId val="1121023839"/>
        <c:axId val="1121575391"/>
      </c:scatterChart>
      <c:valAx>
        <c:axId val="11210238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21575391"/>
        <c:crosses val="autoZero"/>
        <c:crossBetween val="midCat"/>
      </c:valAx>
      <c:valAx>
        <c:axId val="1121575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210238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6" fmlaLink="$A$8" horiz="1" max="80" page="20" val="62"/>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0.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5</xdr:col>
      <xdr:colOff>272898</xdr:colOff>
      <xdr:row>18</xdr:row>
      <xdr:rowOff>39764</xdr:rowOff>
    </xdr:from>
    <xdr:to>
      <xdr:col>8</xdr:col>
      <xdr:colOff>1121076</xdr:colOff>
      <xdr:row>33</xdr:row>
      <xdr:rowOff>129571</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642056</xdr:colOff>
      <xdr:row>18</xdr:row>
      <xdr:rowOff>159455</xdr:rowOff>
    </xdr:from>
    <xdr:to>
      <xdr:col>13</xdr:col>
      <xdr:colOff>500944</xdr:colOff>
      <xdr:row>33</xdr:row>
      <xdr:rowOff>150989</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578529</xdr:colOff>
      <xdr:row>60</xdr:row>
      <xdr:rowOff>154299</xdr:rowOff>
    </xdr:from>
    <xdr:to>
      <xdr:col>9</xdr:col>
      <xdr:colOff>902056</xdr:colOff>
      <xdr:row>75</xdr:row>
      <xdr:rowOff>106821</xdr:rowOff>
    </xdr:to>
    <xdr:graphicFrame macro="">
      <xdr:nvGraphicFramePr>
        <xdr:cNvPr id="133" name="Chart 4">
          <a:extLst>
            <a:ext uri="{FF2B5EF4-FFF2-40B4-BE49-F238E27FC236}">
              <a16:creationId xmlns:a16="http://schemas.microsoft.com/office/drawing/2014/main" id="{00000000-0008-0000-0100-00008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60</xdr:row>
      <xdr:rowOff>137160</xdr:rowOff>
    </xdr:from>
    <xdr:to>
      <xdr:col>5</xdr:col>
      <xdr:colOff>1554480</xdr:colOff>
      <xdr:row>75</xdr:row>
      <xdr:rowOff>114300</xdr:rowOff>
    </xdr:to>
    <xdr:graphicFrame macro="">
      <xdr:nvGraphicFramePr>
        <xdr:cNvPr id="68" name="Chart 12">
          <a:extLst>
            <a:ext uri="{FF2B5EF4-FFF2-40B4-BE49-F238E27FC236}">
              <a16:creationId xmlns:a16="http://schemas.microsoft.com/office/drawing/2014/main" id="{00000000-0008-0000-0100-00004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83820</xdr:colOff>
      <xdr:row>77</xdr:row>
      <xdr:rowOff>121920</xdr:rowOff>
    </xdr:from>
    <xdr:to>
      <xdr:col>5</xdr:col>
      <xdr:colOff>1607820</xdr:colOff>
      <xdr:row>92</xdr:row>
      <xdr:rowOff>121920</xdr:rowOff>
    </xdr:to>
    <xdr:graphicFrame macro="">
      <xdr:nvGraphicFramePr>
        <xdr:cNvPr id="59" name="Chart 23">
          <a:extLst>
            <a:ext uri="{FF2B5EF4-FFF2-40B4-BE49-F238E27FC236}">
              <a16:creationId xmlns:a16="http://schemas.microsoft.com/office/drawing/2014/main" id="{00000000-0008-0000-0100-00003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546914</xdr:colOff>
      <xdr:row>77</xdr:row>
      <xdr:rowOff>98429</xdr:rowOff>
    </xdr:from>
    <xdr:to>
      <xdr:col>9</xdr:col>
      <xdr:colOff>937664</xdr:colOff>
      <xdr:row>92</xdr:row>
      <xdr:rowOff>71215</xdr:rowOff>
    </xdr:to>
    <xdr:graphicFrame macro="">
      <xdr:nvGraphicFramePr>
        <xdr:cNvPr id="108" name="Chart 23">
          <a:extLst>
            <a:ext uri="{FF2B5EF4-FFF2-40B4-BE49-F238E27FC236}">
              <a16:creationId xmlns:a16="http://schemas.microsoft.com/office/drawing/2014/main" id="{00000000-0008-0000-01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1319423</xdr:colOff>
      <xdr:row>92</xdr:row>
      <xdr:rowOff>94953</xdr:rowOff>
    </xdr:from>
    <xdr:to>
      <xdr:col>6</xdr:col>
      <xdr:colOff>1519252</xdr:colOff>
      <xdr:row>107</xdr:row>
      <xdr:rowOff>177895</xdr:rowOff>
    </xdr:to>
    <xdr:graphicFrame macro="">
      <xdr:nvGraphicFramePr>
        <xdr:cNvPr id="109" name="Chart 75">
          <a:extLst>
            <a:ext uri="{FF2B5EF4-FFF2-40B4-BE49-F238E27FC236}">
              <a16:creationId xmlns:a16="http://schemas.microsoft.com/office/drawing/2014/main" id="{00000000-0008-0000-0100-00006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268605</xdr:colOff>
      <xdr:row>50</xdr:row>
      <xdr:rowOff>130492</xdr:rowOff>
    </xdr:from>
    <xdr:to>
      <xdr:col>13</xdr:col>
      <xdr:colOff>348615</xdr:colOff>
      <xdr:row>65</xdr:row>
      <xdr:rowOff>129540</xdr:rowOff>
    </xdr:to>
    <xdr:graphicFrame macro="">
      <xdr:nvGraphicFramePr>
        <xdr:cNvPr id="54" name="Chart 4">
          <a:extLst>
            <a:ext uri="{FF2B5EF4-FFF2-40B4-BE49-F238E27FC236}">
              <a16:creationId xmlns:a16="http://schemas.microsoft.com/office/drawing/2014/main" id="{00000000-0008-0000-03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523875</xdr:colOff>
      <xdr:row>0</xdr:row>
      <xdr:rowOff>133350</xdr:rowOff>
    </xdr:from>
    <xdr:to>
      <xdr:col>25</xdr:col>
      <xdr:colOff>704850</xdr:colOff>
      <xdr:row>19</xdr:row>
      <xdr:rowOff>161925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38372</xdr:colOff>
      <xdr:row>46</xdr:row>
      <xdr:rowOff>68580</xdr:rowOff>
    </xdr:from>
    <xdr:to>
      <xdr:col>26</xdr:col>
      <xdr:colOff>594360</xdr:colOff>
      <xdr:row>65</xdr:row>
      <xdr:rowOff>114300</xdr:rowOff>
    </xdr:to>
    <xdr:graphicFrame macro="">
      <xdr:nvGraphicFramePr>
        <xdr:cNvPr id="3" name="Chart 1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69850</xdr:colOff>
          <xdr:row>8</xdr:row>
          <xdr:rowOff>31750</xdr:rowOff>
        </xdr:from>
        <xdr:to>
          <xdr:col>1</xdr:col>
          <xdr:colOff>520700</xdr:colOff>
          <xdr:row>9</xdr:row>
          <xdr:rowOff>88900</xdr:rowOff>
        </xdr:to>
        <xdr:sp macro="" textlink="">
          <xdr:nvSpPr>
            <xdr:cNvPr id="4097" name="Scroll Bar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76200</xdr:colOff>
      <xdr:row>34</xdr:row>
      <xdr:rowOff>53884</xdr:rowOff>
    </xdr:from>
    <xdr:to>
      <xdr:col>8</xdr:col>
      <xdr:colOff>162877</xdr:colOff>
      <xdr:row>63</xdr:row>
      <xdr:rowOff>139610</xdr:rowOff>
    </xdr:to>
    <xdr:graphicFrame macro="">
      <xdr:nvGraphicFramePr>
        <xdr:cNvPr id="2" name="Chart 5">
          <a:extLst>
            <a:ext uri="{FF2B5EF4-FFF2-40B4-BE49-F238E27FC236}">
              <a16:creationId xmlns:a16="http://schemas.microsoft.com/office/drawing/2014/main" id="{00000000-0008-0000-0400-000002000000}"/>
            </a:ext>
            <a:ext uri="{147F2762-F138-4A5C-976F-8EAC2B608ADB}">
              <a16:predDERef xmlns:a16="http://schemas.microsoft.com/office/drawing/2014/main" pred="{00000000-0008-0000-0400-000001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28575</xdr:colOff>
      <xdr:row>6</xdr:row>
      <xdr:rowOff>180975</xdr:rowOff>
    </xdr:from>
    <xdr:to>
      <xdr:col>20</xdr:col>
      <xdr:colOff>86571</xdr:colOff>
      <xdr:row>12</xdr:row>
      <xdr:rowOff>40468</xdr:rowOff>
    </xdr:to>
    <xdr:pic>
      <xdr:nvPicPr>
        <xdr:cNvPr id="4" name="Picture 1">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49350" y="1352550"/>
          <a:ext cx="3592830" cy="105117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68580</xdr:colOff>
      <xdr:row>1</xdr:row>
      <xdr:rowOff>114300</xdr:rowOff>
    </xdr:from>
    <xdr:to>
      <xdr:col>5</xdr:col>
      <xdr:colOff>563873</xdr:colOff>
      <xdr:row>11</xdr:row>
      <xdr:rowOff>64770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8180" y="350520"/>
          <a:ext cx="2933693" cy="1779270"/>
        </a:xfrm>
        <a:prstGeom prst="rect">
          <a:avLst/>
        </a:prstGeom>
      </xdr:spPr>
    </xdr:pic>
    <xdr:clientData/>
  </xdr:twoCellAnchor>
  <xdr:twoCellAnchor editAs="oneCell">
    <xdr:from>
      <xdr:col>7</xdr:col>
      <xdr:colOff>45721</xdr:colOff>
      <xdr:row>1</xdr:row>
      <xdr:rowOff>55628</xdr:rowOff>
    </xdr:from>
    <xdr:to>
      <xdr:col>12</xdr:col>
      <xdr:colOff>590551</xdr:colOff>
      <xdr:row>7</xdr:row>
      <xdr:rowOff>9525</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312921" y="291848"/>
          <a:ext cx="3592830" cy="1051177"/>
        </a:xfrm>
        <a:prstGeom prst="rect">
          <a:avLst/>
        </a:prstGeom>
      </xdr:spPr>
    </xdr:pic>
    <xdr:clientData/>
  </xdr:twoCellAnchor>
  <xdr:twoCellAnchor editAs="oneCell">
    <xdr:from>
      <xdr:col>7</xdr:col>
      <xdr:colOff>95250</xdr:colOff>
      <xdr:row>1</xdr:row>
      <xdr:rowOff>76200</xdr:rowOff>
    </xdr:from>
    <xdr:to>
      <xdr:col>19</xdr:col>
      <xdr:colOff>571500</xdr:colOff>
      <xdr:row>29</xdr:row>
      <xdr:rowOff>66675</xdr:rowOff>
    </xdr:to>
    <xdr:pic>
      <xdr:nvPicPr>
        <xdr:cNvPr id="6" name="Picture 3">
          <a:extLst>
            <a:ext uri="{FF2B5EF4-FFF2-40B4-BE49-F238E27FC236}">
              <a16:creationId xmlns:a16="http://schemas.microsoft.com/office/drawing/2014/main" id="{00000000-0008-0000-0700-000006000000}"/>
            </a:ext>
            <a:ext uri="{147F2762-F138-4A5C-976F-8EAC2B608ADB}">
              <a16:predDERef xmlns:a16="http://schemas.microsoft.com/office/drawing/2014/main" pred="{00000000-0008-0000-07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362450" y="304800"/>
          <a:ext cx="7791450" cy="5334000"/>
        </a:xfrm>
        <a:prstGeom prst="rect">
          <a:avLst/>
        </a:prstGeom>
      </xdr:spPr>
    </xdr:pic>
    <xdr:clientData/>
  </xdr:twoCellAnchor>
  <xdr:twoCellAnchor editAs="oneCell">
    <xdr:from>
      <xdr:col>1</xdr:col>
      <xdr:colOff>106680</xdr:colOff>
      <xdr:row>17</xdr:row>
      <xdr:rowOff>22860</xdr:rowOff>
    </xdr:from>
    <xdr:to>
      <xdr:col>8</xdr:col>
      <xdr:colOff>147378</xdr:colOff>
      <xdr:row>35</xdr:row>
      <xdr:rowOff>3810</xdr:rowOff>
    </xdr:to>
    <xdr:pic>
      <xdr:nvPicPr>
        <xdr:cNvPr id="8" name="Picture 4" descr="An empirical equation to estimate the Oswald | Chegg.com">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6280" y="3208020"/>
          <a:ext cx="4307898"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25</xdr:col>
      <xdr:colOff>257174</xdr:colOff>
      <xdr:row>1</xdr:row>
      <xdr:rowOff>36164</xdr:rowOff>
    </xdr:from>
    <xdr:to>
      <xdr:col>36</xdr:col>
      <xdr:colOff>629668</xdr:colOff>
      <xdr:row>28</xdr:row>
      <xdr:rowOff>69501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369793</xdr:colOff>
      <xdr:row>35</xdr:row>
      <xdr:rowOff>22410</xdr:rowOff>
    </xdr:from>
    <xdr:to>
      <xdr:col>7</xdr:col>
      <xdr:colOff>569818</xdr:colOff>
      <xdr:row>50</xdr:row>
      <xdr:rowOff>22411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252131</xdr:colOff>
      <xdr:row>29</xdr:row>
      <xdr:rowOff>1119</xdr:rowOff>
    </xdr:from>
    <xdr:to>
      <xdr:col>36</xdr:col>
      <xdr:colOff>627528</xdr:colOff>
      <xdr:row>55</xdr:row>
      <xdr:rowOff>179294</xdr:rowOff>
    </xdr:to>
    <xdr:graphicFrame macro="">
      <xdr:nvGraphicFramePr>
        <xdr:cNvPr id="4" name="Chart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15</xdr:col>
      <xdr:colOff>704849</xdr:colOff>
      <xdr:row>68</xdr:row>
      <xdr:rowOff>151279</xdr:rowOff>
    </xdr:from>
    <xdr:to>
      <xdr:col>29</xdr:col>
      <xdr:colOff>687480</xdr:colOff>
      <xdr:row>95</xdr:row>
      <xdr:rowOff>122704</xdr:rowOff>
    </xdr:to>
    <xdr:graphicFrame macro="">
      <xdr:nvGraphicFramePr>
        <xdr:cNvPr id="55" name="Chart 1">
          <a:extLst>
            <a:ext uri="{FF2B5EF4-FFF2-40B4-BE49-F238E27FC236}">
              <a16:creationId xmlns:a16="http://schemas.microsoft.com/office/drawing/2014/main" id="{00000000-0008-0000-0A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95251</xdr:colOff>
      <xdr:row>4</xdr:row>
      <xdr:rowOff>171449</xdr:rowOff>
    </xdr:from>
    <xdr:to>
      <xdr:col>43</xdr:col>
      <xdr:colOff>714374</xdr:colOff>
      <xdr:row>43</xdr:row>
      <xdr:rowOff>142874</xdr:rowOff>
    </xdr:to>
    <xdr:graphicFrame macro="">
      <xdr:nvGraphicFramePr>
        <xdr:cNvPr id="75" name="Chart 2">
          <a:extLst>
            <a:ext uri="{FF2B5EF4-FFF2-40B4-BE49-F238E27FC236}">
              <a16:creationId xmlns:a16="http://schemas.microsoft.com/office/drawing/2014/main" id="{00000000-0008-0000-0A00-00004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95251</xdr:colOff>
      <xdr:row>4</xdr:row>
      <xdr:rowOff>171449</xdr:rowOff>
    </xdr:from>
    <xdr:to>
      <xdr:col>43</xdr:col>
      <xdr:colOff>714374</xdr:colOff>
      <xdr:row>43</xdr:row>
      <xdr:rowOff>142874</xdr:rowOff>
    </xdr:to>
    <xdr:graphicFrame macro="">
      <xdr:nvGraphicFramePr>
        <xdr:cNvPr id="37" name="Chart 2">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280148</xdr:colOff>
      <xdr:row>26</xdr:row>
      <xdr:rowOff>44823</xdr:rowOff>
    </xdr:from>
    <xdr:to>
      <xdr:col>18</xdr:col>
      <xdr:colOff>61073</xdr:colOff>
      <xdr:row>53</xdr:row>
      <xdr:rowOff>16248</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160939</xdr:colOff>
      <xdr:row>58</xdr:row>
      <xdr:rowOff>79047</xdr:rowOff>
    </xdr:from>
    <xdr:to>
      <xdr:col>13</xdr:col>
      <xdr:colOff>1259051</xdr:colOff>
      <xdr:row>86</xdr:row>
      <xdr:rowOff>10948</xdr:rowOff>
    </xdr:to>
    <xdr:graphicFrame macro="">
      <xdr:nvGraphicFramePr>
        <xdr:cNvPr id="5" name="Chart 1">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1229955</xdr:colOff>
      <xdr:row>61</xdr:row>
      <xdr:rowOff>171410</xdr:rowOff>
    </xdr:from>
    <xdr:to>
      <xdr:col>16</xdr:col>
      <xdr:colOff>381131</xdr:colOff>
      <xdr:row>89</xdr:row>
      <xdr:rowOff>103312</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304799</xdr:colOff>
      <xdr:row>7</xdr:row>
      <xdr:rowOff>160866</xdr:rowOff>
    </xdr:from>
    <xdr:to>
      <xdr:col>2</xdr:col>
      <xdr:colOff>539375</xdr:colOff>
      <xdr:row>10</xdr:row>
      <xdr:rowOff>148167</xdr:rowOff>
    </xdr:to>
    <xdr:pic>
      <xdr:nvPicPr>
        <xdr:cNvPr id="2" name="图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304799" y="1600199"/>
          <a:ext cx="1589243" cy="571501"/>
        </a:xfrm>
        <a:prstGeom prst="rect">
          <a:avLst/>
        </a:prstGeom>
      </xdr:spPr>
    </xdr:pic>
    <xdr:clientData/>
  </xdr:twoCellAnchor>
  <xdr:twoCellAnchor editAs="oneCell">
    <xdr:from>
      <xdr:col>8</xdr:col>
      <xdr:colOff>626534</xdr:colOff>
      <xdr:row>7</xdr:row>
      <xdr:rowOff>169332</xdr:rowOff>
    </xdr:from>
    <xdr:to>
      <xdr:col>10</xdr:col>
      <xdr:colOff>452968</xdr:colOff>
      <xdr:row>10</xdr:row>
      <xdr:rowOff>111576</xdr:rowOff>
    </xdr:to>
    <xdr:pic>
      <xdr:nvPicPr>
        <xdr:cNvPr id="3" name="图片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6045201" y="1608665"/>
          <a:ext cx="1435100" cy="5264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b323b06293421eb/Documents/Reference%20aircraft%20(boxw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b323b06293421eb/Documents/Reference%20aircraft%20(BW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LD_LAPTOP_DOCS\Desktop\Project-Y2-Q1\WP3_VOL7_Iter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Base"/>
      <sheetName val="Class 1 Weight est."/>
      <sheetName val="TW and WS"/>
      <sheetName val="Wing design (Conventional)"/>
      <sheetName val="Wing design (Box)"/>
      <sheetName val="Class II - Raymer "/>
      <sheetName val="Propulsion"/>
      <sheetName val="Empennage"/>
      <sheetName val="Undercarriage"/>
      <sheetName val="Fuselage"/>
    </sheetNames>
    <sheetDataSet>
      <sheetData sheetId="0"/>
      <sheetData sheetId="1"/>
      <sheetData sheetId="2">
        <row r="25">
          <cell r="R25">
            <v>15750</v>
          </cell>
        </row>
        <row r="26">
          <cell r="R26">
            <v>3700</v>
          </cell>
        </row>
        <row r="32">
          <cell r="R32">
            <v>18900</v>
          </cell>
        </row>
        <row r="35">
          <cell r="R35">
            <v>1401.5899979268811</v>
          </cell>
        </row>
        <row r="39">
          <cell r="R39">
            <v>17317.827157388165</v>
          </cell>
        </row>
      </sheetData>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Base"/>
      <sheetName val="V&amp;V"/>
      <sheetName val="Class 1 Weight est."/>
      <sheetName val="TW and WS"/>
      <sheetName val="Fuselage"/>
      <sheetName val="Wing Design"/>
      <sheetName val="Propulsion"/>
      <sheetName val="Class I CG"/>
      <sheetName val="Undercarriage"/>
      <sheetName val="Class II - Raymer "/>
      <sheetName val="Roll Cruise Control"/>
      <sheetName val="Empennage"/>
      <sheetName val="Loading diagram"/>
      <sheetName val="HLD"/>
    </sheetNames>
    <sheetDataSet>
      <sheetData sheetId="0"/>
      <sheetData sheetId="1"/>
      <sheetData sheetId="2"/>
      <sheetData sheetId="3">
        <row r="25">
          <cell r="R25">
            <v>15750</v>
          </cell>
        </row>
        <row r="26">
          <cell r="R26">
            <v>3700</v>
          </cell>
        </row>
        <row r="32">
          <cell r="R32">
            <v>16537.5</v>
          </cell>
        </row>
        <row r="35">
          <cell r="R35">
            <v>2879.9656980595546</v>
          </cell>
        </row>
        <row r="39">
          <cell r="R39">
            <v>29362.626723335437</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1st level W"/>
      <sheetName val="TW and WS "/>
      <sheetName val="Wing Design"/>
      <sheetName val="Roll Control CRUISE"/>
      <sheetName val="Flaps"/>
      <sheetName val="Oswald options"/>
      <sheetName val="Fuselage"/>
      <sheetName val="Airfoils"/>
      <sheetName val="C values"/>
      <sheetName val="DRAG"/>
      <sheetName val="WP3"/>
      <sheetName val="Weight 2"/>
    </sheetNames>
    <sheetDataSet>
      <sheetData sheetId="0"/>
      <sheetData sheetId="1"/>
      <sheetData sheetId="2">
        <row r="29">
          <cell r="E29">
            <v>0.26107434203213448</v>
          </cell>
        </row>
        <row r="31">
          <cell r="E31">
            <v>250.811310611284</v>
          </cell>
        </row>
      </sheetData>
      <sheetData sheetId="3">
        <row r="3">
          <cell r="F3">
            <v>0.64869150532785047</v>
          </cell>
          <cell r="G3">
            <v>0.39773563948046214</v>
          </cell>
          <cell r="I3">
            <v>5.0540185973650278</v>
          </cell>
          <cell r="J3">
            <v>2.0101633187691275</v>
          </cell>
          <cell r="M3">
            <v>3.7506832656414177</v>
          </cell>
          <cell r="N3">
            <v>7.561954362419403</v>
          </cell>
        </row>
        <row r="6">
          <cell r="E6">
            <v>124.75666536059208</v>
          </cell>
          <cell r="F6">
            <v>10</v>
          </cell>
          <cell r="G6">
            <v>35.320909580670779</v>
          </cell>
          <cell r="I6">
            <v>0.80123033629910412</v>
          </cell>
        </row>
        <row r="10">
          <cell r="F10">
            <v>0.14834659554161936</v>
          </cell>
        </row>
      </sheetData>
      <sheetData sheetId="4">
        <row r="3">
          <cell r="B3">
            <v>6.5317188644913848</v>
          </cell>
        </row>
        <row r="9">
          <cell r="B9">
            <v>26</v>
          </cell>
        </row>
        <row r="10">
          <cell r="B10">
            <v>26</v>
          </cell>
        </row>
        <row r="13">
          <cell r="B13">
            <v>17.307245694528682</v>
          </cell>
        </row>
        <row r="14">
          <cell r="B14">
            <v>16</v>
          </cell>
        </row>
        <row r="17">
          <cell r="B17">
            <v>0.7</v>
          </cell>
        </row>
      </sheetData>
      <sheetData sheetId="5"/>
      <sheetData sheetId="6"/>
      <sheetData sheetId="7">
        <row r="4">
          <cell r="E4">
            <v>2.7801</v>
          </cell>
        </row>
        <row r="5">
          <cell r="E5">
            <v>8.3402999999999992</v>
          </cell>
        </row>
        <row r="6">
          <cell r="E6">
            <v>4.1701499999999996</v>
          </cell>
        </row>
        <row r="8">
          <cell r="E8">
            <v>24.625</v>
          </cell>
        </row>
      </sheetData>
      <sheetData sheetId="8">
        <row r="5">
          <cell r="J5">
            <v>7.1328540540540566E-2</v>
          </cell>
        </row>
      </sheetData>
      <sheetData sheetId="9"/>
      <sheetData sheetId="10">
        <row r="6">
          <cell r="J6">
            <v>1.3789000000000001E-5</v>
          </cell>
        </row>
        <row r="34">
          <cell r="B34">
            <v>0.3604</v>
          </cell>
        </row>
        <row r="50">
          <cell r="I50">
            <v>4.1701499999999996</v>
          </cell>
        </row>
        <row r="51">
          <cell r="I51">
            <v>12.114550000000001</v>
          </cell>
        </row>
        <row r="52">
          <cell r="I52">
            <v>8.3402999999999992</v>
          </cell>
        </row>
      </sheetData>
      <sheetData sheetId="11">
        <row r="95">
          <cell r="J95">
            <v>30.802861782840861</v>
          </cell>
        </row>
        <row r="96">
          <cell r="J96">
            <v>4.1623161093623011</v>
          </cell>
        </row>
        <row r="103">
          <cell r="J103">
            <v>30.802861782840861</v>
          </cell>
        </row>
        <row r="104">
          <cell r="J104">
            <v>2.2211721205500217</v>
          </cell>
        </row>
      </sheetData>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booksite.elsevier.com/9780340741528/appendices/data-a/table-1/table.htm" TargetMode="External"/><Relationship Id="rId7" Type="http://schemas.openxmlformats.org/officeDocument/2006/relationships/printerSettings" Target="../printerSettings/printerSettings2.bin"/><Relationship Id="rId2" Type="http://schemas.openxmlformats.org/officeDocument/2006/relationships/hyperlink" Target="https://booksite.elsevier.com/9780340741528/appendices/data-a/table-2/default.htm" TargetMode="External"/><Relationship Id="rId1" Type="http://schemas.openxmlformats.org/officeDocument/2006/relationships/printerSettings" Target="../printerSettings/printerSettings1.bin"/><Relationship Id="rId6" Type="http://schemas.openxmlformats.org/officeDocument/2006/relationships/hyperlink" Target="https://www.superjetinternational.com/wp-content/uploads/SSJ100_Datasheet.pdf" TargetMode="External"/><Relationship Id="rId5" Type="http://schemas.openxmlformats.org/officeDocument/2006/relationships/hyperlink" Target="https://booksite.elsevier.com/9780340741528/appendices/data-a/table-1/table.htm" TargetMode="External"/><Relationship Id="rId4" Type="http://schemas.openxmlformats.org/officeDocument/2006/relationships/hyperlink" Target="https://www.airbus.com/aircraft/passenger-aircraft/a320-family/a320ceo.html"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booksite.elsevier.com/9780340741528/appendices/data-a/table-1/table.htm" TargetMode="External"/><Relationship Id="rId7" Type="http://schemas.openxmlformats.org/officeDocument/2006/relationships/printerSettings" Target="../printerSettings/printerSettings4.bin"/><Relationship Id="rId2" Type="http://schemas.openxmlformats.org/officeDocument/2006/relationships/hyperlink" Target="https://booksite.elsevier.com/9780340741528/appendices/data-a/table-1/table.htm" TargetMode="External"/><Relationship Id="rId1" Type="http://schemas.openxmlformats.org/officeDocument/2006/relationships/printerSettings" Target="../printerSettings/printerSettings3.bin"/><Relationship Id="rId6" Type="http://schemas.openxmlformats.org/officeDocument/2006/relationships/hyperlink" Target="https://booksite.elsevier.com/9780340741528/appendices/data-a/table-7/table.htm" TargetMode="External"/><Relationship Id="rId5" Type="http://schemas.openxmlformats.org/officeDocument/2006/relationships/hyperlink" Target="https://booksite.elsevier.com/9780340741528/appendices/data-a/table-6/table.htm" TargetMode="External"/><Relationship Id="rId4" Type="http://schemas.openxmlformats.org/officeDocument/2006/relationships/hyperlink" Target="https://www.airbus.com/aircraft/passenger-aircraft/a220-family/a220-300.htmlhttps:/en.wikipedia.org/wiki/Airbus_A220"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7"/>
  <sheetViews>
    <sheetView topLeftCell="A13" zoomScaleNormal="100" workbookViewId="0">
      <selection activeCell="Q18" sqref="Q18"/>
    </sheetView>
  </sheetViews>
  <sheetFormatPr defaultColWidth="9.08984375" defaultRowHeight="14.5"/>
  <cols>
    <col min="1" max="1" width="22.36328125" style="2" customWidth="1"/>
    <col min="2" max="3" width="16.08984375" style="2" customWidth="1"/>
    <col min="4" max="4" width="19.6328125" style="2" customWidth="1"/>
    <col min="5" max="5" width="26.36328125" style="2" customWidth="1"/>
    <col min="6" max="6" width="33.36328125" style="2" customWidth="1"/>
    <col min="7" max="7" width="14" style="2" customWidth="1"/>
    <col min="8" max="9" width="20" style="2" customWidth="1"/>
    <col min="10" max="10" width="22.6328125" style="2" customWidth="1"/>
    <col min="11" max="11" width="16.08984375" style="2" customWidth="1"/>
    <col min="12" max="12" width="13.6328125" style="2" customWidth="1"/>
    <col min="13" max="13" width="20.81640625" style="2" customWidth="1"/>
    <col min="14" max="14" width="20" style="2" customWidth="1"/>
    <col min="15" max="15" width="14.08984375" style="2" customWidth="1"/>
    <col min="16" max="16" width="20.36328125" style="2" customWidth="1"/>
    <col min="17" max="17" width="32" style="2" customWidth="1"/>
    <col min="18" max="18" width="9.08984375" style="2"/>
    <col min="19" max="19" width="25" style="2" customWidth="1"/>
    <col min="20" max="20" width="9.08984375" style="2"/>
    <col min="21" max="21" width="186.36328125" style="2" customWidth="1"/>
    <col min="22" max="16384" width="9.08984375" style="2"/>
  </cols>
  <sheetData>
    <row r="1" spans="1:24" s="31" customFormat="1" ht="13">
      <c r="A1" s="13" t="s">
        <v>0</v>
      </c>
      <c r="B1" s="13" t="s">
        <v>1</v>
      </c>
      <c r="C1" s="13" t="s">
        <v>2</v>
      </c>
      <c r="D1" s="13" t="s">
        <v>3</v>
      </c>
      <c r="E1" s="13" t="s">
        <v>4</v>
      </c>
      <c r="F1" s="25" t="s">
        <v>5</v>
      </c>
      <c r="G1" s="25" t="s">
        <v>6</v>
      </c>
      <c r="H1" s="13" t="s">
        <v>7</v>
      </c>
      <c r="I1" s="13" t="s">
        <v>8</v>
      </c>
      <c r="J1" s="13" t="s">
        <v>9</v>
      </c>
      <c r="K1" s="13" t="s">
        <v>10</v>
      </c>
      <c r="L1" s="25" t="s">
        <v>11</v>
      </c>
      <c r="M1" s="13" t="s">
        <v>12</v>
      </c>
      <c r="N1" s="13" t="s">
        <v>13</v>
      </c>
      <c r="O1" s="13" t="s">
        <v>14</v>
      </c>
      <c r="P1" s="13" t="s">
        <v>15</v>
      </c>
      <c r="Q1" s="13" t="s">
        <v>16</v>
      </c>
      <c r="R1" s="13" t="s">
        <v>17</v>
      </c>
      <c r="S1" s="13" t="s">
        <v>18</v>
      </c>
      <c r="T1" s="13" t="s">
        <v>19</v>
      </c>
      <c r="U1" s="33" t="s">
        <v>20</v>
      </c>
      <c r="V1" s="13"/>
      <c r="W1" s="13"/>
      <c r="X1" s="13"/>
    </row>
    <row r="2" spans="1:24" s="22" customFormat="1">
      <c r="A2" s="20" t="s">
        <v>21</v>
      </c>
      <c r="B2" s="20" t="s">
        <v>22</v>
      </c>
      <c r="C2" s="20">
        <v>150</v>
      </c>
      <c r="D2" s="20"/>
      <c r="E2" s="20"/>
      <c r="F2" s="20">
        <v>3700</v>
      </c>
      <c r="G2" s="20" t="s">
        <v>23</v>
      </c>
      <c r="H2" s="20">
        <v>2000</v>
      </c>
      <c r="I2" s="20">
        <v>1400</v>
      </c>
      <c r="J2" s="20" t="s">
        <v>23</v>
      </c>
      <c r="K2" s="20" t="s">
        <v>23</v>
      </c>
      <c r="L2" s="20" t="s">
        <v>23</v>
      </c>
      <c r="M2" s="20" t="s">
        <v>23</v>
      </c>
      <c r="N2" s="20" t="s">
        <v>23</v>
      </c>
      <c r="O2" s="20" t="s">
        <v>23</v>
      </c>
      <c r="P2" s="20" t="s">
        <v>24</v>
      </c>
      <c r="Q2" s="20" t="s">
        <v>25</v>
      </c>
      <c r="R2" s="20"/>
      <c r="S2" s="20"/>
      <c r="T2" s="20" t="s">
        <v>23</v>
      </c>
      <c r="U2" s="21"/>
      <c r="V2" s="20"/>
      <c r="W2" s="20"/>
      <c r="X2" s="20"/>
    </row>
    <row r="3" spans="1:24" s="29" customFormat="1" ht="13">
      <c r="A3" s="34" t="s">
        <v>26</v>
      </c>
      <c r="B3" s="13" t="s">
        <v>27</v>
      </c>
      <c r="C3" s="14">
        <v>145</v>
      </c>
      <c r="D3" s="28">
        <v>52390</v>
      </c>
      <c r="E3" s="14">
        <v>30960</v>
      </c>
      <c r="F3" s="14" t="s">
        <v>28</v>
      </c>
      <c r="G3" s="30">
        <v>15530</v>
      </c>
      <c r="H3" s="28">
        <v>1832</v>
      </c>
      <c r="I3" s="28">
        <v>1362</v>
      </c>
      <c r="J3" s="14">
        <v>91</v>
      </c>
      <c r="K3" s="28">
        <v>0.24</v>
      </c>
      <c r="L3" s="28">
        <v>25</v>
      </c>
      <c r="M3" s="28">
        <v>9.17</v>
      </c>
      <c r="N3" s="13" t="s">
        <v>29</v>
      </c>
      <c r="O3" s="31">
        <v>82.3</v>
      </c>
      <c r="P3" s="13">
        <v>0.73699999999999999</v>
      </c>
      <c r="Q3" s="28">
        <v>26000</v>
      </c>
      <c r="R3" s="28" t="s">
        <v>30</v>
      </c>
      <c r="S3" s="15"/>
      <c r="T3" s="15"/>
      <c r="U3" s="32" t="s">
        <v>31</v>
      </c>
      <c r="V3" s="15"/>
      <c r="W3" s="15"/>
      <c r="X3" s="15"/>
    </row>
    <row r="4" spans="1:24" s="12" customFormat="1" ht="22.4" customHeight="1">
      <c r="A4" s="15"/>
      <c r="B4" s="13" t="s">
        <v>32</v>
      </c>
      <c r="C4" s="14">
        <v>149</v>
      </c>
      <c r="D4" s="14" t="s">
        <v>33</v>
      </c>
      <c r="E4" s="14" t="s">
        <v>34</v>
      </c>
      <c r="F4" s="14" t="s">
        <v>35</v>
      </c>
      <c r="G4" s="14">
        <v>16030</v>
      </c>
      <c r="H4" s="14">
        <v>1939</v>
      </c>
      <c r="I4" s="14" t="s">
        <v>36</v>
      </c>
      <c r="J4" s="14">
        <v>91.04</v>
      </c>
      <c r="K4" s="14">
        <v>0.24</v>
      </c>
      <c r="L4" s="14" t="s">
        <v>37</v>
      </c>
      <c r="M4" s="14" t="s">
        <v>38</v>
      </c>
      <c r="N4" s="15" t="s">
        <v>29</v>
      </c>
      <c r="O4" s="12">
        <v>234</v>
      </c>
      <c r="P4" s="13">
        <v>0.74</v>
      </c>
      <c r="Q4" s="13">
        <v>26000</v>
      </c>
      <c r="R4" s="15"/>
      <c r="S4" s="15"/>
      <c r="T4" s="15"/>
      <c r="U4" s="32" t="s">
        <v>39</v>
      </c>
      <c r="V4" s="15"/>
      <c r="W4" s="15"/>
      <c r="X4" s="15"/>
    </row>
    <row r="5" spans="1:24" s="18" customFormat="1" ht="22.4" customHeight="1">
      <c r="A5" s="16"/>
      <c r="B5" s="16" t="s">
        <v>40</v>
      </c>
      <c r="C5" s="17">
        <v>170</v>
      </c>
      <c r="D5" s="17">
        <v>82190</v>
      </c>
      <c r="E5" s="17">
        <v>45070</v>
      </c>
      <c r="F5" s="17">
        <v>6570</v>
      </c>
      <c r="G5" s="17">
        <v>20882</v>
      </c>
      <c r="H5" s="17">
        <v>2500</v>
      </c>
      <c r="I5" s="17">
        <v>1580</v>
      </c>
      <c r="J5" s="17">
        <v>127</v>
      </c>
      <c r="K5" s="17"/>
      <c r="L5" s="17">
        <v>25.03</v>
      </c>
      <c r="M5" s="17">
        <v>10.159000000000001</v>
      </c>
      <c r="N5" s="16" t="s">
        <v>29</v>
      </c>
      <c r="O5" s="18" t="s">
        <v>41</v>
      </c>
      <c r="P5" s="16">
        <v>0.78500000000000003</v>
      </c>
      <c r="Q5" s="16" t="s">
        <v>42</v>
      </c>
      <c r="R5" s="16">
        <v>410</v>
      </c>
      <c r="S5" s="16"/>
      <c r="T5" s="16"/>
      <c r="U5" s="19" t="s">
        <v>43</v>
      </c>
      <c r="V5" s="16"/>
      <c r="W5" s="16"/>
      <c r="X5" s="16"/>
    </row>
    <row r="6" spans="1:24" s="18" customFormat="1" ht="24" customHeight="1">
      <c r="A6" s="16"/>
      <c r="B6" s="16" t="s">
        <v>44</v>
      </c>
      <c r="C6" s="17">
        <v>180</v>
      </c>
      <c r="D6" s="17">
        <v>88314</v>
      </c>
      <c r="E6" s="17">
        <v>47490</v>
      </c>
      <c r="F6" s="17">
        <v>6570</v>
      </c>
      <c r="G6" s="17">
        <v>20240</v>
      </c>
      <c r="H6" s="17"/>
      <c r="I6" s="17"/>
      <c r="J6" s="17">
        <v>127</v>
      </c>
      <c r="K6" s="17"/>
      <c r="L6" s="17">
        <v>25.03</v>
      </c>
      <c r="M6" s="17">
        <v>10.159000000000001</v>
      </c>
      <c r="N6" s="16" t="s">
        <v>29</v>
      </c>
      <c r="O6" s="18" t="s">
        <v>41</v>
      </c>
      <c r="P6" s="16">
        <v>0.78500000000000003</v>
      </c>
      <c r="Q6" s="16" t="s">
        <v>42</v>
      </c>
      <c r="R6" s="16">
        <v>410</v>
      </c>
      <c r="S6" s="16"/>
      <c r="T6" s="16"/>
      <c r="U6" s="19" t="s">
        <v>43</v>
      </c>
      <c r="V6" s="16"/>
      <c r="W6" s="16"/>
      <c r="X6" s="16"/>
    </row>
    <row r="7" spans="1:24" ht="25">
      <c r="A7" s="1"/>
      <c r="B7" s="13" t="s">
        <v>45</v>
      </c>
      <c r="C7" s="13">
        <v>149</v>
      </c>
      <c r="D7" s="13" t="s">
        <v>46</v>
      </c>
      <c r="E7" s="13" t="s">
        <v>47</v>
      </c>
      <c r="F7" s="13">
        <v>5570</v>
      </c>
      <c r="G7" s="13" t="s">
        <v>48</v>
      </c>
      <c r="H7" s="26">
        <v>2042</v>
      </c>
      <c r="I7" s="26" t="s">
        <v>49</v>
      </c>
      <c r="J7" s="26">
        <v>124.6</v>
      </c>
      <c r="K7" s="27" t="s">
        <v>50</v>
      </c>
      <c r="L7" s="26">
        <v>25</v>
      </c>
      <c r="M7" s="26">
        <v>9.44</v>
      </c>
      <c r="N7" s="15" t="s">
        <v>29</v>
      </c>
      <c r="O7" s="12">
        <v>89</v>
      </c>
      <c r="P7" s="36">
        <v>0.78100000000000003</v>
      </c>
      <c r="Q7" s="36" t="s">
        <v>51</v>
      </c>
      <c r="R7" s="15"/>
      <c r="S7" s="15"/>
      <c r="T7" s="1"/>
      <c r="U7" s="10" t="s">
        <v>52</v>
      </c>
      <c r="V7" s="1"/>
      <c r="W7" s="1"/>
      <c r="X7" s="1"/>
    </row>
    <row r="8" spans="1:24">
      <c r="A8" s="4" t="s">
        <v>53</v>
      </c>
      <c r="B8" s="1" t="s">
        <v>54</v>
      </c>
      <c r="C8" s="8">
        <v>140</v>
      </c>
      <c r="D8" s="8">
        <v>64000</v>
      </c>
      <c r="E8" s="8">
        <v>39200</v>
      </c>
      <c r="F8" s="8">
        <v>2509.46</v>
      </c>
      <c r="G8" s="8">
        <v>11780</v>
      </c>
      <c r="H8" s="8">
        <v>1750</v>
      </c>
      <c r="I8" s="8">
        <v>1350</v>
      </c>
      <c r="J8" s="8">
        <v>122.4</v>
      </c>
      <c r="K8" s="8">
        <v>0.24</v>
      </c>
      <c r="L8" s="8">
        <v>25</v>
      </c>
      <c r="M8" s="8">
        <v>9.39</v>
      </c>
      <c r="N8" s="1" t="s">
        <v>29</v>
      </c>
      <c r="O8" s="2" t="s">
        <v>55</v>
      </c>
      <c r="P8" s="1">
        <v>0.78</v>
      </c>
      <c r="Q8" s="1"/>
      <c r="R8" s="1" t="s">
        <v>56</v>
      </c>
      <c r="S8" s="1"/>
      <c r="T8" s="1"/>
      <c r="U8" s="10" t="s">
        <v>57</v>
      </c>
      <c r="V8" s="3" t="s">
        <v>58</v>
      </c>
      <c r="W8" s="1"/>
      <c r="X8" s="1"/>
    </row>
    <row r="9" spans="1:24">
      <c r="A9" s="1"/>
      <c r="B9" s="1" t="s">
        <v>59</v>
      </c>
      <c r="C9" s="8">
        <v>155</v>
      </c>
      <c r="D9" s="8">
        <v>73500</v>
      </c>
      <c r="E9" s="8">
        <v>41310</v>
      </c>
      <c r="F9" s="8">
        <v>5639</v>
      </c>
      <c r="G9" s="8">
        <v>14250</v>
      </c>
      <c r="H9" s="8">
        <v>2180</v>
      </c>
      <c r="I9" s="8">
        <v>1440</v>
      </c>
      <c r="J9" s="8">
        <v>122.4</v>
      </c>
      <c r="K9" s="8">
        <v>0.24</v>
      </c>
      <c r="L9" s="8">
        <v>25</v>
      </c>
      <c r="M9" s="8">
        <v>9.39</v>
      </c>
      <c r="N9" s="1" t="s">
        <v>29</v>
      </c>
      <c r="O9" s="2" t="s">
        <v>60</v>
      </c>
      <c r="P9" s="1">
        <v>0.78</v>
      </c>
      <c r="Q9" s="1"/>
      <c r="R9" s="1" t="s">
        <v>56</v>
      </c>
      <c r="S9" s="1"/>
      <c r="T9" s="1"/>
      <c r="U9" s="10" t="s">
        <v>57</v>
      </c>
      <c r="V9" s="1"/>
      <c r="W9" s="1"/>
      <c r="X9" s="1"/>
    </row>
    <row r="10" spans="1:24" s="18" customFormat="1" ht="25">
      <c r="A10" s="16"/>
      <c r="B10" s="16" t="s">
        <v>61</v>
      </c>
      <c r="C10" s="17">
        <v>194</v>
      </c>
      <c r="D10" s="17">
        <v>79000</v>
      </c>
      <c r="E10" s="17">
        <v>44300</v>
      </c>
      <c r="F10" s="17">
        <v>6300</v>
      </c>
      <c r="G10" s="17">
        <v>20000</v>
      </c>
      <c r="H10" s="17">
        <v>2090</v>
      </c>
      <c r="I10" s="17">
        <v>1400</v>
      </c>
      <c r="J10" s="17">
        <v>122.6</v>
      </c>
      <c r="K10" s="17">
        <v>0.24</v>
      </c>
      <c r="L10" s="17">
        <v>29</v>
      </c>
      <c r="M10" s="17">
        <v>9.39</v>
      </c>
      <c r="N10" s="16"/>
      <c r="O10" s="18">
        <v>120.6</v>
      </c>
      <c r="P10" s="16">
        <v>0.82</v>
      </c>
      <c r="Q10" s="16" t="s">
        <v>62</v>
      </c>
      <c r="R10" s="16" t="s">
        <v>63</v>
      </c>
      <c r="S10" s="16"/>
      <c r="T10" s="16"/>
      <c r="U10" s="19" t="s">
        <v>64</v>
      </c>
      <c r="V10" s="16"/>
      <c r="W10" s="16"/>
      <c r="X10" s="16"/>
    </row>
    <row r="11" spans="1:24">
      <c r="A11" s="1"/>
      <c r="B11" s="1" t="s">
        <v>65</v>
      </c>
      <c r="C11" s="8">
        <v>150</v>
      </c>
      <c r="D11" s="8">
        <v>69900</v>
      </c>
      <c r="E11" s="8">
        <v>37080</v>
      </c>
      <c r="F11" s="8">
        <v>3704</v>
      </c>
      <c r="G11" s="8">
        <v>18700</v>
      </c>
      <c r="H11" s="8">
        <v>1890</v>
      </c>
      <c r="I11" s="8">
        <v>1509</v>
      </c>
      <c r="J11" s="8">
        <v>112.3</v>
      </c>
      <c r="K11" s="8"/>
      <c r="L11" s="11"/>
      <c r="M11" s="8">
        <v>10.97070347</v>
      </c>
      <c r="N11" s="1"/>
      <c r="O11" s="2" t="s">
        <v>66</v>
      </c>
      <c r="P11" s="1">
        <v>0.78</v>
      </c>
      <c r="Q11" s="1"/>
      <c r="R11" s="1"/>
      <c r="S11" s="1"/>
      <c r="T11" s="1"/>
      <c r="U11" s="9" t="s">
        <v>67</v>
      </c>
      <c r="V11" s="1"/>
      <c r="W11" s="1"/>
      <c r="X11" s="1"/>
    </row>
    <row r="12" spans="1:24">
      <c r="A12" s="5" t="s">
        <v>68</v>
      </c>
      <c r="B12" s="1" t="s">
        <v>69</v>
      </c>
      <c r="C12" s="8">
        <v>146</v>
      </c>
      <c r="D12" s="8">
        <v>61500</v>
      </c>
      <c r="E12" s="8">
        <v>35700</v>
      </c>
      <c r="F12" s="8">
        <v>3500</v>
      </c>
      <c r="G12" s="7">
        <v>16150</v>
      </c>
      <c r="H12" s="7" t="s">
        <v>70</v>
      </c>
      <c r="I12" s="7">
        <v>1412</v>
      </c>
      <c r="J12" s="7">
        <v>103</v>
      </c>
      <c r="K12" s="8"/>
      <c r="L12" s="8"/>
      <c r="M12" s="8">
        <f>(35.13^2)/J12</f>
        <v>11.981717475728157</v>
      </c>
      <c r="N12" s="1"/>
      <c r="O12" s="2">
        <v>105.93</v>
      </c>
      <c r="P12" s="6">
        <v>0.78</v>
      </c>
      <c r="Q12" s="1"/>
      <c r="R12" s="1"/>
      <c r="S12" s="1"/>
      <c r="T12" s="1"/>
      <c r="U12" s="9"/>
      <c r="V12" s="1"/>
      <c r="W12" s="1"/>
      <c r="X12" s="1"/>
    </row>
    <row r="13" spans="1:24" s="18" customFormat="1">
      <c r="A13" s="16" t="s">
        <v>71</v>
      </c>
      <c r="B13" s="16" t="s">
        <v>72</v>
      </c>
      <c r="C13" s="17">
        <v>103</v>
      </c>
      <c r="D13" s="17">
        <v>45880</v>
      </c>
      <c r="E13" s="16">
        <v>22425</v>
      </c>
      <c r="F13" s="16">
        <v>3048</v>
      </c>
      <c r="G13" s="16">
        <v>12245</v>
      </c>
      <c r="H13" s="16">
        <v>1731</v>
      </c>
      <c r="I13" s="16">
        <v>1630</v>
      </c>
      <c r="J13" s="16">
        <v>83.8</v>
      </c>
      <c r="K13" s="16"/>
      <c r="L13" s="16"/>
      <c r="M13" s="16"/>
      <c r="N13" s="16"/>
      <c r="O13" s="16" t="s">
        <v>73</v>
      </c>
      <c r="P13" s="16">
        <v>0.78</v>
      </c>
      <c r="Q13" s="16"/>
      <c r="R13" s="16" t="s">
        <v>74</v>
      </c>
      <c r="S13" s="16"/>
      <c r="T13" s="16"/>
      <c r="U13" s="23" t="s">
        <v>75</v>
      </c>
      <c r="V13" s="16"/>
      <c r="W13" s="16"/>
      <c r="X13" s="16"/>
    </row>
    <row r="14" spans="1:24" s="31" customFormat="1" ht="13">
      <c r="A14" s="35" t="s">
        <v>76</v>
      </c>
      <c r="B14" s="28" t="s">
        <v>77</v>
      </c>
      <c r="C14" s="13">
        <v>139</v>
      </c>
      <c r="D14" s="28">
        <v>54420</v>
      </c>
      <c r="E14" s="28">
        <v>29300</v>
      </c>
      <c r="F14" s="13">
        <v>2520.6</v>
      </c>
      <c r="G14" s="13">
        <v>15265</v>
      </c>
      <c r="H14" s="28">
        <v>2362</v>
      </c>
      <c r="I14" s="28">
        <v>1439</v>
      </c>
      <c r="J14" s="28">
        <v>92.97</v>
      </c>
      <c r="K14" s="28">
        <v>0.20599999999999999</v>
      </c>
      <c r="L14" s="13">
        <v>24</v>
      </c>
      <c r="M14" s="13">
        <v>8.7200000000000006</v>
      </c>
      <c r="N14" s="13" t="s">
        <v>78</v>
      </c>
      <c r="O14" s="28">
        <v>68.900000000000006</v>
      </c>
      <c r="P14" s="13">
        <v>0.75</v>
      </c>
      <c r="Q14" s="28">
        <v>27000</v>
      </c>
      <c r="R14" s="28" t="s">
        <v>30</v>
      </c>
      <c r="S14" s="13"/>
      <c r="T14" s="13"/>
      <c r="U14" s="13" t="s">
        <v>79</v>
      </c>
      <c r="V14" s="13"/>
      <c r="W14" s="13"/>
      <c r="X14" s="13"/>
    </row>
    <row r="15" spans="1:24">
      <c r="A15" s="1"/>
      <c r="B15" s="1"/>
      <c r="C15" s="1"/>
      <c r="D15" s="1"/>
      <c r="E15" s="1"/>
      <c r="F15" s="1"/>
      <c r="G15" s="1"/>
      <c r="H15" s="1"/>
      <c r="I15" s="1"/>
      <c r="J15" s="1"/>
      <c r="K15" s="1"/>
      <c r="L15" s="1"/>
      <c r="M15" s="1"/>
      <c r="N15" s="1"/>
      <c r="O15" s="1"/>
      <c r="P15" s="1"/>
      <c r="Q15" s="1"/>
      <c r="R15" s="1"/>
      <c r="S15" s="1"/>
      <c r="T15" s="1"/>
      <c r="U15" s="1"/>
      <c r="V15" s="1"/>
      <c r="W15" s="1"/>
      <c r="X15" s="1"/>
    </row>
    <row r="17" spans="17:17">
      <c r="Q17" s="2">
        <f>AVERAGE(Q14,Q7,Q4,Q3,35000,35000,37000)</f>
        <v>31000</v>
      </c>
    </row>
  </sheetData>
  <customSheetViews>
    <customSheetView guid="{B45D52AB-52DC-42BC-B896-07E739D2CE63}" state="hidden" topLeftCell="A13">
      <selection activeCell="Q18" sqref="Q18"/>
      <pageMargins left="0" right="0" top="0" bottom="0" header="0" footer="0"/>
      <pageSetup paperSize="9" orientation="portrait" r:id="rId1"/>
    </customSheetView>
  </customSheetViews>
  <phoneticPr fontId="33" type="noConversion"/>
  <hyperlinks>
    <hyperlink ref="U7" r:id="rId2" xr:uid="{4FE240F7-EAA6-4C1D-91B7-1B320181E09A}"/>
    <hyperlink ref="U8" r:id="rId3" xr:uid="{721F2F8D-2D80-40CA-BCB6-ECE0D16EBDFB}"/>
    <hyperlink ref="V8" r:id="rId4" xr:uid="{5DDC389B-3420-44FB-9C7E-E82D14D4F50B}"/>
    <hyperlink ref="U9" r:id="rId5" xr:uid="{DE0FAF2C-561B-4B1A-A7C8-9F293CA9DC86}"/>
    <hyperlink ref="U13" r:id="rId6" xr:uid="{7A883A3C-30F7-4FA4-A3FC-5A504232B4A3}"/>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F684D-5C6E-4717-AC97-CBB7A26AB358}">
  <dimension ref="A1:Y63"/>
  <sheetViews>
    <sheetView zoomScaleNormal="100" workbookViewId="0">
      <selection activeCell="E30" sqref="E30"/>
    </sheetView>
  </sheetViews>
  <sheetFormatPr defaultColWidth="8.81640625" defaultRowHeight="14.5"/>
  <cols>
    <col min="1" max="1" width="4.36328125" style="2" bestFit="1" customWidth="1"/>
    <col min="2" max="2" width="19" style="2" customWidth="1"/>
    <col min="3" max="4" width="11.36328125" style="2" customWidth="1"/>
    <col min="5" max="5" width="17.08984375" style="2" customWidth="1"/>
    <col min="6" max="6" width="17.36328125" style="2" customWidth="1"/>
    <col min="7" max="7" width="15.36328125" style="2" customWidth="1"/>
    <col min="8" max="8" width="14.36328125" style="2" customWidth="1"/>
    <col min="9" max="9" width="9.36328125" style="2" customWidth="1"/>
    <col min="10" max="10" width="15.6328125" style="2" customWidth="1"/>
    <col min="11" max="11" width="15.36328125" style="2" customWidth="1"/>
    <col min="12" max="12" width="16" style="2" customWidth="1"/>
    <col min="13" max="13" width="8.36328125" style="2" customWidth="1"/>
    <col min="14" max="14" width="6.6328125" style="2" bestFit="1" customWidth="1"/>
    <col min="15" max="15" width="9" style="2" customWidth="1"/>
    <col min="16" max="16" width="12.6328125" style="2" customWidth="1"/>
    <col min="17" max="17" width="11" style="2" bestFit="1" customWidth="1"/>
    <col min="18" max="18" width="15" style="2" customWidth="1"/>
    <col min="19" max="19" width="18.81640625" style="2" customWidth="1"/>
    <col min="20" max="20" width="7.36328125" style="2" bestFit="1" customWidth="1"/>
    <col min="21" max="21" width="4.6328125" style="2" bestFit="1" customWidth="1"/>
    <col min="22" max="22" width="167.08984375" style="2" customWidth="1"/>
    <col min="23" max="16384" width="8.81640625" style="2"/>
  </cols>
  <sheetData>
    <row r="1" spans="1:25" s="93" customFormat="1" ht="39.5" thickBot="1">
      <c r="A1" s="92" t="s">
        <v>80</v>
      </c>
      <c r="B1" s="72" t="s">
        <v>0</v>
      </c>
      <c r="C1" s="72" t="s">
        <v>1</v>
      </c>
      <c r="D1" s="72" t="s">
        <v>2</v>
      </c>
      <c r="E1" s="72" t="s">
        <v>3</v>
      </c>
      <c r="F1" s="72" t="s">
        <v>4</v>
      </c>
      <c r="G1" s="72" t="s">
        <v>81</v>
      </c>
      <c r="H1" s="72" t="s">
        <v>82</v>
      </c>
      <c r="I1" s="72" t="s">
        <v>83</v>
      </c>
      <c r="J1" s="72" t="s">
        <v>7</v>
      </c>
      <c r="K1" s="72" t="s">
        <v>8</v>
      </c>
      <c r="L1" s="72" t="s">
        <v>84</v>
      </c>
      <c r="M1" s="72" t="s">
        <v>10</v>
      </c>
      <c r="N1" s="72" t="s">
        <v>85</v>
      </c>
      <c r="O1" s="72" t="s">
        <v>12</v>
      </c>
      <c r="P1" s="72" t="s">
        <v>13</v>
      </c>
      <c r="Q1" s="72" t="s">
        <v>14</v>
      </c>
      <c r="R1" s="72" t="s">
        <v>15</v>
      </c>
      <c r="S1" s="72" t="s">
        <v>16</v>
      </c>
      <c r="T1" s="72" t="s">
        <v>17</v>
      </c>
      <c r="U1" s="72" t="s">
        <v>19</v>
      </c>
      <c r="V1" s="72" t="s">
        <v>20</v>
      </c>
      <c r="W1" s="9"/>
      <c r="X1" s="9"/>
      <c r="Y1" s="9"/>
    </row>
    <row r="2" spans="1:25" ht="15" thickBot="1">
      <c r="A2" s="68" t="s">
        <v>86</v>
      </c>
      <c r="B2" s="412" t="s">
        <v>87</v>
      </c>
      <c r="C2" s="413"/>
      <c r="D2" s="69">
        <v>150</v>
      </c>
      <c r="E2" s="69" t="s">
        <v>86</v>
      </c>
      <c r="F2" s="69" t="s">
        <v>86</v>
      </c>
      <c r="G2" s="69" t="s">
        <v>86</v>
      </c>
      <c r="H2" s="69">
        <v>3700</v>
      </c>
      <c r="I2" s="70">
        <f>D2*H28</f>
        <v>15750</v>
      </c>
      <c r="J2" s="69">
        <v>2000</v>
      </c>
      <c r="K2" s="69">
        <v>1400</v>
      </c>
      <c r="L2" s="69" t="s">
        <v>23</v>
      </c>
      <c r="M2" s="69" t="s">
        <v>23</v>
      </c>
      <c r="N2" s="69" t="s">
        <v>23</v>
      </c>
      <c r="O2" s="69" t="s">
        <v>23</v>
      </c>
      <c r="P2" s="69" t="s">
        <v>23</v>
      </c>
      <c r="Q2" s="69" t="s">
        <v>23</v>
      </c>
      <c r="R2" s="69" t="s">
        <v>88</v>
      </c>
      <c r="S2" s="69" t="s">
        <v>25</v>
      </c>
      <c r="T2" s="69"/>
      <c r="U2" s="69" t="s">
        <v>23</v>
      </c>
      <c r="V2" s="71"/>
      <c r="W2" s="1"/>
      <c r="X2" s="1"/>
      <c r="Y2" s="1"/>
    </row>
    <row r="3" spans="1:25" ht="15" thickBot="1">
      <c r="A3" s="87">
        <v>1</v>
      </c>
      <c r="B3" s="73" t="s">
        <v>68</v>
      </c>
      <c r="C3" s="73" t="s">
        <v>69</v>
      </c>
      <c r="D3" s="74">
        <v>146</v>
      </c>
      <c r="E3" s="74">
        <v>61500</v>
      </c>
      <c r="F3" s="74">
        <v>35700</v>
      </c>
      <c r="G3" s="75"/>
      <c r="H3" s="75">
        <v>3500</v>
      </c>
      <c r="I3" s="76">
        <v>16150</v>
      </c>
      <c r="J3" s="76" t="s">
        <v>89</v>
      </c>
      <c r="K3" s="76">
        <v>1412</v>
      </c>
      <c r="L3" s="77">
        <v>103</v>
      </c>
      <c r="M3" s="77"/>
      <c r="N3" s="77"/>
      <c r="O3" s="77">
        <f>(35.13^2)/L3</f>
        <v>11.981717475728157</v>
      </c>
      <c r="P3" s="77"/>
      <c r="Q3" s="78">
        <v>105.93</v>
      </c>
      <c r="R3" s="77">
        <v>0.78</v>
      </c>
      <c r="S3" s="73"/>
      <c r="T3" s="73"/>
      <c r="U3" s="73"/>
      <c r="V3" s="79"/>
    </row>
    <row r="4" spans="1:25" ht="15" thickBot="1">
      <c r="A4" s="87">
        <v>2</v>
      </c>
      <c r="B4" s="80" t="s">
        <v>53</v>
      </c>
      <c r="C4" s="80" t="s">
        <v>54</v>
      </c>
      <c r="D4" s="76">
        <v>140</v>
      </c>
      <c r="E4" s="76">
        <v>64000</v>
      </c>
      <c r="F4" s="76">
        <v>39200</v>
      </c>
      <c r="G4" s="80">
        <f>CONVERT(1355,"Nmi","km")</f>
        <v>2509.46</v>
      </c>
      <c r="H4" s="75">
        <v>3518</v>
      </c>
      <c r="I4" s="76">
        <v>11780</v>
      </c>
      <c r="J4" s="74">
        <v>1750</v>
      </c>
      <c r="K4" s="74">
        <v>1350</v>
      </c>
      <c r="L4" s="77">
        <v>122.4</v>
      </c>
      <c r="M4" s="77">
        <v>0.24</v>
      </c>
      <c r="N4" s="77">
        <v>25</v>
      </c>
      <c r="O4" s="77">
        <v>9.39</v>
      </c>
      <c r="P4" s="77" t="s">
        <v>90</v>
      </c>
      <c r="Q4" s="78">
        <v>110</v>
      </c>
      <c r="R4" s="77">
        <v>0.78</v>
      </c>
      <c r="S4" s="73"/>
      <c r="T4" s="73" t="s">
        <v>56</v>
      </c>
      <c r="U4" s="73"/>
      <c r="V4" s="81" t="s">
        <v>57</v>
      </c>
    </row>
    <row r="5" spans="1:25" ht="15" thickBot="1">
      <c r="A5" s="87">
        <v>3</v>
      </c>
      <c r="B5" s="80" t="s">
        <v>53</v>
      </c>
      <c r="C5" s="80" t="s">
        <v>59</v>
      </c>
      <c r="D5" s="76">
        <v>155</v>
      </c>
      <c r="E5" s="76">
        <v>73500</v>
      </c>
      <c r="F5" s="76">
        <v>41310</v>
      </c>
      <c r="G5" s="80">
        <f>CONVERT(2100,"Nmi","km")</f>
        <v>3889.2000000000003</v>
      </c>
      <c r="H5" s="75">
        <v>5000</v>
      </c>
      <c r="I5" s="76">
        <v>14250</v>
      </c>
      <c r="J5" s="74">
        <v>2180</v>
      </c>
      <c r="K5" s="74">
        <v>1440</v>
      </c>
      <c r="L5" s="77">
        <v>122.4</v>
      </c>
      <c r="M5" s="77">
        <v>0.24</v>
      </c>
      <c r="N5" s="77">
        <v>25</v>
      </c>
      <c r="O5" s="77">
        <v>9.39</v>
      </c>
      <c r="P5" s="77" t="s">
        <v>90</v>
      </c>
      <c r="Q5" s="78">
        <v>120</v>
      </c>
      <c r="R5" s="77">
        <v>0.78</v>
      </c>
      <c r="S5" s="73"/>
      <c r="T5" s="73" t="s">
        <v>56</v>
      </c>
      <c r="U5" s="73"/>
      <c r="V5" s="81" t="s">
        <v>57</v>
      </c>
    </row>
    <row r="6" spans="1:25" ht="15" thickBot="1">
      <c r="A6" s="87">
        <v>4</v>
      </c>
      <c r="B6" s="80" t="s">
        <v>53</v>
      </c>
      <c r="C6" s="80" t="s">
        <v>65</v>
      </c>
      <c r="D6" s="76">
        <v>150</v>
      </c>
      <c r="E6" s="76">
        <v>69900</v>
      </c>
      <c r="F6" s="76">
        <v>37080</v>
      </c>
      <c r="G6" s="82">
        <v>3704</v>
      </c>
      <c r="H6" s="75">
        <v>6297</v>
      </c>
      <c r="I6" s="76">
        <v>18700</v>
      </c>
      <c r="J6" s="74">
        <v>1890</v>
      </c>
      <c r="K6" s="74">
        <v>1509</v>
      </c>
      <c r="L6" s="77">
        <v>112.3</v>
      </c>
      <c r="M6" s="77"/>
      <c r="N6" s="77"/>
      <c r="O6" s="77">
        <v>10.97070347</v>
      </c>
      <c r="P6" s="77" t="s">
        <v>86</v>
      </c>
      <c r="Q6" s="78">
        <v>103.6</v>
      </c>
      <c r="R6" s="77">
        <v>0.78</v>
      </c>
      <c r="S6" s="73"/>
      <c r="T6" s="73"/>
      <c r="U6" s="73"/>
      <c r="V6" s="81" t="s">
        <v>91</v>
      </c>
    </row>
    <row r="7" spans="1:25" ht="15" thickBot="1">
      <c r="A7" s="87">
        <v>5</v>
      </c>
      <c r="B7" s="80" t="s">
        <v>92</v>
      </c>
      <c r="C7" s="80" t="s">
        <v>93</v>
      </c>
      <c r="D7" s="76">
        <v>155</v>
      </c>
      <c r="E7" s="76">
        <v>63500</v>
      </c>
      <c r="F7" s="76">
        <v>35570</v>
      </c>
      <c r="G7" s="80">
        <f>CONVERT(1385,"Nmi","km")</f>
        <v>2565.02</v>
      </c>
      <c r="H7" s="75">
        <f>CONVERT(1564,"Nmi","km")</f>
        <v>2896.5280000000002</v>
      </c>
      <c r="I7" s="76">
        <v>17953</v>
      </c>
      <c r="J7" s="74">
        <v>2195</v>
      </c>
      <c r="K7" s="74">
        <v>1481</v>
      </c>
      <c r="L7" s="77">
        <v>112.3</v>
      </c>
      <c r="M7" s="77">
        <v>0.19500000000000001</v>
      </c>
      <c r="N7" s="77" t="s">
        <v>86</v>
      </c>
      <c r="O7" s="77">
        <v>9.6199999999999992</v>
      </c>
      <c r="P7" s="77" t="s">
        <v>86</v>
      </c>
      <c r="Q7" s="78">
        <v>85.6</v>
      </c>
      <c r="R7" s="77">
        <v>0.83499999999999996</v>
      </c>
      <c r="S7" s="73">
        <v>27000</v>
      </c>
      <c r="T7" s="73"/>
      <c r="U7" s="73"/>
      <c r="V7" s="81" t="s">
        <v>79</v>
      </c>
    </row>
    <row r="8" spans="1:25" ht="15" thickBot="1">
      <c r="A8" s="87">
        <v>6</v>
      </c>
      <c r="B8" s="80" t="s">
        <v>92</v>
      </c>
      <c r="C8" s="80" t="s">
        <v>94</v>
      </c>
      <c r="D8" s="76">
        <v>155</v>
      </c>
      <c r="E8" s="76">
        <v>67812</v>
      </c>
      <c r="F8" s="76">
        <v>35630</v>
      </c>
      <c r="G8" s="80">
        <f>CONVERT(1860,"Nmi","km")</f>
        <v>3444.7200000000003</v>
      </c>
      <c r="H8" s="75">
        <f>CONVERT(2050,"Nmi","km")</f>
        <v>3796.6</v>
      </c>
      <c r="I8" s="76">
        <v>18802</v>
      </c>
      <c r="J8" s="74">
        <v>2274</v>
      </c>
      <c r="K8" s="74">
        <v>1500</v>
      </c>
      <c r="L8" s="77">
        <v>112.3</v>
      </c>
      <c r="M8" s="77">
        <v>0.19500000000000001</v>
      </c>
      <c r="N8" s="77" t="s">
        <v>86</v>
      </c>
      <c r="O8" s="77">
        <v>9.6199999999999992</v>
      </c>
      <c r="P8" s="77" t="s">
        <v>86</v>
      </c>
      <c r="Q8" s="78">
        <v>92.7</v>
      </c>
      <c r="R8" s="77">
        <v>0.83499999999999996</v>
      </c>
      <c r="S8" s="73">
        <v>27000</v>
      </c>
      <c r="T8" s="73"/>
      <c r="U8" s="73"/>
      <c r="V8" s="81" t="s">
        <v>79</v>
      </c>
    </row>
    <row r="9" spans="1:25" ht="15" thickBot="1">
      <c r="A9" s="87">
        <v>7</v>
      </c>
      <c r="B9" s="80" t="s">
        <v>92</v>
      </c>
      <c r="C9" s="80" t="s">
        <v>95</v>
      </c>
      <c r="D9" s="76">
        <v>155</v>
      </c>
      <c r="E9" s="76">
        <v>72580</v>
      </c>
      <c r="F9" s="76">
        <v>36620</v>
      </c>
      <c r="G9" s="80">
        <f>CONVERT(2369,"Nmi","km")</f>
        <v>4387.3879999999999</v>
      </c>
      <c r="H9" s="75">
        <f>CONVERT(2502,"Nmi","km")</f>
        <v>4633.7039999999997</v>
      </c>
      <c r="I9" s="76">
        <v>18721</v>
      </c>
      <c r="J9" s="74">
        <v>2551</v>
      </c>
      <c r="K9" s="74">
        <v>1585</v>
      </c>
      <c r="L9" s="77">
        <v>112.3</v>
      </c>
      <c r="M9" s="77">
        <v>0.19500000000000001</v>
      </c>
      <c r="N9" s="77" t="s">
        <v>86</v>
      </c>
      <c r="O9" s="77">
        <v>9.6199999999999992</v>
      </c>
      <c r="P9" s="77" t="s">
        <v>86</v>
      </c>
      <c r="Q9" s="78">
        <v>96.5</v>
      </c>
      <c r="R9" s="77">
        <v>0.83499999999999996</v>
      </c>
      <c r="S9" s="73">
        <v>27000</v>
      </c>
      <c r="T9" s="73"/>
      <c r="U9" s="73"/>
      <c r="V9" s="81" t="s">
        <v>79</v>
      </c>
    </row>
    <row r="10" spans="1:25" ht="15" thickBot="1">
      <c r="A10" s="87">
        <v>8</v>
      </c>
      <c r="B10" s="80" t="s">
        <v>92</v>
      </c>
      <c r="C10" s="80" t="s">
        <v>96</v>
      </c>
      <c r="D10" s="76">
        <v>155</v>
      </c>
      <c r="E10" s="76">
        <v>75580</v>
      </c>
      <c r="F10" s="76">
        <v>38740</v>
      </c>
      <c r="G10" s="80">
        <v>3800</v>
      </c>
      <c r="H10" s="80">
        <v>4600</v>
      </c>
      <c r="I10" s="76">
        <v>16600</v>
      </c>
      <c r="J10" s="76">
        <v>2400</v>
      </c>
      <c r="K10" s="76">
        <v>1585</v>
      </c>
      <c r="L10" s="77">
        <v>112</v>
      </c>
      <c r="M10" s="77">
        <v>0.2</v>
      </c>
      <c r="N10" s="77" t="s">
        <v>90</v>
      </c>
      <c r="O10" s="77">
        <v>9.6199999999999992</v>
      </c>
      <c r="P10" s="77" t="s">
        <v>86</v>
      </c>
      <c r="Q10" s="78">
        <v>93.4</v>
      </c>
      <c r="R10" s="77">
        <v>0.70799999999999996</v>
      </c>
      <c r="S10" s="80">
        <v>27000</v>
      </c>
      <c r="T10" s="73" t="s">
        <v>97</v>
      </c>
      <c r="U10" s="73"/>
      <c r="V10" s="81"/>
    </row>
    <row r="11" spans="1:25" ht="15" thickBot="1">
      <c r="A11" s="87">
        <v>9</v>
      </c>
      <c r="B11" s="80" t="s">
        <v>92</v>
      </c>
      <c r="C11" s="80" t="s">
        <v>98</v>
      </c>
      <c r="D11" s="76">
        <v>153</v>
      </c>
      <c r="E11" s="76">
        <v>70760</v>
      </c>
      <c r="F11" s="76">
        <v>39415</v>
      </c>
      <c r="G11" s="80" t="s">
        <v>86</v>
      </c>
      <c r="H11" s="75">
        <f>CONVERT(2275,"Nmi","km")</f>
        <v>4213.3</v>
      </c>
      <c r="I11" s="76">
        <v>17350</v>
      </c>
      <c r="J11" s="74">
        <v>2135</v>
      </c>
      <c r="K11" s="74">
        <v>1564</v>
      </c>
      <c r="L11" s="77">
        <v>112.3</v>
      </c>
      <c r="M11" s="77">
        <v>0.19500000000000001</v>
      </c>
      <c r="N11" s="77" t="s">
        <v>86</v>
      </c>
      <c r="O11" s="77">
        <v>9.6199999999999992</v>
      </c>
      <c r="P11" s="77" t="s">
        <v>86</v>
      </c>
      <c r="Q11" s="78">
        <v>111.2</v>
      </c>
      <c r="R11" s="77">
        <v>0.80900000000000005</v>
      </c>
      <c r="S11" s="80">
        <v>31000</v>
      </c>
      <c r="T11" s="67" t="s">
        <v>86</v>
      </c>
      <c r="U11" s="73">
        <v>0.32</v>
      </c>
      <c r="V11" s="83" t="s">
        <v>99</v>
      </c>
    </row>
    <row r="12" spans="1:25" ht="15" thickBot="1">
      <c r="A12" s="87">
        <v>10</v>
      </c>
      <c r="B12" s="80" t="s">
        <v>92</v>
      </c>
      <c r="C12" s="80" t="s">
        <v>77</v>
      </c>
      <c r="D12" s="76">
        <v>139</v>
      </c>
      <c r="E12" s="76">
        <v>54420</v>
      </c>
      <c r="F12" s="76">
        <v>29300</v>
      </c>
      <c r="G12" s="80">
        <v>2520.6</v>
      </c>
      <c r="H12" s="75">
        <v>2778</v>
      </c>
      <c r="I12" s="76">
        <v>15265</v>
      </c>
      <c r="J12" s="84">
        <v>2362</v>
      </c>
      <c r="K12" s="84">
        <v>1439</v>
      </c>
      <c r="L12" s="77">
        <v>92.97</v>
      </c>
      <c r="M12" s="77">
        <v>0.20599999999999999</v>
      </c>
      <c r="N12" s="77"/>
      <c r="O12" s="77">
        <v>8.7200000000000006</v>
      </c>
      <c r="P12" s="77" t="s">
        <v>86</v>
      </c>
      <c r="Q12" s="78">
        <v>68.900000000000006</v>
      </c>
      <c r="R12" s="77">
        <v>0.75</v>
      </c>
      <c r="S12" s="80">
        <v>27000</v>
      </c>
      <c r="T12" s="67"/>
      <c r="U12" s="73"/>
      <c r="V12" s="83"/>
    </row>
    <row r="13" spans="1:25" ht="15" thickBot="1">
      <c r="A13" s="87">
        <v>11</v>
      </c>
      <c r="B13" s="80" t="s">
        <v>100</v>
      </c>
      <c r="C13" s="80" t="s">
        <v>101</v>
      </c>
      <c r="D13" s="76">
        <v>156</v>
      </c>
      <c r="E13" s="76">
        <v>107000</v>
      </c>
      <c r="F13" s="85">
        <f>57460</f>
        <v>57460</v>
      </c>
      <c r="G13" s="80">
        <v>5800</v>
      </c>
      <c r="H13" s="75" t="s">
        <v>86</v>
      </c>
      <c r="I13" s="76">
        <v>18000</v>
      </c>
      <c r="J13" s="84">
        <v>1870</v>
      </c>
      <c r="K13" s="84" t="s">
        <v>86</v>
      </c>
      <c r="L13" s="82">
        <v>184.2</v>
      </c>
      <c r="M13" s="77" t="s">
        <v>86</v>
      </c>
      <c r="N13" s="77" t="s">
        <v>86</v>
      </c>
      <c r="O13" s="77" t="s">
        <v>86</v>
      </c>
      <c r="P13" s="77" t="s">
        <v>86</v>
      </c>
      <c r="Q13" s="78">
        <v>158.19999999999999</v>
      </c>
      <c r="R13" s="77" t="s">
        <v>86</v>
      </c>
      <c r="S13" s="80" t="s">
        <v>86</v>
      </c>
      <c r="T13" s="67" t="s">
        <v>102</v>
      </c>
      <c r="U13" s="73"/>
      <c r="V13" s="83"/>
    </row>
    <row r="14" spans="1:25" ht="15" thickBot="1">
      <c r="A14" s="87">
        <v>12</v>
      </c>
      <c r="B14" s="80" t="s">
        <v>100</v>
      </c>
      <c r="C14" s="80" t="s">
        <v>103</v>
      </c>
      <c r="D14" s="76">
        <v>154</v>
      </c>
      <c r="E14" s="76">
        <v>100000</v>
      </c>
      <c r="F14" s="76">
        <v>55300</v>
      </c>
      <c r="G14" s="80">
        <f>CONVERT(2019,"Nmi","km")</f>
        <v>3739.1880000000001</v>
      </c>
      <c r="H14" s="75">
        <f>CONVERT(2805,"Nmi","km")</f>
        <v>5194.8599999999997</v>
      </c>
      <c r="I14" s="76">
        <v>18000</v>
      </c>
      <c r="J14" s="74">
        <v>2100</v>
      </c>
      <c r="K14" s="74">
        <v>2060</v>
      </c>
      <c r="L14" s="77">
        <v>201.45</v>
      </c>
      <c r="M14" s="77">
        <v>0.26700000000000002</v>
      </c>
      <c r="N14" s="77" t="s">
        <v>86</v>
      </c>
      <c r="O14" s="77">
        <v>7</v>
      </c>
      <c r="P14" s="77" t="s">
        <v>86</v>
      </c>
      <c r="Q14" s="78">
        <v>104</v>
      </c>
      <c r="R14" s="77">
        <v>0.875</v>
      </c>
      <c r="S14" s="80">
        <v>31000</v>
      </c>
      <c r="T14" s="77" t="s">
        <v>42</v>
      </c>
      <c r="U14" s="73">
        <v>0.318</v>
      </c>
      <c r="V14" s="83" t="s">
        <v>104</v>
      </c>
    </row>
    <row r="15" spans="1:25" ht="17.149999999999999" customHeight="1" thickBot="1">
      <c r="A15" s="87">
        <v>13</v>
      </c>
      <c r="B15" s="80" t="s">
        <v>26</v>
      </c>
      <c r="C15" s="80" t="s">
        <v>45</v>
      </c>
      <c r="D15" s="76">
        <v>149</v>
      </c>
      <c r="E15" s="86">
        <v>69400</v>
      </c>
      <c r="F15" s="86">
        <v>37585</v>
      </c>
      <c r="G15" s="80">
        <v>5570</v>
      </c>
      <c r="H15" s="75">
        <f>CONVERT(3197,"Nmi","km")</f>
        <v>5920.8440000000001</v>
      </c>
      <c r="I15" s="76">
        <v>11610</v>
      </c>
      <c r="J15" s="85">
        <v>2042</v>
      </c>
      <c r="K15" s="85" t="s">
        <v>49</v>
      </c>
      <c r="L15" s="77">
        <v>124.6</v>
      </c>
      <c r="M15" s="77" t="s">
        <v>50</v>
      </c>
      <c r="N15" s="77">
        <v>25</v>
      </c>
      <c r="O15" s="77">
        <v>9.44</v>
      </c>
      <c r="P15" s="77" t="s">
        <v>86</v>
      </c>
      <c r="Q15" s="78">
        <v>117</v>
      </c>
      <c r="R15" s="77">
        <v>0.78100000000000003</v>
      </c>
      <c r="S15" s="80" t="s">
        <v>51</v>
      </c>
      <c r="T15" s="67" t="s">
        <v>56</v>
      </c>
      <c r="U15" s="67"/>
      <c r="V15" s="67"/>
    </row>
    <row r="16" spans="1:25" ht="15" thickBot="1">
      <c r="A16" s="87">
        <v>14</v>
      </c>
      <c r="B16" s="80" t="s">
        <v>26</v>
      </c>
      <c r="C16" s="80" t="s">
        <v>32</v>
      </c>
      <c r="D16" s="76">
        <v>149</v>
      </c>
      <c r="E16" s="86">
        <v>56470</v>
      </c>
      <c r="F16" s="86">
        <v>31869</v>
      </c>
      <c r="G16" s="80" t="s">
        <v>35</v>
      </c>
      <c r="H16" s="75">
        <f>CONVERT(2850,"Nmi","km")</f>
        <v>5278.2</v>
      </c>
      <c r="I16" s="76">
        <v>16030</v>
      </c>
      <c r="J16" s="76">
        <v>1939</v>
      </c>
      <c r="K16" s="76" t="s">
        <v>36</v>
      </c>
      <c r="L16" s="77">
        <v>91.04</v>
      </c>
      <c r="M16" s="77">
        <v>0.24</v>
      </c>
      <c r="N16" s="77" t="s">
        <v>37</v>
      </c>
      <c r="O16" s="77" t="s">
        <v>38</v>
      </c>
      <c r="P16" s="77" t="s">
        <v>86</v>
      </c>
      <c r="Q16" s="78">
        <v>100</v>
      </c>
      <c r="R16" s="77">
        <v>0.74</v>
      </c>
      <c r="S16" s="80">
        <v>26000</v>
      </c>
      <c r="T16" s="77" t="s">
        <v>30</v>
      </c>
      <c r="U16" s="67"/>
      <c r="V16" s="67"/>
    </row>
    <row r="17" spans="1:22" ht="15" thickBot="1">
      <c r="A17" s="87">
        <v>15</v>
      </c>
      <c r="B17" s="80" t="s">
        <v>26</v>
      </c>
      <c r="C17" s="80" t="s">
        <v>27</v>
      </c>
      <c r="D17" s="76">
        <v>145</v>
      </c>
      <c r="E17" s="76">
        <v>52390</v>
      </c>
      <c r="F17" s="76">
        <v>30960</v>
      </c>
      <c r="G17" s="80" t="s">
        <v>28</v>
      </c>
      <c r="H17" s="75">
        <f>CONVERT(1700,"Nmi","km")</f>
        <v>3148.4</v>
      </c>
      <c r="I17" s="76">
        <v>15530</v>
      </c>
      <c r="J17" s="84">
        <v>1832</v>
      </c>
      <c r="K17" s="84">
        <v>1362</v>
      </c>
      <c r="L17" s="77">
        <v>91</v>
      </c>
      <c r="M17" s="77">
        <v>0.24</v>
      </c>
      <c r="N17" s="77">
        <v>25</v>
      </c>
      <c r="O17" s="77">
        <v>9.17</v>
      </c>
      <c r="P17" s="77" t="s">
        <v>86</v>
      </c>
      <c r="Q17" s="78">
        <v>100</v>
      </c>
      <c r="R17" s="77">
        <v>0.73699999999999999</v>
      </c>
      <c r="S17" s="80">
        <v>26000</v>
      </c>
      <c r="T17" s="77" t="s">
        <v>30</v>
      </c>
      <c r="U17" s="67"/>
      <c r="V17" s="67"/>
    </row>
    <row r="18" spans="1:22" ht="15" thickBot="1">
      <c r="A18" s="87">
        <v>16</v>
      </c>
      <c r="B18" s="67" t="s">
        <v>53</v>
      </c>
      <c r="C18" s="67" t="s">
        <v>105</v>
      </c>
      <c r="D18" s="67">
        <v>150</v>
      </c>
      <c r="E18" s="67">
        <v>75500</v>
      </c>
      <c r="F18" s="86">
        <v>42600</v>
      </c>
      <c r="G18" s="80">
        <v>5000.3999999999996</v>
      </c>
      <c r="H18" s="66"/>
      <c r="I18" s="76">
        <v>17700</v>
      </c>
      <c r="J18" s="66"/>
      <c r="K18" s="67"/>
      <c r="L18" s="67"/>
      <c r="M18" s="67"/>
      <c r="N18" s="67"/>
      <c r="O18" s="67"/>
      <c r="P18" s="67"/>
      <c r="Q18" s="67">
        <v>107</v>
      </c>
      <c r="R18" s="67"/>
      <c r="S18" s="67"/>
      <c r="T18" s="67"/>
      <c r="U18" s="67"/>
      <c r="V18" s="67"/>
    </row>
    <row r="19" spans="1:22" s="105" customFormat="1">
      <c r="B19" s="105" t="s">
        <v>106</v>
      </c>
      <c r="D19" s="341">
        <f t="shared" ref="D19:O19" si="0">AVERAGE(D3:D18)</f>
        <v>150.375</v>
      </c>
      <c r="E19" s="341">
        <f t="shared" si="0"/>
        <v>70894.5</v>
      </c>
      <c r="F19" s="341">
        <f t="shared" si="0"/>
        <v>39021.1875</v>
      </c>
      <c r="G19" s="341">
        <f t="shared" si="0"/>
        <v>3910.8313333333335</v>
      </c>
      <c r="H19" s="341">
        <f t="shared" si="0"/>
        <v>4341.1025714285706</v>
      </c>
      <c r="I19" s="341">
        <f t="shared" si="0"/>
        <v>16402.5625</v>
      </c>
      <c r="J19" s="341">
        <f t="shared" si="0"/>
        <v>2108.5714285714284</v>
      </c>
      <c r="K19" s="341">
        <f t="shared" si="0"/>
        <v>1523.9166666666667</v>
      </c>
      <c r="L19" s="341">
        <f t="shared" si="0"/>
        <v>120.43733333333331</v>
      </c>
      <c r="M19" s="341">
        <f t="shared" si="0"/>
        <v>0.2193636363636364</v>
      </c>
      <c r="N19" s="341">
        <f t="shared" si="0"/>
        <v>25</v>
      </c>
      <c r="O19" s="341">
        <f t="shared" si="0"/>
        <v>9.5509554573637043</v>
      </c>
      <c r="P19" s="341"/>
      <c r="Q19" s="341">
        <f>AVERAGE(Q3:Q18)</f>
        <v>104.626875</v>
      </c>
      <c r="R19" s="341"/>
      <c r="S19" s="341">
        <f>AVERAGE(S3:S18)</f>
        <v>27666.666666666668</v>
      </c>
      <c r="T19" s="341"/>
      <c r="U19" s="341"/>
      <c r="V19" s="341"/>
    </row>
    <row r="20" spans="1:22">
      <c r="B20" s="342" t="s">
        <v>107</v>
      </c>
      <c r="E20" s="95">
        <f>'Class 1 Weight est.'!Q17</f>
        <v>80990.334102740482</v>
      </c>
      <c r="F20" s="63">
        <f>'Class 1 Weight est.'!Q18</f>
        <v>63985.612290147001</v>
      </c>
      <c r="H20" s="38">
        <f>'Class 1 Weight est.'!R26</f>
        <v>3700</v>
      </c>
      <c r="I20"/>
    </row>
    <row r="21" spans="1:22">
      <c r="E21" s="2">
        <f>(E20-E19)/E19*100</f>
        <v>14.240645046851988</v>
      </c>
      <c r="F21" s="2">
        <f>(F20-F19)/F19*100</f>
        <v>63.976589103412095</v>
      </c>
      <c r="G21" s="2">
        <f>(G20-G19)/G19*100</f>
        <v>-100</v>
      </c>
      <c r="H21" s="2">
        <f>(H20-H19)/H19*100</f>
        <v>-14.768196808987089</v>
      </c>
    </row>
    <row r="23" spans="1:22">
      <c r="F23" s="41"/>
    </row>
    <row r="24" spans="1:22">
      <c r="F24" s="41"/>
    </row>
    <row r="25" spans="1:22" ht="15" thickBot="1">
      <c r="F25" s="41"/>
    </row>
    <row r="26" spans="1:22" ht="15" thickBot="1">
      <c r="F26" s="41"/>
      <c r="G26" s="88" t="s">
        <v>108</v>
      </c>
      <c r="H26" s="89" t="s">
        <v>109</v>
      </c>
      <c r="I26" s="89" t="s">
        <v>110</v>
      </c>
      <c r="J26" s="89" t="s">
        <v>111</v>
      </c>
    </row>
    <row r="27" spans="1:22" ht="15" thickBot="1">
      <c r="F27" s="39"/>
      <c r="G27" s="90" t="s">
        <v>112</v>
      </c>
      <c r="H27" s="91">
        <f>CONVERT(205,"lbm","kg")</f>
        <v>92.986435850000007</v>
      </c>
      <c r="I27" s="91" t="s">
        <v>113</v>
      </c>
      <c r="J27" s="91" t="s">
        <v>114</v>
      </c>
    </row>
    <row r="28" spans="1:22" ht="15" thickBot="1">
      <c r="F28" s="41"/>
      <c r="G28" s="90" t="s">
        <v>112</v>
      </c>
      <c r="H28" s="91">
        <v>105</v>
      </c>
      <c r="I28" s="91" t="s">
        <v>113</v>
      </c>
      <c r="J28" s="91" t="s">
        <v>115</v>
      </c>
    </row>
    <row r="61" spans="3:10" ht="15.5">
      <c r="F61"/>
      <c r="G61"/>
      <c r="H61" s="24"/>
      <c r="I61"/>
      <c r="J61"/>
    </row>
    <row r="63" spans="3:10" ht="15.5">
      <c r="C63" s="40"/>
      <c r="G63" s="24"/>
    </row>
  </sheetData>
  <customSheetViews>
    <customSheetView guid="{B45D52AB-52DC-42BC-B896-07E739D2CE63}">
      <selection sqref="A1:K18"/>
      <pageMargins left="0" right="0" top="0" bottom="0" header="0" footer="0"/>
      <pageSetup paperSize="9" orientation="portrait" r:id="rId1"/>
    </customSheetView>
  </customSheetViews>
  <mergeCells count="1">
    <mergeCell ref="B2:C2"/>
  </mergeCells>
  <phoneticPr fontId="33" type="noConversion"/>
  <hyperlinks>
    <hyperlink ref="V4" r:id="rId2" xr:uid="{A621E1D6-9EB4-4D77-A19C-E90D1AA5DF16}"/>
    <hyperlink ref="V5" r:id="rId3" xr:uid="{43F5E49A-FCF7-4ABC-B1AF-4C411987C495}"/>
    <hyperlink ref="V6" r:id="rId4" location="cite_note-CS300APP-215" xr:uid="{76759EBA-350D-4A8F-94C3-DE8E89B32E96}"/>
    <hyperlink ref="V11" r:id="rId5" xr:uid="{D247DD1B-570B-4539-B837-0E2255AFDF5C}"/>
    <hyperlink ref="V14" r:id="rId6" xr:uid="{1F0586BB-9EDC-417A-8055-F5ADF2CFBC52}"/>
  </hyperlinks>
  <pageMargins left="0.7" right="0.7" top="0.75" bottom="0.75" header="0.3" footer="0.3"/>
  <pageSetup paperSize="9" orientation="portrait" r:id="rId7"/>
  <ignoredErrors>
    <ignoredError sqref="D19" formulaRange="1"/>
  </ignoredErrors>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5958-4E3B-4D40-A95B-0CE10F08F612}">
  <dimension ref="B3:Q27"/>
  <sheetViews>
    <sheetView workbookViewId="0"/>
  </sheetViews>
  <sheetFormatPr defaultColWidth="10.81640625" defaultRowHeight="14.5"/>
  <cols>
    <col min="1" max="1" width="10.81640625" style="2"/>
    <col min="2" max="2" width="10.36328125" style="2" bestFit="1" customWidth="1"/>
    <col min="3" max="3" width="9.6328125" style="2" bestFit="1" customWidth="1"/>
    <col min="4" max="4" width="10.81640625" style="2"/>
    <col min="5" max="5" width="14.36328125" style="2" bestFit="1" customWidth="1"/>
    <col min="6" max="12" width="10.81640625" style="2"/>
    <col min="13" max="13" width="10.08984375" style="2" bestFit="1" customWidth="1"/>
    <col min="14" max="14" width="10.36328125" style="2" bestFit="1" customWidth="1"/>
    <col min="15" max="16384" width="10.81640625" style="2"/>
  </cols>
  <sheetData>
    <row r="3" spans="2:17">
      <c r="B3" s="414" t="s">
        <v>116</v>
      </c>
      <c r="C3" s="414"/>
      <c r="D3" s="414"/>
      <c r="E3" s="414"/>
      <c r="F3" s="414"/>
      <c r="G3" s="414"/>
      <c r="H3" s="414"/>
      <c r="K3" s="229" t="s">
        <v>117</v>
      </c>
      <c r="L3" s="229"/>
      <c r="M3" s="229"/>
      <c r="N3" s="229"/>
      <c r="O3" s="229"/>
      <c r="P3" s="229"/>
      <c r="Q3" s="229"/>
    </row>
    <row r="4" spans="2:17">
      <c r="B4" s="229" t="s">
        <v>118</v>
      </c>
      <c r="C4" s="229" t="s">
        <v>119</v>
      </c>
      <c r="D4" s="229" t="s">
        <v>120</v>
      </c>
      <c r="E4" s="229" t="s">
        <v>121</v>
      </c>
      <c r="F4" s="229" t="s">
        <v>22</v>
      </c>
      <c r="G4" s="229" t="s">
        <v>122</v>
      </c>
      <c r="H4" s="229" t="s">
        <v>123</v>
      </c>
      <c r="K4" s="229" t="s">
        <v>118</v>
      </c>
      <c r="L4" s="229" t="s">
        <v>119</v>
      </c>
      <c r="M4" s="229" t="s">
        <v>120</v>
      </c>
      <c r="N4" s="229" t="s">
        <v>121</v>
      </c>
      <c r="O4" s="229" t="s">
        <v>22</v>
      </c>
      <c r="P4" s="229" t="s">
        <v>122</v>
      </c>
      <c r="Q4" s="229" t="s">
        <v>123</v>
      </c>
    </row>
    <row r="5" spans="2:17">
      <c r="B5" s="229" t="s">
        <v>124</v>
      </c>
      <c r="C5" s="229" t="s">
        <v>125</v>
      </c>
      <c r="D5" s="229"/>
      <c r="E5" s="229"/>
      <c r="F5" s="229" t="s">
        <v>126</v>
      </c>
      <c r="G5" s="338" t="s">
        <v>127</v>
      </c>
      <c r="H5" s="229" t="s">
        <v>128</v>
      </c>
      <c r="L5" s="2" t="s">
        <v>129</v>
      </c>
    </row>
    <row r="6" spans="2:17">
      <c r="B6" s="229" t="s">
        <v>130</v>
      </c>
      <c r="C6" s="229" t="s">
        <v>131</v>
      </c>
      <c r="D6" s="229"/>
      <c r="E6" s="229"/>
      <c r="F6" s="229" t="s">
        <v>126</v>
      </c>
      <c r="G6" s="338" t="s">
        <v>127</v>
      </c>
      <c r="H6" s="229" t="s">
        <v>128</v>
      </c>
      <c r="L6" s="2" t="s">
        <v>132</v>
      </c>
    </row>
    <row r="7" spans="2:17">
      <c r="B7" s="229" t="s">
        <v>133</v>
      </c>
      <c r="C7" s="229" t="s">
        <v>134</v>
      </c>
      <c r="D7" s="229"/>
      <c r="E7" s="229"/>
      <c r="F7" s="229" t="s">
        <v>126</v>
      </c>
      <c r="G7" s="338" t="s">
        <v>127</v>
      </c>
      <c r="H7" s="229" t="s">
        <v>128</v>
      </c>
      <c r="L7" s="2" t="s">
        <v>135</v>
      </c>
    </row>
    <row r="12" spans="2:17">
      <c r="B12" s="414" t="s">
        <v>136</v>
      </c>
      <c r="C12" s="414"/>
      <c r="D12" s="414"/>
      <c r="E12" s="414"/>
      <c r="F12" s="414"/>
      <c r="G12" s="414"/>
      <c r="H12" s="414"/>
      <c r="K12" s="414" t="s">
        <v>137</v>
      </c>
      <c r="L12" s="414"/>
      <c r="M12" s="414"/>
      <c r="N12" s="414"/>
      <c r="O12" s="414"/>
      <c r="P12" s="414"/>
      <c r="Q12" s="414"/>
    </row>
    <row r="13" spans="2:17">
      <c r="B13" s="229" t="s">
        <v>118</v>
      </c>
      <c r="C13" s="229" t="s">
        <v>119</v>
      </c>
      <c r="D13" s="229" t="s">
        <v>120</v>
      </c>
      <c r="E13" s="229" t="s">
        <v>121</v>
      </c>
      <c r="F13" s="229" t="s">
        <v>22</v>
      </c>
      <c r="G13" s="229" t="s">
        <v>122</v>
      </c>
      <c r="H13" s="229" t="s">
        <v>123</v>
      </c>
      <c r="K13" s="229" t="s">
        <v>118</v>
      </c>
      <c r="L13" s="229" t="s">
        <v>119</v>
      </c>
      <c r="M13" s="229" t="s">
        <v>120</v>
      </c>
      <c r="N13" s="229" t="s">
        <v>121</v>
      </c>
      <c r="O13" s="229" t="s">
        <v>22</v>
      </c>
      <c r="P13" s="229" t="s">
        <v>122</v>
      </c>
      <c r="Q13" s="229" t="s">
        <v>123</v>
      </c>
    </row>
    <row r="14" spans="2:17">
      <c r="B14" s="2" t="s">
        <v>138</v>
      </c>
    </row>
    <row r="23" spans="2:17">
      <c r="B23" s="415" t="s">
        <v>139</v>
      </c>
      <c r="C23" s="415"/>
      <c r="D23" s="415"/>
      <c r="E23" s="415"/>
      <c r="F23" s="415"/>
      <c r="G23" s="415"/>
      <c r="H23" s="415"/>
      <c r="K23" s="414" t="s">
        <v>140</v>
      </c>
      <c r="L23" s="414"/>
      <c r="M23" s="414"/>
      <c r="N23" s="414"/>
      <c r="O23" s="414"/>
      <c r="P23" s="414"/>
      <c r="Q23" s="414"/>
    </row>
    <row r="24" spans="2:17">
      <c r="B24" s="229" t="s">
        <v>118</v>
      </c>
      <c r="C24" s="229" t="s">
        <v>119</v>
      </c>
      <c r="D24" s="229" t="s">
        <v>120</v>
      </c>
      <c r="E24" s="229" t="s">
        <v>121</v>
      </c>
      <c r="F24" s="229" t="s">
        <v>22</v>
      </c>
      <c r="G24" s="229" t="s">
        <v>122</v>
      </c>
      <c r="H24" s="229" t="s">
        <v>123</v>
      </c>
      <c r="K24" s="229" t="s">
        <v>118</v>
      </c>
      <c r="L24" s="229" t="s">
        <v>119</v>
      </c>
      <c r="M24" s="229" t="s">
        <v>120</v>
      </c>
      <c r="N24" s="229" t="s">
        <v>121</v>
      </c>
      <c r="O24" s="229" t="s">
        <v>22</v>
      </c>
      <c r="P24" s="229" t="s">
        <v>122</v>
      </c>
      <c r="Q24" s="229" t="s">
        <v>123</v>
      </c>
    </row>
    <row r="25" spans="2:17">
      <c r="B25" s="2" t="s">
        <v>141</v>
      </c>
      <c r="C25" s="2" t="s">
        <v>142</v>
      </c>
    </row>
    <row r="26" spans="2:17">
      <c r="B26" s="2" t="s">
        <v>143</v>
      </c>
      <c r="C26" s="2" t="s">
        <v>144</v>
      </c>
    </row>
    <row r="27" spans="2:17">
      <c r="B27" s="2" t="s">
        <v>145</v>
      </c>
      <c r="C27" s="2" t="s">
        <v>146</v>
      </c>
    </row>
  </sheetData>
  <customSheetViews>
    <customSheetView guid="{B45D52AB-52DC-42BC-B896-07E739D2CE63}" state="hidden">
      <pageMargins left="0" right="0" top="0" bottom="0" header="0" footer="0"/>
    </customSheetView>
  </customSheetViews>
  <mergeCells count="5">
    <mergeCell ref="B3:H3"/>
    <mergeCell ref="B23:H23"/>
    <mergeCell ref="K12:Q12"/>
    <mergeCell ref="B12:H12"/>
    <mergeCell ref="K23:Q23"/>
  </mergeCells>
  <phoneticPr fontId="3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78E5-AC69-40CB-8592-BD95EB729027}">
  <dimension ref="A1:AK74"/>
  <sheetViews>
    <sheetView topLeftCell="D1" zoomScaleNormal="100" zoomScaleSheetLayoutView="98" workbookViewId="0">
      <selection activeCell="M19" sqref="M19"/>
    </sheetView>
  </sheetViews>
  <sheetFormatPr defaultColWidth="8.81640625" defaultRowHeight="14.5"/>
  <cols>
    <col min="1" max="1" width="4.81640625" bestFit="1" customWidth="1"/>
    <col min="2" max="2" width="17.36328125" bestFit="1" customWidth="1"/>
    <col min="3" max="3" width="10.81640625" bestFit="1" customWidth="1"/>
    <col min="4" max="4" width="13.36328125" bestFit="1" customWidth="1"/>
    <col min="5" max="5" width="9.08984375" bestFit="1" customWidth="1"/>
    <col min="6" max="6" width="12.08984375" bestFit="1" customWidth="1"/>
    <col min="7" max="7" width="15.6328125" bestFit="1" customWidth="1"/>
    <col min="8" max="8" width="19" bestFit="1" customWidth="1"/>
    <col min="9" max="9" width="9.08984375" bestFit="1" customWidth="1"/>
    <col min="10" max="10" width="12" bestFit="1" customWidth="1"/>
    <col min="11" max="11" width="6.81640625" bestFit="1" customWidth="1"/>
    <col min="12" max="12" width="21.6328125" bestFit="1" customWidth="1"/>
    <col min="13" max="13" width="10.08984375" customWidth="1"/>
    <col min="14" max="14" width="12.36328125" customWidth="1"/>
    <col min="15" max="15" width="11.36328125" bestFit="1" customWidth="1"/>
    <col min="16" max="16" width="21.6328125" bestFit="1" customWidth="1"/>
    <col min="17" max="18" width="12" bestFit="1" customWidth="1"/>
    <col min="19" max="19" width="11.36328125" bestFit="1" customWidth="1"/>
    <col min="20" max="20" width="20.36328125" bestFit="1" customWidth="1"/>
    <col min="21" max="21" width="8" customWidth="1"/>
    <col min="22" max="22" width="8.36328125" customWidth="1"/>
    <col min="23" max="23" width="24" bestFit="1" customWidth="1"/>
    <col min="24" max="24" width="15.26953125" bestFit="1" customWidth="1"/>
    <col min="25" max="25" width="19" bestFit="1" customWidth="1"/>
    <col min="26" max="26" width="15.36328125" bestFit="1" customWidth="1"/>
    <col min="27" max="27" width="11" bestFit="1" customWidth="1"/>
    <col min="28" max="28" width="18.7265625" bestFit="1" customWidth="1"/>
    <col min="29" max="29" width="11.36328125" bestFit="1" customWidth="1"/>
    <col min="30" max="30" width="11" bestFit="1" customWidth="1"/>
    <col min="31" max="31" width="18.7265625" bestFit="1" customWidth="1"/>
    <col min="35" max="36" width="11.81640625" bestFit="1" customWidth="1"/>
    <col min="37" max="37" width="15.6328125" customWidth="1"/>
    <col min="44" max="44" width="23.36328125" bestFit="1" customWidth="1"/>
    <col min="45" max="45" width="12" bestFit="1" customWidth="1"/>
  </cols>
  <sheetData>
    <row r="1" spans="1:37" ht="18.5">
      <c r="A1" s="433" t="s">
        <v>116</v>
      </c>
      <c r="B1" s="434"/>
      <c r="C1" s="434"/>
      <c r="D1" s="434"/>
      <c r="E1" s="434"/>
      <c r="F1" s="434"/>
      <c r="G1" s="434"/>
      <c r="H1" s="434"/>
      <c r="I1" s="434"/>
      <c r="J1" s="435"/>
      <c r="L1" s="101" t="s">
        <v>111</v>
      </c>
      <c r="M1" s="419" t="s">
        <v>147</v>
      </c>
      <c r="N1" s="419"/>
      <c r="O1" s="419"/>
      <c r="P1" s="419"/>
      <c r="Q1" s="419"/>
      <c r="R1" s="420"/>
    </row>
    <row r="2" spans="1:37" ht="33.65" customHeight="1">
      <c r="A2" s="37" t="s">
        <v>80</v>
      </c>
      <c r="B2" s="51" t="s">
        <v>148</v>
      </c>
      <c r="C2" s="52" t="s">
        <v>149</v>
      </c>
      <c r="D2" s="52" t="s">
        <v>150</v>
      </c>
      <c r="E2" s="52" t="s">
        <v>151</v>
      </c>
      <c r="F2" s="53" t="s">
        <v>152</v>
      </c>
      <c r="G2" s="52" t="s">
        <v>153</v>
      </c>
      <c r="H2" s="52" t="s">
        <v>154</v>
      </c>
      <c r="I2" s="52" t="s">
        <v>19</v>
      </c>
      <c r="J2" s="54" t="s">
        <v>155</v>
      </c>
    </row>
    <row r="3" spans="1:37" ht="15.5" thickTop="1" thickBot="1">
      <c r="A3" s="42">
        <v>1</v>
      </c>
      <c r="B3" s="43" t="str">
        <f>IF(ISNA(C3),DataBase!C3,DataBase!C3)</f>
        <v>E2-195</v>
      </c>
      <c r="C3" s="43">
        <f>IF(AND(DataBase!I3&gt;=DataBase!$I$2*$N$6,DataBase!I3&lt;=DataBase!$I$2*$M$6),DataBase!I3,NA()) *9.80665</f>
        <v>158377.39749999999</v>
      </c>
      <c r="D3" s="43">
        <f>IF(ISNA(C3),NA(),DataBase!E3)*9.80665</f>
        <v>603108.97499999998</v>
      </c>
      <c r="E3" s="43">
        <f>IF(ISNA(C3),NA(),DataBase!F3)*9.80665</f>
        <v>350097.40499999997</v>
      </c>
      <c r="F3" s="48">
        <f>(E3+C3)/D3</f>
        <v>0.84308943089430899</v>
      </c>
      <c r="G3" s="43">
        <f>IF(ISNA(C3),NA(),DataBase!L3)</f>
        <v>103</v>
      </c>
      <c r="H3" s="43">
        <f>IF(ISNA(C3),NA(),DataBase!Q3)*1000</f>
        <v>105930</v>
      </c>
      <c r="I3" s="360">
        <f>2*(H3/D3)</f>
        <v>0.35127979980732338</v>
      </c>
      <c r="J3" s="43">
        <f>D3/G3</f>
        <v>5855.4269417475725</v>
      </c>
      <c r="L3" s="436" t="s">
        <v>156</v>
      </c>
      <c r="M3" s="436"/>
      <c r="N3" s="436"/>
    </row>
    <row r="4" spans="1:37" ht="15.5" thickTop="1" thickBot="1">
      <c r="A4" s="44">
        <v>2</v>
      </c>
      <c r="B4" s="45" t="str">
        <f>IF(ISNA(C4),DataBase!C4,DataBase!C4)</f>
        <v>A319</v>
      </c>
      <c r="C4" s="45" t="e">
        <f>IF(AND(DataBase!I4&gt;=DataBase!$I$2*$N$6,DataBase!I4&lt;=DataBase!$I$2*$M$6),DataBase!I4,NA()) *9.80665</f>
        <v>#N/A</v>
      </c>
      <c r="D4" s="45" t="e">
        <f>IF(ISNA(C4),NA(),DataBase!E4)*9.80665</f>
        <v>#N/A</v>
      </c>
      <c r="E4" s="45" t="e">
        <f>IF(ISNA(C4),NA(),DataBase!F4)*9.80665</f>
        <v>#N/A</v>
      </c>
      <c r="F4" s="49" t="e">
        <f t="shared" ref="F4:F17" si="0">(E4+C4)/D4</f>
        <v>#N/A</v>
      </c>
      <c r="G4" s="45" t="e">
        <f>IF(ISNA(C4),NA(),DataBase!L4)</f>
        <v>#N/A</v>
      </c>
      <c r="H4" s="45" t="e">
        <f>IF(ISNA(C4),NA(),DataBase!Q4)*1000</f>
        <v>#N/A</v>
      </c>
      <c r="I4" s="361" t="e">
        <f t="shared" ref="I4:I17" si="1">2*(H4/D4)</f>
        <v>#N/A</v>
      </c>
      <c r="J4" s="45" t="e">
        <f t="shared" ref="J4:J17" si="2">D4/G4</f>
        <v>#N/A</v>
      </c>
      <c r="L4" s="64" t="s">
        <v>108</v>
      </c>
      <c r="M4" s="437" t="s">
        <v>109</v>
      </c>
      <c r="N4" s="437"/>
    </row>
    <row r="5" spans="1:37" ht="23.5" customHeight="1" thickTop="1" thickBot="1">
      <c r="A5" s="44">
        <v>3</v>
      </c>
      <c r="B5" s="45" t="str">
        <f>IF(ISNA(C5),DataBase!C5,DataBase!C5)</f>
        <v>A320</v>
      </c>
      <c r="C5" s="45">
        <f>IF(AND(DataBase!I5&gt;=DataBase!$I$2*$N$6,DataBase!I5&lt;=DataBase!$I$2*$M$6),DataBase!I5,NA()) *9.80665</f>
        <v>139744.76249999998</v>
      </c>
      <c r="D5" s="45">
        <f>IF(ISNA(C5),NA(),DataBase!E5)*9.80665</f>
        <v>720788.77499999991</v>
      </c>
      <c r="E5" s="45">
        <f>IF(ISNA(C5),NA(),DataBase!F5)*9.80665</f>
        <v>405112.71149999998</v>
      </c>
      <c r="F5" s="49">
        <f t="shared" si="0"/>
        <v>0.75591836734693874</v>
      </c>
      <c r="G5" s="45">
        <f>IF(ISNA(C5),NA(),DataBase!L5)</f>
        <v>122.4</v>
      </c>
      <c r="H5" s="45">
        <f>IF(ISNA(C5),NA(),DataBase!Q5)*1000</f>
        <v>120000</v>
      </c>
      <c r="I5" s="361">
        <f t="shared" si="1"/>
        <v>0.33296855933973174</v>
      </c>
      <c r="J5" s="45">
        <f t="shared" si="2"/>
        <v>5888.797181372548</v>
      </c>
      <c r="L5" s="64" t="s">
        <v>157</v>
      </c>
      <c r="M5" s="65">
        <v>150</v>
      </c>
      <c r="N5" s="65" t="s">
        <v>86</v>
      </c>
      <c r="P5" s="427" t="s">
        <v>158</v>
      </c>
      <c r="Q5" s="428"/>
      <c r="AH5" s="350" t="s">
        <v>159</v>
      </c>
      <c r="AI5" s="351" t="s">
        <v>160</v>
      </c>
      <c r="AJ5" s="351" t="s">
        <v>161</v>
      </c>
      <c r="AK5" s="359" t="s">
        <v>162</v>
      </c>
    </row>
    <row r="6" spans="1:37" ht="15.5" thickTop="1" thickBot="1">
      <c r="A6" s="44">
        <v>4</v>
      </c>
      <c r="B6" s="45" t="str">
        <f>IF(ISNA(C6),DataBase!C6,DataBase!C6)</f>
        <v>A220-300</v>
      </c>
      <c r="C6" s="45">
        <f>IF(AND(DataBase!I6&gt;=DataBase!$I$2*$N$6,DataBase!I6&lt;=DataBase!$I$2*$M$6),DataBase!I6,NA()) *9.80665</f>
        <v>183384.35499999998</v>
      </c>
      <c r="D6" s="45">
        <f>IF(ISNA(C6),NA(),DataBase!E6)*9.80665</f>
        <v>685484.83499999996</v>
      </c>
      <c r="E6" s="45">
        <f>IF(ISNA(C6),NA(),DataBase!F6)*9.80665</f>
        <v>363630.58199999999</v>
      </c>
      <c r="F6" s="49">
        <f t="shared" si="0"/>
        <v>0.79799713876967093</v>
      </c>
      <c r="G6" s="45">
        <f>IF(ISNA(C6),NA(),DataBase!L6)</f>
        <v>112.3</v>
      </c>
      <c r="H6" s="45">
        <f>IF(ISNA(C6),NA(),DataBase!Q6)*1000</f>
        <v>103600</v>
      </c>
      <c r="I6" s="361">
        <f t="shared" si="1"/>
        <v>0.30226781019889376</v>
      </c>
      <c r="J6" s="45">
        <f t="shared" si="2"/>
        <v>6104.0501780943896</v>
      </c>
      <c r="L6" s="64" t="s">
        <v>163</v>
      </c>
      <c r="M6" s="65">
        <v>1.2</v>
      </c>
      <c r="N6" s="65">
        <v>0.8</v>
      </c>
      <c r="P6" s="429"/>
      <c r="Q6" s="430"/>
      <c r="AH6" s="352" t="s">
        <v>164</v>
      </c>
      <c r="AI6" s="353">
        <v>66517</v>
      </c>
      <c r="AJ6" s="353">
        <v>36443</v>
      </c>
      <c r="AK6" s="354">
        <v>14324</v>
      </c>
    </row>
    <row r="7" spans="1:37" ht="15.5" thickTop="1" thickBot="1">
      <c r="A7" s="44">
        <v>5</v>
      </c>
      <c r="B7" s="45" t="str">
        <f>IF(ISNA(C7),DataBase!C7,DataBase!C7)</f>
        <v>MD-81</v>
      </c>
      <c r="C7" s="45">
        <f>IF(AND(DataBase!I7&gt;=DataBase!$I$2*$N$6,DataBase!I7&lt;=DataBase!$I$2*$M$6),DataBase!I7,NA()) *9.80665</f>
        <v>176058.78745</v>
      </c>
      <c r="D7" s="45">
        <f>IF(ISNA(C7),NA(),DataBase!E7)*9.80665</f>
        <v>622722.27499999991</v>
      </c>
      <c r="E7" s="45">
        <f>IF(ISNA(C7),NA(),DataBase!F7)*9.80665</f>
        <v>348822.5405</v>
      </c>
      <c r="F7" s="49">
        <f t="shared" si="0"/>
        <v>0.84288188976377976</v>
      </c>
      <c r="G7" s="45">
        <f>IF(ISNA(C7),NA(),DataBase!L7)</f>
        <v>112.3</v>
      </c>
      <c r="H7" s="45">
        <f>IF(ISNA(C7),NA(),DataBase!Q7)*1000</f>
        <v>85600</v>
      </c>
      <c r="I7" s="361">
        <f t="shared" si="1"/>
        <v>0.27492191442806513</v>
      </c>
      <c r="J7" s="45">
        <f t="shared" si="2"/>
        <v>5545.167186108637</v>
      </c>
      <c r="P7" s="431"/>
      <c r="Q7" s="432"/>
      <c r="AH7" s="235" t="s">
        <v>165</v>
      </c>
      <c r="AI7" s="355">
        <v>72649</v>
      </c>
      <c r="AJ7" s="355">
        <v>47831</v>
      </c>
      <c r="AK7" s="356">
        <v>9068</v>
      </c>
    </row>
    <row r="8" spans="1:37" ht="15" thickBot="1">
      <c r="A8" s="44">
        <v>6</v>
      </c>
      <c r="B8" s="45" t="str">
        <f>IF(ISNA(C8),DataBase!C8,DataBase!C8)</f>
        <v>MD-82</v>
      </c>
      <c r="C8" s="45">
        <f>IF(AND(DataBase!I8&gt;=DataBase!$I$2*$N$6,DataBase!I8&lt;=DataBase!$I$2*$M$6),DataBase!I8,NA()) *9.80665</f>
        <v>184384.63329999999</v>
      </c>
      <c r="D8" s="45">
        <f>IF(ISNA(C8),NA(),DataBase!E8)*9.80665</f>
        <v>665008.54979999992</v>
      </c>
      <c r="E8" s="45">
        <f>IF(ISNA(C8),NA(),DataBase!F8)*9.80665</f>
        <v>349410.93949999998</v>
      </c>
      <c r="F8" s="49">
        <f t="shared" si="0"/>
        <v>0.80268978941780222</v>
      </c>
      <c r="G8" s="45">
        <f>IF(ISNA(C8),NA(),DataBase!L8)</f>
        <v>112.3</v>
      </c>
      <c r="H8" s="45">
        <f>IF(ISNA(C8),NA(),DataBase!Q8)*1000</f>
        <v>92700</v>
      </c>
      <c r="I8" s="361">
        <f t="shared" si="1"/>
        <v>0.27879340807837538</v>
      </c>
      <c r="J8" s="45">
        <f t="shared" si="2"/>
        <v>5921.7146019590373</v>
      </c>
      <c r="AH8" s="237" t="s">
        <v>166</v>
      </c>
      <c r="AI8" s="357">
        <v>49422</v>
      </c>
      <c r="AJ8" s="357">
        <v>27657</v>
      </c>
      <c r="AK8" s="358">
        <v>6015</v>
      </c>
    </row>
    <row r="9" spans="1:37" ht="15.5" thickTop="1" thickBot="1">
      <c r="A9" s="44">
        <v>7</v>
      </c>
      <c r="B9" s="45" t="str">
        <f>IF(ISNA(C9),DataBase!C9,DataBase!C9)</f>
        <v>MD-83</v>
      </c>
      <c r="C9" s="45">
        <f>IF(AND(DataBase!I9&gt;=DataBase!$I$2*$N$6,DataBase!I9&lt;=DataBase!$I$2*$M$6),DataBase!I9,NA()) *9.80665</f>
        <v>183590.29465</v>
      </c>
      <c r="D9" s="45">
        <f>IF(ISNA(C9),NA(),DataBase!E9)*9.80665</f>
        <v>711766.65700000001</v>
      </c>
      <c r="E9" s="45">
        <f>IF(ISNA(C9),NA(),DataBase!F9)*9.80665</f>
        <v>359119.52299999999</v>
      </c>
      <c r="F9" s="49">
        <f t="shared" si="0"/>
        <v>0.76248277762468997</v>
      </c>
      <c r="G9" s="45">
        <f>IF(ISNA(C9),NA(),DataBase!L9)</f>
        <v>112.3</v>
      </c>
      <c r="H9" s="45">
        <f>IF(ISNA(C9),NA(),DataBase!Q9)*1000</f>
        <v>96500</v>
      </c>
      <c r="I9" s="361">
        <f t="shared" si="1"/>
        <v>0.27115628148903298</v>
      </c>
      <c r="J9" s="45">
        <f t="shared" si="2"/>
        <v>6338.0824309884238</v>
      </c>
      <c r="L9" s="438" t="s">
        <v>167</v>
      </c>
      <c r="M9" s="439"/>
      <c r="N9" s="440"/>
    </row>
    <row r="10" spans="1:37" ht="15" thickTop="1">
      <c r="A10" s="44">
        <v>8</v>
      </c>
      <c r="B10" s="45" t="str">
        <f>IF(ISNA(C10),DataBase!C10,DataBase!C10)</f>
        <v>MD-88</v>
      </c>
      <c r="C10" s="45">
        <f>IF(AND(DataBase!I10&gt;=DataBase!$I$2*$N$6,DataBase!I10&lt;=DataBase!$I$2*$M$6),DataBase!I10,NA()) *9.80665</f>
        <v>162790.38999999998</v>
      </c>
      <c r="D10" s="45">
        <f>IF(ISNA(C10),NA(),DataBase!E10)*9.80665</f>
        <v>741186.60699999996</v>
      </c>
      <c r="E10" s="45">
        <f>IF(ISNA(C10),NA(),DataBase!F10)*9.80665</f>
        <v>379909.62099999998</v>
      </c>
      <c r="F10" s="49">
        <f t="shared" si="0"/>
        <v>0.73220428684837258</v>
      </c>
      <c r="G10" s="45">
        <f>IF(ISNA(C10),NA(),DataBase!L10)</f>
        <v>112</v>
      </c>
      <c r="H10" s="45">
        <f>IF(ISNA(C10),NA(),DataBase!Q10)*1000</f>
        <v>93400</v>
      </c>
      <c r="I10" s="361">
        <f t="shared" si="1"/>
        <v>0.25202829926472214</v>
      </c>
      <c r="J10" s="45">
        <f t="shared" si="2"/>
        <v>6617.7375624999995</v>
      </c>
      <c r="L10" s="99"/>
      <c r="M10" s="56" t="s">
        <v>168</v>
      </c>
      <c r="N10" s="57" t="s">
        <v>169</v>
      </c>
    </row>
    <row r="11" spans="1:37">
      <c r="A11" s="44">
        <v>9</v>
      </c>
      <c r="B11" s="45" t="str">
        <f>IF(ISNA(C11),DataBase!C11,DataBase!C11)</f>
        <v>MD-90-30</v>
      </c>
      <c r="C11" s="45">
        <f>IF(AND(DataBase!I11&gt;=DataBase!$I$2*$N$6,DataBase!I11&lt;=DataBase!$I$2*$M$6),DataBase!I11,NA()) *9.80665</f>
        <v>170145.3775</v>
      </c>
      <c r="D11" s="45">
        <f>IF(ISNA(C11),NA(),DataBase!E11)*9.80665</f>
        <v>693918.554</v>
      </c>
      <c r="E11" s="45">
        <f>IF(ISNA(C11),NA(),DataBase!F11)*9.80665</f>
        <v>386529.10975</v>
      </c>
      <c r="F11" s="49">
        <f t="shared" si="0"/>
        <v>0.80221876766534761</v>
      </c>
      <c r="G11" s="45">
        <f>IF(ISNA(C11),NA(),DataBase!L11)</f>
        <v>112.3</v>
      </c>
      <c r="H11" s="45">
        <f>IF(ISNA(C11),NA(),DataBase!Q11)*1000</f>
        <v>111200</v>
      </c>
      <c r="I11" s="361">
        <f t="shared" si="1"/>
        <v>0.32049870797949581</v>
      </c>
      <c r="J11" s="45">
        <f t="shared" si="2"/>
        <v>6179.1500801424754</v>
      </c>
      <c r="L11" s="55" t="s">
        <v>131</v>
      </c>
      <c r="M11" s="59" cm="1">
        <f t="array" ref="M11">SLOPE(IF(ISNUMBER(E3:E17),E3:E17),IF(ISNUMBER(D3:D17),D3:D17))</f>
        <v>0.51396471163840174</v>
      </c>
      <c r="N11" s="60" cm="1">
        <f t="array" ref="N11">INTERCEPT(IF(ISNUMBER(E3:E17),E3:E17),IF(ISNUMBER(D3:D17),D3:D17))</f>
        <v>22121.455045014853</v>
      </c>
    </row>
    <row r="12" spans="1:37" ht="15" thickBot="1">
      <c r="A12" s="44">
        <v>10</v>
      </c>
      <c r="B12" s="45" t="str">
        <f>IF(ISNA(C12),DataBase!C12,DataBase!C12)</f>
        <v>DC 9-50</v>
      </c>
      <c r="C12" s="45">
        <f>IF(AND(DataBase!I12&gt;=DataBase!$I$2*$N$6,DataBase!I12&lt;=DataBase!$I$2*$M$6),DataBase!I12,NA()) *9.80665</f>
        <v>149698.51225</v>
      </c>
      <c r="D12" s="45">
        <f>IF(ISNA(C12),NA(),DataBase!E12)*9.80665</f>
        <v>533677.89299999992</v>
      </c>
      <c r="E12" s="45">
        <f>IF(ISNA(C12),NA(),DataBase!F12)*9.80665</f>
        <v>287334.84499999997</v>
      </c>
      <c r="F12" s="49">
        <f t="shared" si="0"/>
        <v>0.81890848952590967</v>
      </c>
      <c r="G12" s="45">
        <f>IF(ISNA(C12),NA(),DataBase!L12)</f>
        <v>92.97</v>
      </c>
      <c r="H12" s="45">
        <f>IF(ISNA(C12),NA(),DataBase!Q12)*1000</f>
        <v>68900</v>
      </c>
      <c r="I12" s="361">
        <f t="shared" si="1"/>
        <v>0.25820818476361362</v>
      </c>
      <c r="J12" s="45">
        <f t="shared" si="2"/>
        <v>5740.3236850596959</v>
      </c>
      <c r="L12" s="58" t="s">
        <v>125</v>
      </c>
      <c r="M12" s="61" cm="1">
        <f t="array" ref="M12">SLOPE(IF(ISNUMBER(D3:D17),D3:D17),IF(ISNUMBER(C3:C17),C3:C17))</f>
        <v>4.5879032294944952</v>
      </c>
      <c r="N12" s="62" cm="1">
        <f t="array" ref="N12">INTERCEPT(IF(ISNUMBER(D3:D17),D3:D17),IF(ISNUMBER(C3:C17),C3:C17))</f>
        <v>-67986.462692580069</v>
      </c>
    </row>
    <row r="13" spans="1:37" ht="15.5" thickTop="1" thickBot="1">
      <c r="A13" s="44">
        <v>11</v>
      </c>
      <c r="B13" s="45" t="str">
        <f>IF(ISNA(C13),DataBase!C13,DataBase!C13)</f>
        <v>204–300</v>
      </c>
      <c r="C13" s="45">
        <f>IF(AND(DataBase!I13&gt;=DataBase!$I$2*$N$6,DataBase!I13&lt;=DataBase!$I$2*$M$6),DataBase!I13,NA()) *9.80665</f>
        <v>176519.69999999998</v>
      </c>
      <c r="D13" s="45">
        <f>IF(ISNA(C13),NA(),DataBase!E13)*9.80665</f>
        <v>1049311.55</v>
      </c>
      <c r="E13" s="45">
        <f>IF(ISNA(C13),NA(),DataBase!F13)*9.80665</f>
        <v>563490.10899999994</v>
      </c>
      <c r="F13" s="49">
        <f t="shared" si="0"/>
        <v>0.70523364485981299</v>
      </c>
      <c r="G13" s="45">
        <f>IF(ISNA(C13),NA(),DataBase!L13)</f>
        <v>184.2</v>
      </c>
      <c r="H13" s="45">
        <f>IF(ISNA(C13),NA(),DataBase!Q13)*1000</f>
        <v>158200</v>
      </c>
      <c r="I13" s="361">
        <f t="shared" si="1"/>
        <v>0.30153103718337987</v>
      </c>
      <c r="J13" s="45">
        <f t="shared" si="2"/>
        <v>5696.5882193268189</v>
      </c>
    </row>
    <row r="14" spans="1:37" ht="15.5" thickTop="1" thickBot="1">
      <c r="A14" s="44">
        <v>12</v>
      </c>
      <c r="B14" s="45" t="str">
        <f>IF(ISNA(C14),DataBase!C14,DataBase!C14)</f>
        <v>Tu-154M</v>
      </c>
      <c r="C14" s="45">
        <f>IF(AND(DataBase!I14&gt;=DataBase!$I$2*$N$6,DataBase!I14&lt;=DataBase!$I$2*$M$6),DataBase!I14,NA()) *9.80665</f>
        <v>176519.69999999998</v>
      </c>
      <c r="D14" s="45">
        <f>IF(ISNA(C14),NA(),DataBase!E14)*9.80665</f>
        <v>980665</v>
      </c>
      <c r="E14" s="45">
        <f>IF(ISNA(C14),NA(),DataBase!F14)*9.80665</f>
        <v>542307.745</v>
      </c>
      <c r="F14" s="49">
        <f t="shared" si="0"/>
        <v>0.73299999999999998</v>
      </c>
      <c r="G14" s="45">
        <f>IF(ISNA(C14),NA(),DataBase!L14)</f>
        <v>201.45</v>
      </c>
      <c r="H14" s="45">
        <f>IF(ISNA(C14),NA(),DataBase!Q14)*1000</f>
        <v>104000</v>
      </c>
      <c r="I14" s="361">
        <f t="shared" si="1"/>
        <v>0.21210097229940908</v>
      </c>
      <c r="J14" s="45">
        <f t="shared" si="2"/>
        <v>4868.0317696698939</v>
      </c>
      <c r="L14" s="424" t="s">
        <v>170</v>
      </c>
      <c r="M14" s="425"/>
      <c r="N14" s="426"/>
      <c r="P14" s="424" t="s">
        <v>170</v>
      </c>
      <c r="Q14" s="425"/>
      <c r="R14" s="426"/>
    </row>
    <row r="15" spans="1:37" ht="15.5" thickTop="1" thickBot="1">
      <c r="A15" s="44">
        <v>13</v>
      </c>
      <c r="B15" s="45" t="str">
        <f>IF(ISNA(C15),DataBase!C15,DataBase!C15)</f>
        <v>737-700</v>
      </c>
      <c r="C15" s="45" t="e">
        <f>IF(AND(DataBase!I15&gt;=DataBase!$I$2*$N$6,DataBase!I15&lt;=DataBase!$I$2*$M$6),DataBase!I15,NA()) *9.80665</f>
        <v>#N/A</v>
      </c>
      <c r="D15" s="45" t="e">
        <f>IF(ISNA(C15),NA(),DataBase!E15)*9.80665</f>
        <v>#N/A</v>
      </c>
      <c r="E15" s="45" t="e">
        <f>IF(ISNA(C15),NA(),DataBase!F15)*9.80665</f>
        <v>#N/A</v>
      </c>
      <c r="F15" s="49" t="e">
        <f t="shared" si="0"/>
        <v>#N/A</v>
      </c>
      <c r="G15" s="45" t="e">
        <f>IF(ISNA(C15),NA(),DataBase!L15)</f>
        <v>#N/A</v>
      </c>
      <c r="H15" s="45" t="e">
        <f>IF(ISNA(C15),NA(),DataBase!Q15)*1000</f>
        <v>#N/A</v>
      </c>
      <c r="I15" s="361" t="e">
        <f t="shared" si="1"/>
        <v>#N/A</v>
      </c>
      <c r="J15" s="45" t="e">
        <f t="shared" si="2"/>
        <v>#N/A</v>
      </c>
      <c r="L15" s="97" t="s">
        <v>108</v>
      </c>
      <c r="M15" s="97" t="s">
        <v>109</v>
      </c>
      <c r="N15" s="97" t="s">
        <v>110</v>
      </c>
      <c r="P15" s="97" t="s">
        <v>108</v>
      </c>
      <c r="Q15" s="97" t="s">
        <v>109</v>
      </c>
      <c r="R15" s="97" t="s">
        <v>110</v>
      </c>
    </row>
    <row r="16" spans="1:37" ht="15" thickBot="1">
      <c r="A16" s="44">
        <v>14</v>
      </c>
      <c r="B16" s="45" t="str">
        <f>IF(ISNA(C16),DataBase!C16,DataBase!C16)</f>
        <v>737-300</v>
      </c>
      <c r="C16" s="45">
        <f>IF(AND(DataBase!I16&gt;=DataBase!$I$2*$N$6,DataBase!I16&lt;=DataBase!$I$2*$M$6),DataBase!I16,NA()) *9.80665</f>
        <v>157200.59949999998</v>
      </c>
      <c r="D16" s="45">
        <f>IF(ISNA(C16),NA(),DataBase!E16)*9.80665</f>
        <v>553781.52549999999</v>
      </c>
      <c r="E16" s="45">
        <f>IF(ISNA(C16),NA(),DataBase!F16)*9.80665</f>
        <v>312528.12884999998</v>
      </c>
      <c r="F16" s="49">
        <f t="shared" si="0"/>
        <v>0.84822029396139542</v>
      </c>
      <c r="G16" s="45">
        <f>IF(ISNA(C16),NA(),DataBase!L16)</f>
        <v>91.04</v>
      </c>
      <c r="H16" s="45">
        <f>IF(ISNA(C16),NA(),DataBase!Q16)*1000</f>
        <v>100000</v>
      </c>
      <c r="I16" s="361">
        <f t="shared" si="1"/>
        <v>0.36115325410941324</v>
      </c>
      <c r="J16" s="45">
        <f t="shared" si="2"/>
        <v>6082.8374945079076</v>
      </c>
      <c r="L16" s="67" t="s">
        <v>171</v>
      </c>
      <c r="M16" s="67">
        <f>DataBase!I2*9.80665</f>
        <v>154454.73749999999</v>
      </c>
      <c r="N16" s="67" t="s">
        <v>172</v>
      </c>
      <c r="P16" s="67" t="s">
        <v>171</v>
      </c>
      <c r="Q16" s="176">
        <f>M16/9.80665</f>
        <v>15750</v>
      </c>
      <c r="R16" s="67" t="s">
        <v>113</v>
      </c>
    </row>
    <row r="17" spans="1:36" ht="15" thickBot="1">
      <c r="A17" s="46">
        <v>15</v>
      </c>
      <c r="B17" s="47" t="str">
        <f>IF(ISNA(C17),DataBase!C17,DataBase!C17)</f>
        <v>737-500</v>
      </c>
      <c r="C17" s="47">
        <f>IF(AND(DataBase!I17&gt;=DataBase!$I$2*$N$6,DataBase!I17&lt;=DataBase!$I$2*$M$6),DataBase!I17,NA()) *9.80665</f>
        <v>152297.2745</v>
      </c>
      <c r="D17" s="47">
        <f>IF(ISNA(C17),NA(),DataBase!E17)*9.80665</f>
        <v>513770.39349999995</v>
      </c>
      <c r="E17" s="47">
        <f>IF(ISNA(C17),NA(),DataBase!F17)*9.80665</f>
        <v>303613.88399999996</v>
      </c>
      <c r="F17" s="50">
        <f t="shared" si="0"/>
        <v>0.88738308837564417</v>
      </c>
      <c r="G17" s="47">
        <f>IF(ISNA(C17),NA(),DataBase!L17)</f>
        <v>91</v>
      </c>
      <c r="H17" s="47">
        <f>IF(ISNA(C17),NA(),DataBase!Q17)*1000</f>
        <v>100000</v>
      </c>
      <c r="I17" s="362">
        <f t="shared" si="1"/>
        <v>0.38927895131816315</v>
      </c>
      <c r="J17" s="47">
        <f t="shared" si="2"/>
        <v>5645.8284999999996</v>
      </c>
      <c r="L17" s="67" t="s">
        <v>125</v>
      </c>
      <c r="M17" s="67">
        <v>794243.85992863995</v>
      </c>
      <c r="N17" s="67" t="s">
        <v>172</v>
      </c>
      <c r="P17" s="67" t="s">
        <v>125</v>
      </c>
      <c r="Q17" s="176">
        <f>M17/9.80665</f>
        <v>80990.334102740482</v>
      </c>
      <c r="R17" s="67" t="s">
        <v>113</v>
      </c>
    </row>
    <row r="18" spans="1:36" ht="15" thickBot="1">
      <c r="B18" s="95"/>
      <c r="C18" s="95"/>
      <c r="D18" s="95"/>
      <c r="E18" s="95"/>
      <c r="F18" s="40"/>
      <c r="G18" s="95"/>
      <c r="H18" s="95"/>
      <c r="I18" s="96"/>
      <c r="J18" s="95"/>
      <c r="L18" s="67" t="s">
        <v>131</v>
      </c>
      <c r="M18" s="67">
        <v>627484.50476517004</v>
      </c>
      <c r="N18" s="67" t="s">
        <v>172</v>
      </c>
      <c r="P18" s="67" t="s">
        <v>131</v>
      </c>
      <c r="Q18" s="176">
        <f>M18/9.80665</f>
        <v>63985.612290147001</v>
      </c>
      <c r="R18" s="67" t="s">
        <v>113</v>
      </c>
    </row>
    <row r="19" spans="1:36" ht="15" thickBot="1">
      <c r="B19" s="95"/>
      <c r="C19" s="95"/>
      <c r="D19" s="95"/>
      <c r="E19" s="95"/>
      <c r="F19" s="40"/>
      <c r="G19" s="95"/>
      <c r="H19" s="95"/>
      <c r="I19" s="96"/>
      <c r="J19" s="95"/>
      <c r="L19" s="67" t="s">
        <v>173</v>
      </c>
      <c r="M19" s="411">
        <v>12304.61766347</v>
      </c>
      <c r="N19" s="67" t="s">
        <v>172</v>
      </c>
      <c r="P19" s="67" t="s">
        <v>173</v>
      </c>
      <c r="Q19" s="176">
        <f>M19/9.80665</f>
        <v>1254.7218125934953</v>
      </c>
      <c r="R19" s="67" t="s">
        <v>113</v>
      </c>
    </row>
    <row r="20" spans="1:36" ht="15" thickBot="1"/>
    <row r="21" spans="1:36">
      <c r="B21" s="421" t="s">
        <v>174</v>
      </c>
      <c r="C21" s="422"/>
      <c r="D21" s="422"/>
      <c r="E21" s="422"/>
      <c r="F21" s="423"/>
      <c r="H21" s="421" t="s">
        <v>175</v>
      </c>
      <c r="I21" s="422"/>
      <c r="J21" s="422"/>
      <c r="K21" s="422"/>
      <c r="L21" s="423"/>
    </row>
    <row r="22" spans="1:36">
      <c r="B22" s="100" t="s">
        <v>108</v>
      </c>
      <c r="C22" s="100" t="s">
        <v>176</v>
      </c>
      <c r="D22" s="100" t="s">
        <v>109</v>
      </c>
      <c r="E22" s="100" t="s">
        <v>110</v>
      </c>
      <c r="F22" s="100" t="s">
        <v>111</v>
      </c>
      <c r="H22" s="100" t="s">
        <v>108</v>
      </c>
      <c r="I22" s="100" t="s">
        <v>176</v>
      </c>
      <c r="J22" s="100" t="s">
        <v>109</v>
      </c>
      <c r="K22" s="100" t="s">
        <v>110</v>
      </c>
      <c r="L22" s="100" t="s">
        <v>111</v>
      </c>
      <c r="N22" s="63"/>
    </row>
    <row r="23" spans="1:36" ht="16.5">
      <c r="A23" s="102" t="s">
        <v>177</v>
      </c>
      <c r="B23" s="67" t="s">
        <v>178</v>
      </c>
      <c r="C23" s="67" t="s">
        <v>179</v>
      </c>
      <c r="D23" s="67">
        <v>0.99</v>
      </c>
      <c r="E23" s="67" t="s">
        <v>86</v>
      </c>
      <c r="F23" s="67" t="s">
        <v>180</v>
      </c>
      <c r="H23" s="416" t="s">
        <v>181</v>
      </c>
      <c r="I23" s="417"/>
      <c r="J23" s="417"/>
      <c r="K23" s="417"/>
      <c r="L23" s="418"/>
      <c r="P23" s="421" t="s">
        <v>182</v>
      </c>
      <c r="Q23" s="422"/>
      <c r="R23" s="422"/>
      <c r="S23" s="422"/>
      <c r="T23" s="423"/>
    </row>
    <row r="24" spans="1:36" ht="17" thickBot="1">
      <c r="A24" s="102" t="s">
        <v>183</v>
      </c>
      <c r="B24" s="67" t="s">
        <v>184</v>
      </c>
      <c r="C24" s="67" t="s">
        <v>185</v>
      </c>
      <c r="D24" s="67">
        <v>0.99</v>
      </c>
      <c r="E24" s="67" t="s">
        <v>86</v>
      </c>
      <c r="F24" s="67" t="s">
        <v>180</v>
      </c>
      <c r="H24" s="67" t="s">
        <v>186</v>
      </c>
      <c r="I24" s="67" t="s">
        <v>187</v>
      </c>
      <c r="J24" s="67">
        <f>J27*J28</f>
        <v>9.0000000000000011E-3</v>
      </c>
      <c r="K24" s="67" t="s">
        <v>86</v>
      </c>
      <c r="L24" s="67" t="s">
        <v>86</v>
      </c>
      <c r="P24" s="100" t="s">
        <v>108</v>
      </c>
      <c r="Q24" s="100" t="s">
        <v>176</v>
      </c>
      <c r="R24" s="100" t="s">
        <v>109</v>
      </c>
      <c r="S24" s="100" t="s">
        <v>110</v>
      </c>
      <c r="T24" s="100" t="s">
        <v>111</v>
      </c>
    </row>
    <row r="25" spans="1:36" ht="17" thickBot="1">
      <c r="A25" s="102" t="s">
        <v>188</v>
      </c>
      <c r="B25" s="67" t="s">
        <v>189</v>
      </c>
      <c r="C25" s="67" t="s">
        <v>190</v>
      </c>
      <c r="D25" s="67">
        <v>0.995</v>
      </c>
      <c r="E25" s="67" t="s">
        <v>86</v>
      </c>
      <c r="F25" s="67" t="s">
        <v>180</v>
      </c>
      <c r="H25" s="67" t="s">
        <v>12</v>
      </c>
      <c r="I25" s="67" t="s">
        <v>191</v>
      </c>
      <c r="J25" s="67">
        <v>7</v>
      </c>
      <c r="K25" s="67" t="s">
        <v>86</v>
      </c>
      <c r="L25" s="67" t="s">
        <v>192</v>
      </c>
      <c r="P25" s="67" t="s">
        <v>171</v>
      </c>
      <c r="Q25" s="67" t="s">
        <v>193</v>
      </c>
      <c r="R25" s="67">
        <f>DataBase!I2</f>
        <v>15750</v>
      </c>
      <c r="S25" s="67" t="s">
        <v>113</v>
      </c>
      <c r="T25" s="67" t="s">
        <v>194</v>
      </c>
      <c r="AC25" s="442" t="s">
        <v>195</v>
      </c>
      <c r="AD25" s="442"/>
      <c r="AE25" s="442"/>
    </row>
    <row r="26" spans="1:36" ht="17" thickBot="1">
      <c r="A26" s="102" t="s">
        <v>196</v>
      </c>
      <c r="B26" s="67" t="s">
        <v>197</v>
      </c>
      <c r="C26" s="67" t="s">
        <v>198</v>
      </c>
      <c r="D26" s="67">
        <v>0.98</v>
      </c>
      <c r="E26" s="67" t="s">
        <v>86</v>
      </c>
      <c r="F26" s="67" t="s">
        <v>180</v>
      </c>
      <c r="H26" s="67" t="s">
        <v>199</v>
      </c>
      <c r="I26" s="67" t="s">
        <v>200</v>
      </c>
      <c r="J26" s="67">
        <v>1</v>
      </c>
      <c r="K26" s="67" t="s">
        <v>86</v>
      </c>
      <c r="L26" s="67" t="s">
        <v>192</v>
      </c>
      <c r="P26" s="67" t="s">
        <v>201</v>
      </c>
      <c r="Q26" s="67" t="s">
        <v>202</v>
      </c>
      <c r="R26" s="67">
        <f>DataBase!H2</f>
        <v>3700</v>
      </c>
      <c r="S26" s="67" t="s">
        <v>203</v>
      </c>
      <c r="T26" s="67" t="s">
        <v>194</v>
      </c>
      <c r="W26" s="2"/>
      <c r="X26" s="2"/>
    </row>
    <row r="27" spans="1:36" ht="16.5">
      <c r="A27" s="102" t="s">
        <v>204</v>
      </c>
      <c r="B27" s="67" t="s">
        <v>205</v>
      </c>
      <c r="C27" s="67" t="s">
        <v>206</v>
      </c>
      <c r="D27" s="67">
        <f>(EXP((DataBase!H2*'Class 1 Weight est.'!J34*1000*9.80665/'Class 1 Weight est.'!J35)/'Class 1 Weight est.'!J31))^-1</f>
        <v>0.95704301634251088</v>
      </c>
      <c r="E27" s="67" t="s">
        <v>86</v>
      </c>
      <c r="F27" s="67" t="s">
        <v>86</v>
      </c>
      <c r="H27" s="67" t="s">
        <v>207</v>
      </c>
      <c r="I27" s="67" t="s">
        <v>208</v>
      </c>
      <c r="J27" s="67">
        <v>3.0000000000000001E-3</v>
      </c>
      <c r="K27" s="67" t="s">
        <v>86</v>
      </c>
      <c r="L27" s="67" t="s">
        <v>192</v>
      </c>
      <c r="P27" s="2"/>
      <c r="Q27" s="2"/>
      <c r="R27" s="2"/>
      <c r="S27" s="2"/>
      <c r="T27" s="2"/>
      <c r="W27" s="2"/>
      <c r="X27" s="2"/>
      <c r="AF27" t="s">
        <v>209</v>
      </c>
      <c r="AG27" t="s">
        <v>210</v>
      </c>
      <c r="AH27" s="63">
        <f>Q17</f>
        <v>80990.334102740482</v>
      </c>
      <c r="AJ27" s="63">
        <f>AH27</f>
        <v>80990.334102740482</v>
      </c>
    </row>
    <row r="28" spans="1:36" ht="16.5">
      <c r="A28" s="102" t="s">
        <v>211</v>
      </c>
      <c r="B28" s="67" t="s">
        <v>212</v>
      </c>
      <c r="C28" s="67" t="s">
        <v>213</v>
      </c>
      <c r="D28" s="67">
        <v>0.99</v>
      </c>
      <c r="E28" s="67" t="s">
        <v>86</v>
      </c>
      <c r="F28" s="67" t="s">
        <v>180</v>
      </c>
      <c r="H28" s="67" t="s">
        <v>214</v>
      </c>
      <c r="I28" s="67" t="s">
        <v>215</v>
      </c>
      <c r="J28" s="67">
        <v>3</v>
      </c>
      <c r="K28" s="67" t="s">
        <v>86</v>
      </c>
      <c r="L28" s="67" t="s">
        <v>192</v>
      </c>
      <c r="P28" s="2"/>
      <c r="Q28" s="2"/>
      <c r="R28" s="2"/>
      <c r="S28" s="2"/>
      <c r="T28" s="2"/>
      <c r="AF28" t="s">
        <v>209</v>
      </c>
      <c r="AG28" t="s">
        <v>216</v>
      </c>
      <c r="AH28" s="63">
        <f>AH27-AH29</f>
        <v>62090.334102740482</v>
      </c>
      <c r="AJ28" s="63">
        <f>AJ27-AJ29</f>
        <v>65240.334102740482</v>
      </c>
    </row>
    <row r="29" spans="1:36" ht="16.5">
      <c r="A29" s="102" t="s">
        <v>217</v>
      </c>
      <c r="B29" s="67" t="s">
        <v>218</v>
      </c>
      <c r="C29" s="67" t="s">
        <v>219</v>
      </c>
      <c r="D29" s="67">
        <v>1</v>
      </c>
      <c r="E29" s="67" t="s">
        <v>86</v>
      </c>
      <c r="F29" s="67" t="s">
        <v>220</v>
      </c>
      <c r="H29" s="416" t="s">
        <v>221</v>
      </c>
      <c r="I29" s="417"/>
      <c r="J29" s="417"/>
      <c r="K29" s="417"/>
      <c r="L29" s="418"/>
      <c r="P29" s="421" t="s">
        <v>222</v>
      </c>
      <c r="Q29" s="422"/>
      <c r="R29" s="422"/>
      <c r="S29" s="422"/>
      <c r="T29" s="423"/>
      <c r="AF29" t="s">
        <v>209</v>
      </c>
      <c r="AG29" t="s">
        <v>223</v>
      </c>
      <c r="AH29">
        <f>Q16*1.2</f>
        <v>18900</v>
      </c>
      <c r="AJ29">
        <f>R25</f>
        <v>15750</v>
      </c>
    </row>
    <row r="30" spans="1:36" ht="16.5">
      <c r="A30" s="102" t="s">
        <v>224</v>
      </c>
      <c r="B30" s="67" t="s">
        <v>225</v>
      </c>
      <c r="C30" s="67" t="s">
        <v>226</v>
      </c>
      <c r="D30" s="67">
        <v>1</v>
      </c>
      <c r="E30" s="67" t="s">
        <v>86</v>
      </c>
      <c r="F30" s="67" t="s">
        <v>227</v>
      </c>
      <c r="H30" s="67" t="s">
        <v>201</v>
      </c>
      <c r="I30" s="67" t="s">
        <v>202</v>
      </c>
      <c r="J30" s="67">
        <f>DataBase!H2</f>
        <v>3700</v>
      </c>
      <c r="K30" s="67" t="s">
        <v>203</v>
      </c>
      <c r="L30" s="67" t="s">
        <v>87</v>
      </c>
      <c r="P30" s="100" t="s">
        <v>108</v>
      </c>
      <c r="Q30" s="100" t="s">
        <v>176</v>
      </c>
      <c r="R30" s="100" t="s">
        <v>109</v>
      </c>
      <c r="S30" s="100" t="s">
        <v>110</v>
      </c>
      <c r="T30" s="100" t="s">
        <v>111</v>
      </c>
    </row>
    <row r="31" spans="1:36" ht="16.5">
      <c r="A31" s="102" t="s">
        <v>228</v>
      </c>
      <c r="B31" s="67" t="s">
        <v>229</v>
      </c>
      <c r="C31" s="67" t="s">
        <v>230</v>
      </c>
      <c r="D31" s="67">
        <f>(EXP(J39*9.80665*J43/J42))^-1</f>
        <v>0.99303286987409156</v>
      </c>
      <c r="E31" s="67" t="s">
        <v>86</v>
      </c>
      <c r="F31" s="67" t="s">
        <v>86</v>
      </c>
      <c r="H31" s="67" t="s">
        <v>231</v>
      </c>
      <c r="I31" s="67" t="s">
        <v>232</v>
      </c>
      <c r="J31" s="67">
        <f>J32/J33</f>
        <v>21.404413765588433</v>
      </c>
      <c r="K31" s="67" t="s">
        <v>86</v>
      </c>
      <c r="L31" s="67" t="s">
        <v>86</v>
      </c>
      <c r="P31" s="67" t="s">
        <v>173</v>
      </c>
      <c r="Q31" s="67" t="s">
        <v>233</v>
      </c>
      <c r="R31" s="98">
        <f>Q17-R25-Q18</f>
        <v>1254.7218125934814</v>
      </c>
      <c r="S31" s="67" t="s">
        <v>113</v>
      </c>
      <c r="T31" s="67" t="s">
        <v>86</v>
      </c>
    </row>
    <row r="32" spans="1:36" ht="16.5">
      <c r="A32" s="102" t="s">
        <v>234</v>
      </c>
      <c r="B32" s="67" t="s">
        <v>235</v>
      </c>
      <c r="C32" s="67" t="s">
        <v>236</v>
      </c>
      <c r="D32" s="67">
        <v>1</v>
      </c>
      <c r="E32" s="67" t="s">
        <v>86</v>
      </c>
      <c r="F32" s="67" t="s">
        <v>227</v>
      </c>
      <c r="H32" s="67" t="s">
        <v>237</v>
      </c>
      <c r="I32" s="67" t="s">
        <v>238</v>
      </c>
      <c r="J32" s="67">
        <f>SQRT((J24*PI()*J25*J26)/(3))</f>
        <v>0.25685296518706119</v>
      </c>
      <c r="K32" s="67" t="s">
        <v>86</v>
      </c>
      <c r="L32" s="67" t="s">
        <v>86</v>
      </c>
      <c r="P32" s="67" t="s">
        <v>239</v>
      </c>
      <c r="Q32" s="67" t="s">
        <v>240</v>
      </c>
      <c r="R32" s="98">
        <f>Q16*1.1</f>
        <v>17325</v>
      </c>
      <c r="S32" s="67" t="s">
        <v>113</v>
      </c>
      <c r="T32" s="67" t="s">
        <v>241</v>
      </c>
    </row>
    <row r="33" spans="1:31" ht="16.5">
      <c r="A33" s="102" t="s">
        <v>242</v>
      </c>
      <c r="B33" s="67" t="s">
        <v>243</v>
      </c>
      <c r="C33" s="67" t="s">
        <v>244</v>
      </c>
      <c r="D33" s="67">
        <f>0.992</f>
        <v>0.99199999999999999</v>
      </c>
      <c r="E33" s="67" t="s">
        <v>86</v>
      </c>
      <c r="F33" s="67" t="s">
        <v>86</v>
      </c>
      <c r="H33" s="67" t="s">
        <v>245</v>
      </c>
      <c r="I33" s="67" t="s">
        <v>246</v>
      </c>
      <c r="J33" s="67">
        <f>(4/3)*J24</f>
        <v>1.2E-2</v>
      </c>
      <c r="K33" s="67" t="s">
        <v>86</v>
      </c>
      <c r="L33" s="67" t="s">
        <v>86</v>
      </c>
      <c r="P33" s="67"/>
      <c r="Q33" s="67" t="s">
        <v>247</v>
      </c>
      <c r="R33" s="98">
        <f>Q17*PRODUCT(D23:D26)</f>
        <v>77402.098655388952</v>
      </c>
      <c r="S33" s="67" t="s">
        <v>86</v>
      </c>
      <c r="T33" s="67" t="s">
        <v>86</v>
      </c>
    </row>
    <row r="34" spans="1:31" ht="16.5">
      <c r="B34" s="67" t="s">
        <v>248</v>
      </c>
      <c r="C34" s="67" t="s">
        <v>249</v>
      </c>
      <c r="D34" s="67">
        <f>PRODUCT(D23:D33)</f>
        <v>0.89199310015740441</v>
      </c>
      <c r="E34" s="67" t="s">
        <v>86</v>
      </c>
      <c r="F34" s="67" t="s">
        <v>86</v>
      </c>
      <c r="H34" s="67" t="s">
        <v>250</v>
      </c>
      <c r="I34" s="67" t="s">
        <v>251</v>
      </c>
      <c r="J34" s="67">
        <f>6.1183*10^-6</f>
        <v>6.1182999999999995E-6</v>
      </c>
      <c r="K34" s="67" t="s">
        <v>252</v>
      </c>
      <c r="L34" s="67" t="s">
        <v>192</v>
      </c>
      <c r="P34" s="67"/>
      <c r="Q34" s="67" t="s">
        <v>253</v>
      </c>
      <c r="R34" s="98">
        <f>(Q18+R32)/(PRODUCT(D28:D33))</f>
        <v>83375.171562904623</v>
      </c>
      <c r="S34" s="67" t="s">
        <v>86</v>
      </c>
      <c r="T34" s="67" t="s">
        <v>86</v>
      </c>
    </row>
    <row r="35" spans="1:31" ht="16.5">
      <c r="B35" s="67" t="s">
        <v>254</v>
      </c>
      <c r="C35" s="67" t="s">
        <v>255</v>
      </c>
      <c r="D35" s="67">
        <v>0.05</v>
      </c>
      <c r="E35" s="67" t="s">
        <v>86</v>
      </c>
      <c r="F35" s="67" t="s">
        <v>192</v>
      </c>
      <c r="H35" s="67" t="s">
        <v>256</v>
      </c>
      <c r="I35" s="67" t="s">
        <v>257</v>
      </c>
      <c r="J35" s="67">
        <v>236.22</v>
      </c>
      <c r="K35" s="67" t="s">
        <v>258</v>
      </c>
      <c r="L35" s="67" t="s">
        <v>259</v>
      </c>
      <c r="P35" s="67" t="s">
        <v>260</v>
      </c>
      <c r="Q35" s="67" t="s">
        <v>261</v>
      </c>
      <c r="R35" s="98">
        <f>((J35)/(9.80665*J34))*J31*LN(R33/R34)*10^-3</f>
        <v>-6264.2869886034023</v>
      </c>
      <c r="S35" s="67" t="s">
        <v>203</v>
      </c>
      <c r="T35" s="67" t="s">
        <v>86</v>
      </c>
    </row>
    <row r="36" spans="1:31" ht="16.5">
      <c r="B36" s="67" t="s">
        <v>262</v>
      </c>
      <c r="C36" s="67" t="s">
        <v>263</v>
      </c>
      <c r="D36" s="67">
        <f>0</f>
        <v>0</v>
      </c>
      <c r="E36" s="67" t="s">
        <v>86</v>
      </c>
      <c r="F36" s="67" t="s">
        <v>264</v>
      </c>
      <c r="H36" s="67" t="s">
        <v>265</v>
      </c>
      <c r="I36" s="67" t="s">
        <v>266</v>
      </c>
      <c r="J36" s="67">
        <f>CONVERT(36000,"ft","m")</f>
        <v>10972.8</v>
      </c>
      <c r="K36" s="67" t="s">
        <v>267</v>
      </c>
      <c r="L36" s="67" t="s">
        <v>268</v>
      </c>
      <c r="P36" s="94" t="s">
        <v>269</v>
      </c>
      <c r="Q36" s="94" t="s">
        <v>270</v>
      </c>
      <c r="R36" s="98">
        <f>Q19+Q16*0.7</f>
        <v>12279.721812593496</v>
      </c>
      <c r="S36" s="94" t="s">
        <v>113</v>
      </c>
      <c r="T36" s="94" t="s">
        <v>241</v>
      </c>
    </row>
    <row r="37" spans="1:31" ht="16.5">
      <c r="H37" s="67" t="s">
        <v>271</v>
      </c>
      <c r="I37" s="67" t="s">
        <v>272</v>
      </c>
      <c r="J37" s="67">
        <v>0.8</v>
      </c>
      <c r="K37" s="67" t="s">
        <v>86</v>
      </c>
      <c r="L37" s="67" t="s">
        <v>268</v>
      </c>
      <c r="P37" s="67"/>
      <c r="Q37" s="67" t="s">
        <v>273</v>
      </c>
      <c r="R37" s="98">
        <f>(Q18+R36+0)*PRODUCT(D23:D26)</f>
        <v>72886.437370638974</v>
      </c>
      <c r="S37" s="67" t="s">
        <v>86</v>
      </c>
      <c r="T37" s="67" t="s">
        <v>86</v>
      </c>
      <c r="X37" s="63"/>
    </row>
    <row r="38" spans="1:31" ht="16.5">
      <c r="B38" s="103" t="s">
        <v>274</v>
      </c>
      <c r="D38">
        <f>PRODUCT(D23:D26)</f>
        <v>0.95569550999999997</v>
      </c>
      <c r="E38">
        <f>D38*$M$17</f>
        <v>759055.29077887011</v>
      </c>
      <c r="F38" t="s">
        <v>172</v>
      </c>
      <c r="H38" s="416" t="s">
        <v>229</v>
      </c>
      <c r="I38" s="417"/>
      <c r="J38" s="417"/>
      <c r="K38" s="417"/>
      <c r="L38" s="418"/>
      <c r="P38" s="67"/>
      <c r="Q38" s="67" t="s">
        <v>275</v>
      </c>
      <c r="R38" s="98">
        <f>(Q18+0)/(PRODUCT(D28:D33))</f>
        <v>65610.272164866765</v>
      </c>
      <c r="S38" s="67" t="s">
        <v>86</v>
      </c>
      <c r="T38" s="67" t="s">
        <v>86</v>
      </c>
    </row>
    <row r="39" spans="1:31" ht="16.5">
      <c r="B39" s="103" t="s">
        <v>276</v>
      </c>
      <c r="D39">
        <f>PRODUCT(D23:D27)</f>
        <v>0.91464171359539426</v>
      </c>
      <c r="E39">
        <f>D39*$M$17</f>
        <v>726448.56505775149</v>
      </c>
      <c r="F39" t="s">
        <v>172</v>
      </c>
      <c r="H39" s="67" t="s">
        <v>277</v>
      </c>
      <c r="I39" s="67" t="s">
        <v>278</v>
      </c>
      <c r="J39" s="67">
        <v>3600</v>
      </c>
      <c r="K39" s="67" t="s">
        <v>279</v>
      </c>
      <c r="L39" s="67" t="s">
        <v>192</v>
      </c>
      <c r="P39" s="67" t="s">
        <v>280</v>
      </c>
      <c r="Q39" s="67" t="s">
        <v>281</v>
      </c>
      <c r="R39" s="98">
        <f>((J35)/(9.80665*J34))*J31*LN(R37/R38)*10^-3</f>
        <v>8862.6111741036984</v>
      </c>
      <c r="S39" s="67" t="s">
        <v>203</v>
      </c>
      <c r="T39" s="67" t="s">
        <v>86</v>
      </c>
      <c r="X39" s="443" t="s">
        <v>282</v>
      </c>
      <c r="Y39" s="444"/>
      <c r="AA39" s="443" t="s">
        <v>283</v>
      </c>
      <c r="AB39" s="444"/>
      <c r="AD39" s="443" t="s">
        <v>166</v>
      </c>
      <c r="AE39" s="444"/>
    </row>
    <row r="40" spans="1:31" ht="18.75" customHeight="1" thickBot="1">
      <c r="D40" t="s">
        <v>284</v>
      </c>
      <c r="E40">
        <f>AVERAGE(E38:E39)</f>
        <v>742751.92791831074</v>
      </c>
      <c r="F40" t="s">
        <v>172</v>
      </c>
      <c r="H40" s="67" t="s">
        <v>285</v>
      </c>
      <c r="I40" s="67" t="s">
        <v>286</v>
      </c>
      <c r="J40" s="67">
        <f>SQRT(PI()*J25*J26*J24)</f>
        <v>0.44488238577871003</v>
      </c>
      <c r="K40" s="67" t="s">
        <v>86</v>
      </c>
      <c r="L40" s="67" t="s">
        <v>86</v>
      </c>
      <c r="X40" s="100" t="s">
        <v>287</v>
      </c>
      <c r="Y40" s="100" t="s">
        <v>288</v>
      </c>
      <c r="AA40" s="100" t="s">
        <v>287</v>
      </c>
      <c r="AB40" s="100" t="s">
        <v>288</v>
      </c>
      <c r="AD40" s="100" t="s">
        <v>287</v>
      </c>
      <c r="AE40" s="100" t="s">
        <v>288</v>
      </c>
    </row>
    <row r="41" spans="1:31" ht="17" thickBot="1">
      <c r="H41" s="67" t="s">
        <v>289</v>
      </c>
      <c r="I41" s="67" t="s">
        <v>290</v>
      </c>
      <c r="J41" s="67">
        <f>2*J24</f>
        <v>1.8000000000000002E-2</v>
      </c>
      <c r="K41" s="67" t="s">
        <v>86</v>
      </c>
      <c r="L41" s="67" t="s">
        <v>86</v>
      </c>
      <c r="X41" s="67">
        <v>0</v>
      </c>
      <c r="Y41" s="67">
        <f>R32</f>
        <v>17325</v>
      </c>
      <c r="AA41" s="67">
        <v>0</v>
      </c>
      <c r="AB41" s="98">
        <f>'[1]Class 1 Weight est.'!$R$32</f>
        <v>18900</v>
      </c>
      <c r="AD41" s="67">
        <v>0</v>
      </c>
      <c r="AE41" s="98">
        <f>'[2]Class 1 Weight est.'!$R$32</f>
        <v>16537.5</v>
      </c>
    </row>
    <row r="42" spans="1:31" ht="17" thickBot="1">
      <c r="H42" s="67" t="s">
        <v>291</v>
      </c>
      <c r="I42" s="67" t="s">
        <v>292</v>
      </c>
      <c r="J42" s="67">
        <f>J40/J41</f>
        <v>24.715688098817221</v>
      </c>
      <c r="K42" s="67" t="s">
        <v>86</v>
      </c>
      <c r="L42" s="67" t="s">
        <v>86</v>
      </c>
      <c r="R42" s="63"/>
      <c r="X42" s="67">
        <f>R35</f>
        <v>-6264.2869886034023</v>
      </c>
      <c r="Y42" s="67">
        <f>R32</f>
        <v>17325</v>
      </c>
      <c r="AA42" s="98">
        <f>'[1]Class 1 Weight est.'!$R$35</f>
        <v>1401.5899979268811</v>
      </c>
      <c r="AB42" s="98">
        <f>'[1]Class 1 Weight est.'!$R$32</f>
        <v>18900</v>
      </c>
      <c r="AD42" s="98">
        <f>'[2]Class 1 Weight est.'!$R$35</f>
        <v>2879.9656980595546</v>
      </c>
      <c r="AE42" s="98">
        <f>'[2]Class 1 Weight est.'!$R$32</f>
        <v>16537.5</v>
      </c>
    </row>
    <row r="43" spans="1:31" ht="17" thickBot="1">
      <c r="H43" s="67" t="s">
        <v>250</v>
      </c>
      <c r="I43" s="67" t="s">
        <v>293</v>
      </c>
      <c r="J43" s="67">
        <f>J34*0.8</f>
        <v>4.8946399999999999E-6</v>
      </c>
      <c r="K43" s="67" t="s">
        <v>252</v>
      </c>
      <c r="L43" s="67" t="s">
        <v>192</v>
      </c>
      <c r="X43" s="67">
        <f>R26</f>
        <v>3700</v>
      </c>
      <c r="Y43" s="67">
        <f>R25</f>
        <v>15750</v>
      </c>
      <c r="AA43" s="67">
        <f>'[1]Class 1 Weight est.'!$R$26</f>
        <v>3700</v>
      </c>
      <c r="AB43" s="67">
        <f>'[1]Class 1 Weight est.'!$R$25</f>
        <v>15750</v>
      </c>
      <c r="AD43" s="67">
        <f>'[2]Class 1 Weight est.'!$R$26</f>
        <v>3700</v>
      </c>
      <c r="AE43" s="67">
        <f>'[2]Class 1 Weight est.'!$R$25</f>
        <v>15750</v>
      </c>
    </row>
    <row r="44" spans="1:31" ht="15" thickBot="1">
      <c r="P44" s="421" t="s">
        <v>170</v>
      </c>
      <c r="Q44" s="422"/>
      <c r="R44" s="422"/>
      <c r="S44" s="422"/>
      <c r="T44" s="423"/>
      <c r="X44" s="67">
        <f>R39</f>
        <v>8862.6111741036984</v>
      </c>
      <c r="Y44" s="67">
        <v>0</v>
      </c>
      <c r="AA44" s="98">
        <f>'[1]Class 1 Weight est.'!$R$39</f>
        <v>17317.827157388165</v>
      </c>
      <c r="AB44" s="67">
        <v>0</v>
      </c>
      <c r="AD44" s="98">
        <f>'[2]Class 1 Weight est.'!$R$39</f>
        <v>29362.626723335437</v>
      </c>
      <c r="AE44" s="67">
        <f>0</f>
        <v>0</v>
      </c>
    </row>
    <row r="45" spans="1:31" ht="15" thickBot="1">
      <c r="P45" s="100" t="s">
        <v>108</v>
      </c>
      <c r="Q45" s="100" t="s">
        <v>176</v>
      </c>
      <c r="R45" s="100" t="s">
        <v>109</v>
      </c>
      <c r="S45" s="100" t="s">
        <v>110</v>
      </c>
      <c r="T45" s="100" t="s">
        <v>111</v>
      </c>
    </row>
    <row r="46" spans="1:31">
      <c r="B46" s="441" t="s">
        <v>294</v>
      </c>
      <c r="C46" s="441"/>
      <c r="D46" s="441"/>
      <c r="E46" s="441"/>
      <c r="F46" s="441"/>
      <c r="G46" s="441"/>
      <c r="P46" s="416" t="s">
        <v>107</v>
      </c>
      <c r="Q46" s="417"/>
      <c r="R46" s="417"/>
      <c r="S46" s="417"/>
      <c r="T46" s="418"/>
    </row>
    <row r="47" spans="1:31" ht="16.5">
      <c r="B47" s="66" t="s">
        <v>295</v>
      </c>
      <c r="C47" s="66">
        <f>0.02+0.025</f>
        <v>4.4999999999999998E-2</v>
      </c>
      <c r="D47" s="66" t="s">
        <v>296</v>
      </c>
      <c r="E47" s="66">
        <f>J24+C47</f>
        <v>5.3999999999999999E-2</v>
      </c>
      <c r="F47" s="66"/>
      <c r="G47" s="66"/>
      <c r="P47" s="67" t="s">
        <v>171</v>
      </c>
      <c r="Q47" s="67" t="s">
        <v>297</v>
      </c>
      <c r="R47" s="176">
        <f>Q16</f>
        <v>15750</v>
      </c>
      <c r="S47" s="67" t="s">
        <v>113</v>
      </c>
      <c r="T47" s="67" t="s">
        <v>86</v>
      </c>
    </row>
    <row r="48" spans="1:31" ht="16.5">
      <c r="B48" s="66" t="s">
        <v>298</v>
      </c>
      <c r="C48" s="66">
        <f>0.05</f>
        <v>0.05</v>
      </c>
      <c r="D48" s="66" t="s">
        <v>299</v>
      </c>
      <c r="E48" s="66">
        <f>J26+C48</f>
        <v>1.05</v>
      </c>
      <c r="F48" s="66"/>
      <c r="G48" s="66"/>
      <c r="P48" s="67" t="s">
        <v>125</v>
      </c>
      <c r="Q48" s="67" t="s">
        <v>300</v>
      </c>
      <c r="R48" s="176">
        <f>Q17</f>
        <v>80990.334102740482</v>
      </c>
      <c r="S48" s="67" t="s">
        <v>113</v>
      </c>
      <c r="T48" s="67" t="s">
        <v>86</v>
      </c>
    </row>
    <row r="49" spans="2:20" ht="16.5">
      <c r="B49" s="66" t="s">
        <v>301</v>
      </c>
      <c r="C49" s="66">
        <f>0.075+0.025</f>
        <v>0.1</v>
      </c>
      <c r="D49" s="66" t="s">
        <v>302</v>
      </c>
      <c r="E49" s="66">
        <f>J24+C49</f>
        <v>0.10900000000000001</v>
      </c>
      <c r="F49" s="66"/>
      <c r="G49" s="66"/>
      <c r="P49" s="67" t="s">
        <v>131</v>
      </c>
      <c r="Q49" s="67" t="s">
        <v>303</v>
      </c>
      <c r="R49" s="176">
        <f>Q18</f>
        <v>63985.612290147001</v>
      </c>
      <c r="S49" s="67" t="s">
        <v>113</v>
      </c>
      <c r="T49" s="67" t="s">
        <v>86</v>
      </c>
    </row>
    <row r="50" spans="2:20" ht="16.5">
      <c r="B50" s="66" t="s">
        <v>304</v>
      </c>
      <c r="C50" s="66">
        <v>0.1</v>
      </c>
      <c r="D50" s="66" t="s">
        <v>305</v>
      </c>
      <c r="E50" s="66">
        <f>J26+C50</f>
        <v>1.1000000000000001</v>
      </c>
      <c r="F50" s="66"/>
      <c r="G50" s="66"/>
      <c r="P50" s="67" t="s">
        <v>173</v>
      </c>
      <c r="Q50" s="67" t="s">
        <v>233</v>
      </c>
      <c r="R50" s="176">
        <f>Q19</f>
        <v>1254.7218125934953</v>
      </c>
      <c r="S50" s="67" t="s">
        <v>113</v>
      </c>
      <c r="T50" s="67" t="s">
        <v>86</v>
      </c>
    </row>
    <row r="51" spans="2:20" ht="16.5">
      <c r="B51" s="131" t="s">
        <v>306</v>
      </c>
      <c r="C51" s="131" t="s">
        <v>307</v>
      </c>
      <c r="D51" s="131" t="s">
        <v>308</v>
      </c>
      <c r="E51" s="131" t="s">
        <v>309</v>
      </c>
      <c r="F51" s="131" t="s">
        <v>310</v>
      </c>
      <c r="G51" s="131" t="s">
        <v>311</v>
      </c>
      <c r="P51" s="94" t="s">
        <v>201</v>
      </c>
      <c r="Q51" s="94" t="s">
        <v>312</v>
      </c>
      <c r="R51" s="177">
        <f>R26</f>
        <v>3700</v>
      </c>
      <c r="S51" s="94" t="s">
        <v>203</v>
      </c>
      <c r="T51" s="94" t="s">
        <v>86</v>
      </c>
    </row>
    <row r="52" spans="2:20">
      <c r="B52" s="132">
        <v>0.1</v>
      </c>
      <c r="C52" s="132">
        <v>0.1</v>
      </c>
      <c r="D52" s="132">
        <v>0.1</v>
      </c>
      <c r="E52" s="132">
        <f t="shared" ref="E52:E66" si="3">((B52^2)/(J$25*J$26*PI())) + $J$24</f>
        <v>9.4547284088339883E-3</v>
      </c>
      <c r="F52" s="132">
        <f t="shared" ref="F52:F70" si="4">((C52^2)/(J$25*E$48*PI()))+E$47</f>
        <v>5.443307467507999E-2</v>
      </c>
      <c r="G52" s="132">
        <f t="shared" ref="G52:G74" si="5">((D52^2)/(E$50*J$25*PI()))+E$49</f>
        <v>0.10941338946257637</v>
      </c>
      <c r="P52" s="416" t="s">
        <v>313</v>
      </c>
      <c r="Q52" s="417"/>
      <c r="R52" s="417"/>
      <c r="S52" s="417"/>
      <c r="T52" s="418"/>
    </row>
    <row r="53" spans="2:20" ht="16.5">
      <c r="B53" s="132">
        <f t="shared" ref="B53:B66" si="6">B52+0.1</f>
        <v>0.2</v>
      </c>
      <c r="C53" s="132">
        <f t="shared" ref="C53:C66" si="7">C52+0.1</f>
        <v>0.2</v>
      </c>
      <c r="D53" s="132">
        <f t="shared" ref="D53:D66" si="8">D52+0.1</f>
        <v>0.2</v>
      </c>
      <c r="E53" s="132">
        <f t="shared" si="3"/>
        <v>1.0818913635335948E-2</v>
      </c>
      <c r="F53" s="132">
        <f t="shared" si="4"/>
        <v>5.5732298700319947E-2</v>
      </c>
      <c r="G53" s="132">
        <f t="shared" si="5"/>
        <v>0.11065355785030542</v>
      </c>
      <c r="P53" s="67" t="s">
        <v>239</v>
      </c>
      <c r="Q53" s="67" t="s">
        <v>240</v>
      </c>
      <c r="R53" s="176">
        <f>R32</f>
        <v>17325</v>
      </c>
      <c r="S53" s="67" t="s">
        <v>113</v>
      </c>
      <c r="T53" s="67" t="s">
        <v>86</v>
      </c>
    </row>
    <row r="54" spans="2:20" ht="16.5">
      <c r="B54" s="132">
        <f>0.3645</f>
        <v>0.36449999999999999</v>
      </c>
      <c r="C54" s="132">
        <f t="shared" si="7"/>
        <v>0.30000000000000004</v>
      </c>
      <c r="D54" s="132">
        <f t="shared" si="8"/>
        <v>0.30000000000000004</v>
      </c>
      <c r="E54" s="132">
        <f>((B54^2)/(J$25*J$26*PI())) + $J$24</f>
        <v>1.5041533007978568E-2</v>
      </c>
      <c r="F54" s="132">
        <f t="shared" si="4"/>
        <v>5.7897672075719886E-2</v>
      </c>
      <c r="G54" s="132">
        <f t="shared" si="5"/>
        <v>0.11272050516318718</v>
      </c>
      <c r="P54" s="67" t="s">
        <v>125</v>
      </c>
      <c r="Q54" s="67" t="s">
        <v>300</v>
      </c>
      <c r="R54" s="176">
        <f>R48</f>
        <v>80990.334102740482</v>
      </c>
      <c r="S54" s="67" t="s">
        <v>113</v>
      </c>
      <c r="T54" s="67" t="s">
        <v>86</v>
      </c>
    </row>
    <row r="55" spans="2:20" ht="16.5">
      <c r="B55" s="132">
        <f t="shared" si="6"/>
        <v>0.46450000000000002</v>
      </c>
      <c r="C55" s="132">
        <f t="shared" si="7"/>
        <v>0.4</v>
      </c>
      <c r="D55" s="132">
        <f t="shared" si="8"/>
        <v>0.4</v>
      </c>
      <c r="E55" s="132">
        <f t="shared" si="3"/>
        <v>1.8811231517212319E-2</v>
      </c>
      <c r="F55" s="132">
        <f t="shared" si="4"/>
        <v>6.0929194801279798E-2</v>
      </c>
      <c r="G55" s="132">
        <f t="shared" si="5"/>
        <v>0.11561423140122164</v>
      </c>
      <c r="P55" s="67" t="s">
        <v>131</v>
      </c>
      <c r="Q55" s="67" t="s">
        <v>303</v>
      </c>
      <c r="R55" s="176">
        <f>Q18</f>
        <v>63985.612290147001</v>
      </c>
      <c r="S55" s="67" t="s">
        <v>113</v>
      </c>
      <c r="T55" s="67" t="s">
        <v>86</v>
      </c>
    </row>
    <row r="56" spans="2:20" ht="16.5">
      <c r="B56" s="132">
        <f t="shared" si="6"/>
        <v>0.5645</v>
      </c>
      <c r="C56" s="132">
        <f t="shared" si="7"/>
        <v>0.5</v>
      </c>
      <c r="D56" s="132">
        <f t="shared" si="8"/>
        <v>0.5</v>
      </c>
      <c r="E56" s="132">
        <f t="shared" si="3"/>
        <v>2.3490386844114041E-2</v>
      </c>
      <c r="F56" s="132">
        <f t="shared" si="4"/>
        <v>6.4826866876999678E-2</v>
      </c>
      <c r="G56" s="132">
        <f t="shared" si="5"/>
        <v>0.11933473656440879</v>
      </c>
      <c r="P56" s="67" t="s">
        <v>314</v>
      </c>
      <c r="Q56" s="67" t="s">
        <v>315</v>
      </c>
      <c r="R56" s="176">
        <f>R54-R55-R53</f>
        <v>-320.27818740651855</v>
      </c>
      <c r="S56" s="67" t="s">
        <v>113</v>
      </c>
      <c r="T56" s="67" t="s">
        <v>86</v>
      </c>
    </row>
    <row r="57" spans="2:20" ht="16.5">
      <c r="B57" s="132">
        <f t="shared" si="6"/>
        <v>0.66449999999999998</v>
      </c>
      <c r="C57" s="132">
        <f t="shared" si="7"/>
        <v>0.6</v>
      </c>
      <c r="D57" s="132">
        <f t="shared" si="8"/>
        <v>0.6</v>
      </c>
      <c r="E57" s="132">
        <f t="shared" si="3"/>
        <v>2.9078998988683737E-2</v>
      </c>
      <c r="F57" s="132">
        <f t="shared" si="4"/>
        <v>6.9590688302879539E-2</v>
      </c>
      <c r="G57" s="132">
        <f t="shared" si="5"/>
        <v>0.12388202065274867</v>
      </c>
      <c r="P57" s="94" t="s">
        <v>260</v>
      </c>
      <c r="Q57" s="94" t="s">
        <v>316</v>
      </c>
      <c r="R57" s="177">
        <f>R35</f>
        <v>-6264.2869886034023</v>
      </c>
      <c r="S57" s="94" t="s">
        <v>203</v>
      </c>
      <c r="T57" s="94" t="s">
        <v>86</v>
      </c>
    </row>
    <row r="58" spans="2:20">
      <c r="B58" s="132">
        <f t="shared" si="6"/>
        <v>0.76449999999999996</v>
      </c>
      <c r="C58" s="132">
        <f t="shared" si="7"/>
        <v>0.7</v>
      </c>
      <c r="D58" s="132">
        <f t="shared" si="8"/>
        <v>0.7</v>
      </c>
      <c r="E58" s="132">
        <f t="shared" si="3"/>
        <v>3.5577067950921401E-2</v>
      </c>
      <c r="F58" s="132">
        <f t="shared" si="4"/>
        <v>7.5220659078919366E-2</v>
      </c>
      <c r="G58" s="132">
        <f t="shared" si="5"/>
        <v>0.12925608366624122</v>
      </c>
      <c r="P58" s="416" t="s">
        <v>317</v>
      </c>
      <c r="Q58" s="417"/>
      <c r="R58" s="417"/>
      <c r="S58" s="417"/>
      <c r="T58" s="418"/>
    </row>
    <row r="59" spans="2:20" ht="16.5">
      <c r="B59" s="132">
        <f t="shared" si="6"/>
        <v>0.86449999999999994</v>
      </c>
      <c r="C59" s="132">
        <f t="shared" si="7"/>
        <v>0.79999999999999993</v>
      </c>
      <c r="D59" s="132">
        <f t="shared" si="8"/>
        <v>0.79999999999999993</v>
      </c>
      <c r="E59" s="132">
        <f t="shared" si="3"/>
        <v>4.2984593730827046E-2</v>
      </c>
      <c r="F59" s="132">
        <f t="shared" si="4"/>
        <v>8.1716779205119189E-2</v>
      </c>
      <c r="G59" s="132">
        <f t="shared" si="5"/>
        <v>0.13545692560488651</v>
      </c>
      <c r="P59" s="67" t="s">
        <v>318</v>
      </c>
      <c r="Q59" s="67" t="s">
        <v>319</v>
      </c>
      <c r="R59" s="67">
        <v>0</v>
      </c>
      <c r="S59" s="67" t="s">
        <v>113</v>
      </c>
      <c r="T59" s="67" t="s">
        <v>86</v>
      </c>
    </row>
    <row r="60" spans="2:20" ht="16.5">
      <c r="B60" s="132">
        <f t="shared" si="6"/>
        <v>0.96449999999999991</v>
      </c>
      <c r="C60" s="132">
        <f t="shared" si="7"/>
        <v>0.89999999999999991</v>
      </c>
      <c r="D60" s="132">
        <f t="shared" si="8"/>
        <v>0.89999999999999991</v>
      </c>
      <c r="E60" s="132">
        <f t="shared" si="3"/>
        <v>5.1301576328400655E-2</v>
      </c>
      <c r="F60" s="132">
        <f t="shared" si="4"/>
        <v>8.9079048681478964E-2</v>
      </c>
      <c r="G60" s="132">
        <f t="shared" si="5"/>
        <v>0.14248454646868447</v>
      </c>
      <c r="P60" s="67" t="s">
        <v>125</v>
      </c>
      <c r="Q60" s="67" t="s">
        <v>300</v>
      </c>
      <c r="R60" s="176">
        <f>R54</f>
        <v>80990.334102740482</v>
      </c>
      <c r="S60" s="67" t="s">
        <v>113</v>
      </c>
      <c r="T60" s="67" t="s">
        <v>86</v>
      </c>
    </row>
    <row r="61" spans="2:20" ht="16.5">
      <c r="B61" s="132">
        <f t="shared" si="6"/>
        <v>1.0645</v>
      </c>
      <c r="C61" s="132">
        <f t="shared" si="7"/>
        <v>0.99999999999999989</v>
      </c>
      <c r="D61" s="132">
        <f t="shared" si="8"/>
        <v>0.99999999999999989</v>
      </c>
      <c r="E61" s="132">
        <f t="shared" si="3"/>
        <v>6.0528015743642256E-2</v>
      </c>
      <c r="F61" s="132">
        <f t="shared" si="4"/>
        <v>9.7307467507998707E-2</v>
      </c>
      <c r="G61" s="132">
        <f t="shared" si="5"/>
        <v>0.15033894625763516</v>
      </c>
      <c r="P61" s="67" t="s">
        <v>131</v>
      </c>
      <c r="Q61" s="67" t="s">
        <v>303</v>
      </c>
      <c r="R61" s="176">
        <f>R55</f>
        <v>63985.612290147001</v>
      </c>
      <c r="S61" s="67" t="s">
        <v>113</v>
      </c>
      <c r="T61" s="67" t="s">
        <v>86</v>
      </c>
    </row>
    <row r="62" spans="2:20" ht="16.5">
      <c r="B62" s="132">
        <f t="shared" si="6"/>
        <v>1.1645000000000001</v>
      </c>
      <c r="C62" s="132">
        <f t="shared" si="7"/>
        <v>1.0999999999999999</v>
      </c>
      <c r="D62" s="132">
        <f t="shared" si="8"/>
        <v>1.0999999999999999</v>
      </c>
      <c r="E62" s="132">
        <f t="shared" si="3"/>
        <v>7.0663911976551835E-2</v>
      </c>
      <c r="F62" s="132">
        <f t="shared" si="4"/>
        <v>0.10640203568467846</v>
      </c>
      <c r="G62" s="132">
        <f t="shared" si="5"/>
        <v>0.15902012497173854</v>
      </c>
      <c r="P62" s="67" t="s">
        <v>269</v>
      </c>
      <c r="Q62" s="67" t="s">
        <v>320</v>
      </c>
      <c r="R62" s="176">
        <f>R36</f>
        <v>12279.721812593496</v>
      </c>
      <c r="S62" s="67" t="s">
        <v>113</v>
      </c>
      <c r="T62" s="67" t="s">
        <v>86</v>
      </c>
    </row>
    <row r="63" spans="2:20" ht="16.5">
      <c r="B63" s="132">
        <f t="shared" si="6"/>
        <v>1.2645000000000002</v>
      </c>
      <c r="C63" s="132">
        <f t="shared" si="7"/>
        <v>1.2</v>
      </c>
      <c r="D63" s="132">
        <f t="shared" si="8"/>
        <v>1.2</v>
      </c>
      <c r="E63" s="132">
        <f t="shared" si="3"/>
        <v>8.1709265027129385E-2</v>
      </c>
      <c r="F63" s="132">
        <f t="shared" si="4"/>
        <v>0.11636275321151816</v>
      </c>
      <c r="G63" s="132">
        <f t="shared" si="5"/>
        <v>0.16852808261099461</v>
      </c>
      <c r="P63" s="138" t="s">
        <v>280</v>
      </c>
      <c r="Q63" s="138" t="s">
        <v>281</v>
      </c>
      <c r="R63" s="178">
        <f>R39</f>
        <v>8862.6111741036984</v>
      </c>
      <c r="S63" s="138" t="s">
        <v>203</v>
      </c>
      <c r="T63" s="138" t="s">
        <v>86</v>
      </c>
    </row>
    <row r="64" spans="2:20">
      <c r="B64" s="132">
        <f t="shared" si="6"/>
        <v>1.3645000000000003</v>
      </c>
      <c r="C64" s="132">
        <f t="shared" si="7"/>
        <v>1.3</v>
      </c>
      <c r="D64" s="132">
        <f t="shared" si="8"/>
        <v>1.3</v>
      </c>
      <c r="E64" s="132">
        <f t="shared" si="3"/>
        <v>9.3664074895374899E-2</v>
      </c>
      <c r="F64" s="132">
        <f t="shared" si="4"/>
        <v>0.12718962008851786</v>
      </c>
      <c r="G64" s="132">
        <f t="shared" si="5"/>
        <v>0.17886281917540342</v>
      </c>
    </row>
    <row r="65" spans="2:7">
      <c r="B65" s="132">
        <f t="shared" si="6"/>
        <v>1.4645000000000004</v>
      </c>
      <c r="C65" s="132">
        <f t="shared" si="7"/>
        <v>1.4000000000000001</v>
      </c>
      <c r="D65" s="132">
        <f t="shared" si="8"/>
        <v>1.4000000000000001</v>
      </c>
      <c r="E65" s="132">
        <f t="shared" si="3"/>
        <v>0.1065283415812884</v>
      </c>
      <c r="F65" s="132">
        <f t="shared" si="4"/>
        <v>0.13888263631567752</v>
      </c>
      <c r="G65" s="132">
        <f t="shared" si="5"/>
        <v>0.19002433466496493</v>
      </c>
    </row>
    <row r="66" spans="2:7">
      <c r="B66" s="132">
        <f t="shared" si="6"/>
        <v>1.5645000000000004</v>
      </c>
      <c r="C66" s="132">
        <f t="shared" si="7"/>
        <v>1.5000000000000002</v>
      </c>
      <c r="D66" s="132">
        <f t="shared" si="8"/>
        <v>1.5000000000000002</v>
      </c>
      <c r="E66" s="132">
        <f t="shared" si="3"/>
        <v>0.12030206508486987</v>
      </c>
      <c r="F66" s="132">
        <f t="shared" si="4"/>
        <v>0.15144180189299716</v>
      </c>
      <c r="G66" s="132">
        <f t="shared" si="5"/>
        <v>0.20201262907967915</v>
      </c>
    </row>
    <row r="67" spans="2:7">
      <c r="B67" s="132"/>
      <c r="C67" s="132">
        <f t="shared" ref="C67:D70" si="9">C66+0.1</f>
        <v>1.6000000000000003</v>
      </c>
      <c r="D67" s="132">
        <f t="shared" si="9"/>
        <v>1.6000000000000003</v>
      </c>
      <c r="E67" s="132"/>
      <c r="F67" s="132">
        <f t="shared" si="4"/>
        <v>0.16486711682047678</v>
      </c>
      <c r="G67" s="132">
        <f t="shared" si="5"/>
        <v>0.21482770241954602</v>
      </c>
    </row>
    <row r="68" spans="2:7">
      <c r="B68" s="132"/>
      <c r="C68" s="132">
        <f t="shared" si="9"/>
        <v>1.7000000000000004</v>
      </c>
      <c r="D68" s="132">
        <f t="shared" si="9"/>
        <v>1.7000000000000004</v>
      </c>
      <c r="E68" s="132"/>
      <c r="F68" s="132">
        <f t="shared" si="4"/>
        <v>0.17915858109811639</v>
      </c>
      <c r="G68" s="132">
        <f t="shared" si="5"/>
        <v>0.22846955468456565</v>
      </c>
    </row>
    <row r="69" spans="2:7">
      <c r="B69" s="132"/>
      <c r="C69" s="132">
        <f t="shared" si="9"/>
        <v>1.8000000000000005</v>
      </c>
      <c r="D69" s="132">
        <f t="shared" si="9"/>
        <v>1.8000000000000005</v>
      </c>
      <c r="E69" s="132"/>
      <c r="F69" s="132">
        <f t="shared" si="4"/>
        <v>0.19431619472591594</v>
      </c>
      <c r="G69" s="132">
        <f t="shared" si="5"/>
        <v>0.24293818587473798</v>
      </c>
    </row>
    <row r="70" spans="2:7">
      <c r="B70" s="132"/>
      <c r="C70" s="132">
        <f t="shared" si="9"/>
        <v>1.9000000000000006</v>
      </c>
      <c r="D70" s="132">
        <f t="shared" si="9"/>
        <v>1.9000000000000006</v>
      </c>
      <c r="E70" s="132"/>
      <c r="F70" s="132">
        <f t="shared" si="4"/>
        <v>0.21033995770387548</v>
      </c>
      <c r="G70" s="132">
        <f t="shared" si="5"/>
        <v>0.25823359599006301</v>
      </c>
    </row>
    <row r="71" spans="2:7">
      <c r="B71" s="132"/>
      <c r="C71" s="132"/>
      <c r="D71" s="132">
        <f>D70+0.1</f>
        <v>2.0000000000000004</v>
      </c>
      <c r="E71" s="132"/>
      <c r="F71" s="132"/>
      <c r="G71" s="132">
        <f t="shared" si="5"/>
        <v>0.2743557850305407</v>
      </c>
    </row>
    <row r="72" spans="2:7">
      <c r="B72" s="132"/>
      <c r="C72" s="132"/>
      <c r="D72" s="132">
        <f>D71+0.1</f>
        <v>2.1000000000000005</v>
      </c>
      <c r="E72" s="132"/>
      <c r="F72" s="132"/>
      <c r="G72" s="132">
        <f t="shared" si="5"/>
        <v>0.29130475299617109</v>
      </c>
    </row>
    <row r="73" spans="2:7">
      <c r="B73" s="132"/>
      <c r="C73" s="132"/>
      <c r="D73" s="132">
        <f>D72+0.1</f>
        <v>2.2000000000000006</v>
      </c>
      <c r="E73" s="132"/>
      <c r="F73" s="132"/>
      <c r="G73" s="132">
        <f t="shared" si="5"/>
        <v>0.30908049988695424</v>
      </c>
    </row>
    <row r="74" spans="2:7">
      <c r="B74" s="132"/>
      <c r="C74" s="132"/>
      <c r="D74" s="132">
        <f>D73+0.1</f>
        <v>2.3000000000000007</v>
      </c>
      <c r="E74" s="132"/>
      <c r="F74" s="132"/>
      <c r="G74" s="132">
        <f t="shared" si="5"/>
        <v>0.3276830257028901</v>
      </c>
    </row>
  </sheetData>
  <customSheetViews>
    <customSheetView guid="{B45D52AB-52DC-42BC-B896-07E739D2CE63}" scale="98" showPageBreaks="1" topLeftCell="A2">
      <selection activeCell="O23" sqref="O23"/>
      <pageMargins left="0" right="0" top="0" bottom="0" header="0" footer="0"/>
      <pageSetup paperSize="9" orientation="portrait" r:id="rId1"/>
    </customSheetView>
  </customSheetViews>
  <mergeCells count="24">
    <mergeCell ref="B21:F21"/>
    <mergeCell ref="H21:L21"/>
    <mergeCell ref="H23:L23"/>
    <mergeCell ref="B46:G46"/>
    <mergeCell ref="AC25:AE25"/>
    <mergeCell ref="H29:L29"/>
    <mergeCell ref="H38:L38"/>
    <mergeCell ref="P44:T44"/>
    <mergeCell ref="P46:T46"/>
    <mergeCell ref="X39:Y39"/>
    <mergeCell ref="AA39:AB39"/>
    <mergeCell ref="AD39:AE39"/>
    <mergeCell ref="A1:J1"/>
    <mergeCell ref="L3:N3"/>
    <mergeCell ref="M4:N4"/>
    <mergeCell ref="L9:N9"/>
    <mergeCell ref="L14:N14"/>
    <mergeCell ref="P52:T52"/>
    <mergeCell ref="P58:T58"/>
    <mergeCell ref="M1:R1"/>
    <mergeCell ref="P23:T23"/>
    <mergeCell ref="P29:T29"/>
    <mergeCell ref="P14:R14"/>
    <mergeCell ref="P5:Q7"/>
  </mergeCells>
  <phoneticPr fontId="22" type="noConversion"/>
  <conditionalFormatting sqref="J3:J19">
    <cfRule type="expression" dxfId="7" priority="5">
      <formula>$C3&lt;&gt;""</formula>
    </cfRule>
    <cfRule type="expression" dxfId="6" priority="6">
      <formula>ISNA($C3)</formula>
    </cfRule>
  </conditionalFormatting>
  <conditionalFormatting sqref="B3:I19">
    <cfRule type="expression" dxfId="5" priority="1">
      <formula>$C3&lt;&gt;""</formula>
    </cfRule>
    <cfRule type="expression" dxfId="4" priority="2">
      <formula>ISNA($C3)</formula>
    </cfRule>
  </conditionalFormatting>
  <pageMargins left="0.7" right="0.7" top="0.75" bottom="0.75" header="0.3" footer="0.3"/>
  <pageSetup paperSize="9" orientation="portrait" r:id="rId2"/>
  <ignoredErrors>
    <ignoredError sqref="F4 F6:F9 F13:F15 J4 J6:J9 J13:J15" evalError="1"/>
  </ignoredErrors>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71AC2-B9D1-411E-BAC6-81A8256225CD}">
  <sheetPr>
    <pageSetUpPr autoPageBreaks="0"/>
  </sheetPr>
  <dimension ref="A1:BE131"/>
  <sheetViews>
    <sheetView tabSelected="1" topLeftCell="B16" zoomScale="115" zoomScaleNormal="115" zoomScaleSheetLayoutView="70" workbookViewId="0">
      <selection activeCell="I17" sqref="I17"/>
    </sheetView>
  </sheetViews>
  <sheetFormatPr defaultColWidth="8.81640625" defaultRowHeight="14.5"/>
  <cols>
    <col min="1" max="1" width="21.81640625" style="2" customWidth="1"/>
    <col min="2" max="2" width="12.36328125" style="2" customWidth="1"/>
    <col min="3" max="3" width="13.6328125" style="2" bestFit="1" customWidth="1"/>
    <col min="4" max="4" width="20.36328125" style="2" customWidth="1"/>
    <col min="5" max="5" width="14.36328125" style="2" customWidth="1"/>
    <col min="6" max="6" width="15.81640625" style="2" customWidth="1"/>
    <col min="7" max="7" width="18.36328125" style="2" customWidth="1"/>
    <col min="8" max="8" width="15.36328125" style="2" customWidth="1"/>
    <col min="9" max="9" width="15" style="2" bestFit="1" customWidth="1"/>
    <col min="10" max="10" width="23.36328125" style="2" bestFit="1" customWidth="1"/>
    <col min="11" max="11" width="18.26953125" style="2" bestFit="1" customWidth="1"/>
    <col min="12" max="12" width="17.26953125" style="2" bestFit="1" customWidth="1"/>
    <col min="13" max="13" width="15" style="2" bestFit="1" customWidth="1"/>
    <col min="14" max="14" width="23.36328125" style="2" bestFit="1" customWidth="1"/>
    <col min="15" max="15" width="11.36328125" style="2" bestFit="1" customWidth="1"/>
    <col min="16" max="16" width="12.36328125" style="2" bestFit="1" customWidth="1"/>
    <col min="17" max="17" width="26.36328125" style="2" bestFit="1" customWidth="1"/>
    <col min="18" max="18" width="12.36328125" style="2" bestFit="1" customWidth="1"/>
    <col min="19" max="19" width="24.81640625" style="2" bestFit="1" customWidth="1"/>
    <col min="20" max="20" width="12.36328125" style="2" bestFit="1" customWidth="1"/>
    <col min="21" max="21" width="24" style="2" bestFit="1" customWidth="1"/>
    <col min="22" max="22" width="8.81640625" style="2"/>
    <col min="23" max="23" width="11.36328125" style="2" bestFit="1" customWidth="1"/>
    <col min="24" max="26" width="9" style="2" bestFit="1" customWidth="1"/>
    <col min="27" max="28" width="8.81640625" style="2"/>
    <col min="29" max="29" width="12.08984375" style="2" bestFit="1" customWidth="1"/>
    <col min="30" max="30" width="9" style="2" bestFit="1" customWidth="1"/>
    <col min="31" max="31" width="11.36328125" style="2" bestFit="1" customWidth="1"/>
    <col min="32" max="32" width="9" style="2" bestFit="1" customWidth="1"/>
    <col min="33" max="42" width="8.81640625" style="2"/>
    <col min="43" max="43" width="16.36328125" style="2" customWidth="1"/>
    <col min="44" max="49" width="8.81640625" style="2"/>
    <col min="50" max="50" width="14.7265625" style="2" bestFit="1" customWidth="1"/>
    <col min="51" max="16384" width="8.81640625" style="2"/>
  </cols>
  <sheetData>
    <row r="1" spans="1:23" ht="19" thickBot="1">
      <c r="A1" s="471" t="s">
        <v>321</v>
      </c>
      <c r="B1" s="471"/>
      <c r="C1" s="471"/>
      <c r="D1" s="471"/>
      <c r="E1" s="471"/>
      <c r="F1" s="471"/>
    </row>
    <row r="2" spans="1:23" ht="19" thickBot="1">
      <c r="A2" s="472" t="s">
        <v>322</v>
      </c>
      <c r="B2" s="473"/>
      <c r="C2" s="474" t="s">
        <v>323</v>
      </c>
      <c r="D2" s="474"/>
      <c r="E2" s="472" t="s">
        <v>324</v>
      </c>
      <c r="F2" s="473"/>
      <c r="Q2" s="453" t="s">
        <v>325</v>
      </c>
      <c r="R2" s="454"/>
      <c r="S2" s="454"/>
      <c r="T2" s="454"/>
      <c r="U2" s="455"/>
    </row>
    <row r="3" spans="1:23" ht="17.149999999999999" customHeight="1" thickBot="1">
      <c r="A3" s="313" t="s">
        <v>326</v>
      </c>
      <c r="B3" s="322" t="s">
        <v>327</v>
      </c>
      <c r="C3" s="320" t="s">
        <v>326</v>
      </c>
      <c r="D3" s="312" t="s">
        <v>327</v>
      </c>
      <c r="E3" s="318" t="s">
        <v>326</v>
      </c>
      <c r="F3" s="314" t="s">
        <v>327</v>
      </c>
      <c r="Q3" s="87" t="s">
        <v>108</v>
      </c>
      <c r="R3" s="87" t="s">
        <v>176</v>
      </c>
      <c r="S3" s="87" t="s">
        <v>328</v>
      </c>
      <c r="T3" s="87" t="s">
        <v>110</v>
      </c>
      <c r="U3" s="87" t="s">
        <v>329</v>
      </c>
    </row>
    <row r="4" spans="1:23" ht="19.399999999999999" customHeight="1" thickBot="1">
      <c r="A4" s="315">
        <v>1.73492756</v>
      </c>
      <c r="B4" s="323">
        <v>1.73492756</v>
      </c>
      <c r="C4" s="321">
        <v>1.73492756</v>
      </c>
      <c r="D4" s="317">
        <v>1.73492756</v>
      </c>
      <c r="E4" s="319">
        <v>1.73492756</v>
      </c>
      <c r="F4" s="316">
        <v>1.73492756</v>
      </c>
      <c r="Q4" s="67" t="s">
        <v>330</v>
      </c>
      <c r="R4" s="67" t="s">
        <v>331</v>
      </c>
      <c r="S4" s="127">
        <f>SQRT(C18/0.5847)</f>
        <v>48.932507452781891</v>
      </c>
      <c r="T4" s="67" t="s">
        <v>258</v>
      </c>
      <c r="U4" s="128" t="s">
        <v>332</v>
      </c>
    </row>
    <row r="5" spans="1:23" ht="19" customHeight="1" thickBot="1">
      <c r="I5" s="450" t="s">
        <v>333</v>
      </c>
      <c r="J5" s="451"/>
      <c r="K5" s="452"/>
      <c r="M5" s="450" t="s">
        <v>187</v>
      </c>
      <c r="N5" s="451"/>
      <c r="O5" s="452"/>
      <c r="Q5" s="67" t="s">
        <v>334</v>
      </c>
      <c r="R5" s="67" t="s">
        <v>335</v>
      </c>
      <c r="S5" s="127">
        <f>C22/1.2</f>
        <v>68.431501301450126</v>
      </c>
      <c r="T5" s="67" t="s">
        <v>258</v>
      </c>
      <c r="U5" s="128" t="s">
        <v>336</v>
      </c>
    </row>
    <row r="6" spans="1:23" ht="23.15" customHeight="1" thickBot="1">
      <c r="A6" s="472" t="s">
        <v>322</v>
      </c>
      <c r="B6" s="473"/>
      <c r="C6" s="311" t="s">
        <v>337</v>
      </c>
      <c r="D6"/>
      <c r="E6"/>
      <c r="F6"/>
      <c r="I6" s="310" t="s">
        <v>338</v>
      </c>
      <c r="J6" s="310" t="s">
        <v>189</v>
      </c>
      <c r="K6" s="310" t="s">
        <v>339</v>
      </c>
      <c r="M6" s="310" t="s">
        <v>338</v>
      </c>
      <c r="N6" s="310" t="s">
        <v>189</v>
      </c>
      <c r="O6" s="310" t="s">
        <v>339</v>
      </c>
      <c r="Q6" s="67" t="s">
        <v>340</v>
      </c>
      <c r="R6" s="67" t="s">
        <v>341</v>
      </c>
      <c r="S6" s="129">
        <f>1.1*S5</f>
        <v>75.274651431595146</v>
      </c>
      <c r="T6" s="67" t="s">
        <v>258</v>
      </c>
      <c r="U6" s="128" t="s">
        <v>342</v>
      </c>
    </row>
    <row r="7" spans="1:23" ht="21.65" customHeight="1" thickBot="1">
      <c r="A7" s="477">
        <v>1.73492756</v>
      </c>
      <c r="B7" s="478"/>
      <c r="C7" s="228">
        <v>9.1323968600000001</v>
      </c>
      <c r="D7"/>
      <c r="E7"/>
      <c r="F7"/>
      <c r="I7" s="124">
        <v>0.7</v>
      </c>
      <c r="J7" s="124">
        <f>I7</f>
        <v>0.7</v>
      </c>
      <c r="K7" s="124">
        <f>I7</f>
        <v>0.7</v>
      </c>
      <c r="M7" s="330">
        <v>6.9242799999999997E-3</v>
      </c>
      <c r="N7" s="330">
        <v>6.9242799999999997E-3</v>
      </c>
      <c r="O7" s="330">
        <v>6.9242799999999997E-3</v>
      </c>
      <c r="Q7" s="67" t="s">
        <v>343</v>
      </c>
      <c r="R7" s="67" t="s">
        <v>344</v>
      </c>
      <c r="S7" s="127"/>
      <c r="T7" s="67" t="s">
        <v>86</v>
      </c>
      <c r="U7" s="128" t="s">
        <v>342</v>
      </c>
    </row>
    <row r="8" spans="1:23" ht="22.4" customHeight="1" thickBot="1">
      <c r="A8" s="479">
        <v>62</v>
      </c>
      <c r="B8" s="479"/>
      <c r="C8"/>
      <c r="D8"/>
      <c r="E8"/>
      <c r="F8"/>
      <c r="J8" s="2" t="s">
        <v>345</v>
      </c>
      <c r="N8" s="2" t="s">
        <v>345</v>
      </c>
      <c r="Q8" s="67" t="s">
        <v>346</v>
      </c>
      <c r="R8" s="67" t="s">
        <v>347</v>
      </c>
      <c r="S8" s="127">
        <f>(E7*B32*S4^2)/(2*(('Class 1 Weight est.'!Q18+'Class 1 Weight est.'!Q16)/('Class 1 Weight est.'!Q17)))</f>
        <v>0</v>
      </c>
      <c r="T8" s="67" t="s">
        <v>348</v>
      </c>
      <c r="U8" s="128" t="s">
        <v>349</v>
      </c>
    </row>
    <row r="9" spans="1:23" ht="19.399999999999999" customHeight="1" thickBot="1">
      <c r="C9"/>
      <c r="D9"/>
      <c r="E9"/>
      <c r="F9"/>
      <c r="K9"/>
      <c r="Q9" s="67" t="s">
        <v>350</v>
      </c>
      <c r="R9" s="67" t="s">
        <v>155</v>
      </c>
      <c r="S9" s="67">
        <f>0.5*B32*S5^2*A7</f>
        <v>4976.2200300960658</v>
      </c>
      <c r="T9" s="67" t="s">
        <v>348</v>
      </c>
      <c r="U9" s="128" t="s">
        <v>351</v>
      </c>
    </row>
    <row r="10" spans="1:23" ht="17.149999999999999" customHeight="1" thickBot="1">
      <c r="C10"/>
      <c r="D10"/>
      <c r="E10"/>
      <c r="F10"/>
      <c r="K10"/>
      <c r="Q10" s="67" t="s">
        <v>352</v>
      </c>
      <c r="R10" s="67" t="s">
        <v>353</v>
      </c>
      <c r="S10" s="127"/>
      <c r="T10" s="67" t="s">
        <v>86</v>
      </c>
      <c r="U10" s="128" t="s">
        <v>354</v>
      </c>
    </row>
    <row r="11" spans="1:23" ht="17" thickBot="1">
      <c r="K11"/>
      <c r="Q11" s="67" t="s">
        <v>355</v>
      </c>
      <c r="R11" s="67" t="s">
        <v>356</v>
      </c>
      <c r="S11" s="67"/>
      <c r="T11" s="67" t="s">
        <v>348</v>
      </c>
      <c r="U11" s="128" t="s">
        <v>351</v>
      </c>
    </row>
    <row r="12" spans="1:23" ht="19" thickBot="1">
      <c r="A12" s="453" t="s">
        <v>357</v>
      </c>
      <c r="B12" s="454"/>
      <c r="C12" s="454"/>
      <c r="D12" s="454"/>
      <c r="E12" s="454"/>
      <c r="F12" s="455"/>
      <c r="H12" s="125" t="s">
        <v>358</v>
      </c>
      <c r="I12" s="364">
        <f>(CONVERT(C17,"m","ft")/37.5)*4.88242764*9.80665</f>
        <v>8377.9980780062979</v>
      </c>
      <c r="J12" s="130" t="s">
        <v>359</v>
      </c>
      <c r="K12"/>
    </row>
    <row r="13" spans="1:23" ht="15" thickBot="1">
      <c r="A13" s="480" t="s">
        <v>108</v>
      </c>
      <c r="B13" s="481"/>
      <c r="C13" s="87" t="s">
        <v>360</v>
      </c>
      <c r="D13" s="87" t="s">
        <v>110</v>
      </c>
      <c r="E13" s="480" t="s">
        <v>361</v>
      </c>
      <c r="F13" s="481"/>
    </row>
    <row r="14" spans="1:23" ht="19" thickBot="1">
      <c r="A14" s="475" t="s">
        <v>362</v>
      </c>
      <c r="B14" s="476"/>
      <c r="C14" s="117">
        <f>'Class 1 Weight est.'!Q16</f>
        <v>15750</v>
      </c>
      <c r="D14" s="117" t="s">
        <v>113</v>
      </c>
      <c r="E14" s="117">
        <f>C14*B29</f>
        <v>154454.73749999999</v>
      </c>
      <c r="F14" s="113" t="s">
        <v>172</v>
      </c>
      <c r="H14" s="453" t="s">
        <v>170</v>
      </c>
      <c r="I14" s="454"/>
      <c r="J14" s="455"/>
    </row>
    <row r="15" spans="1:23" ht="15" thickBot="1">
      <c r="A15" s="469" t="s">
        <v>15</v>
      </c>
      <c r="B15" s="470"/>
      <c r="C15" s="110">
        <f>'Class 1 Weight est.'!J37</f>
        <v>0.8</v>
      </c>
      <c r="D15" s="110" t="s">
        <v>86</v>
      </c>
      <c r="E15" s="110">
        <f>C15</f>
        <v>0.8</v>
      </c>
      <c r="F15" s="113" t="s">
        <v>86</v>
      </c>
      <c r="H15" s="112" t="s">
        <v>363</v>
      </c>
      <c r="I15" s="112" t="s">
        <v>109</v>
      </c>
      <c r="J15" s="107" t="s">
        <v>110</v>
      </c>
    </row>
    <row r="16" spans="1:23" ht="19" thickBot="1">
      <c r="A16" s="469" t="s">
        <v>265</v>
      </c>
      <c r="B16" s="470"/>
      <c r="C16" s="110">
        <f>CONVERT('Class 1 Weight est.'!J36,"m","ft")</f>
        <v>36000</v>
      </c>
      <c r="D16" s="110" t="s">
        <v>364</v>
      </c>
      <c r="E16" s="110">
        <f>CONVERT(C16,"ft","m")</f>
        <v>10972.8</v>
      </c>
      <c r="F16" s="113" t="s">
        <v>267</v>
      </c>
      <c r="H16" s="152" t="s">
        <v>19</v>
      </c>
      <c r="I16" s="153">
        <v>0.215</v>
      </c>
      <c r="J16" s="137" t="s">
        <v>86</v>
      </c>
      <c r="L16" s="453" t="s">
        <v>365</v>
      </c>
      <c r="M16" s="454"/>
      <c r="N16" s="454"/>
      <c r="O16" s="454"/>
      <c r="P16" s="455"/>
      <c r="S16" s="453" t="s">
        <v>366</v>
      </c>
      <c r="T16" s="454"/>
      <c r="U16" s="454"/>
      <c r="V16" s="454"/>
      <c r="W16" s="455"/>
    </row>
    <row r="17" spans="1:57" ht="17" thickBot="1">
      <c r="A17" s="469" t="s">
        <v>367</v>
      </c>
      <c r="B17" s="470"/>
      <c r="C17" s="110">
        <f>DataBase!J2</f>
        <v>2000</v>
      </c>
      <c r="D17" s="110" t="s">
        <v>267</v>
      </c>
      <c r="E17" s="110">
        <f>C17</f>
        <v>2000</v>
      </c>
      <c r="F17" s="113" t="s">
        <v>267</v>
      </c>
      <c r="H17" s="152" t="s">
        <v>155</v>
      </c>
      <c r="I17" s="155">
        <v>2250</v>
      </c>
      <c r="J17" s="137" t="s">
        <v>348</v>
      </c>
      <c r="L17" s="87" t="s">
        <v>108</v>
      </c>
      <c r="M17" s="87" t="s">
        <v>176</v>
      </c>
      <c r="N17" s="87" t="s">
        <v>109</v>
      </c>
      <c r="O17" s="87" t="s">
        <v>110</v>
      </c>
      <c r="P17" s="87" t="s">
        <v>329</v>
      </c>
      <c r="S17" s="87" t="s">
        <v>108</v>
      </c>
      <c r="T17" s="87" t="s">
        <v>176</v>
      </c>
      <c r="U17" s="87" t="s">
        <v>109</v>
      </c>
      <c r="V17" s="87" t="s">
        <v>110</v>
      </c>
      <c r="W17" s="87" t="s">
        <v>329</v>
      </c>
    </row>
    <row r="18" spans="1:57" ht="17" thickBot="1">
      <c r="A18" s="469" t="s">
        <v>368</v>
      </c>
      <c r="B18" s="470"/>
      <c r="C18" s="110">
        <f>DataBase!K2</f>
        <v>1400</v>
      </c>
      <c r="D18" s="110" t="s">
        <v>267</v>
      </c>
      <c r="E18" s="110">
        <f>C18</f>
        <v>1400</v>
      </c>
      <c r="F18" s="113" t="s">
        <v>267</v>
      </c>
      <c r="H18" s="152" t="s">
        <v>369</v>
      </c>
      <c r="I18" s="154">
        <f>I17^-1*'Class 1 Weight est.'!M17</f>
        <v>352.99727107939555</v>
      </c>
      <c r="J18" s="137" t="s">
        <v>370</v>
      </c>
      <c r="L18" s="67" t="s">
        <v>371</v>
      </c>
      <c r="M18" s="67" t="s">
        <v>372</v>
      </c>
      <c r="N18" s="129">
        <f>(I17*2*(('Class 1 Weight est.'!M18+'Class 1 Weight est.'!M16)/('Class 1 Weight est.'!M17)))/(B32*S4^2)</f>
        <v>1.5104300809668969</v>
      </c>
      <c r="O18" s="67" t="s">
        <v>86</v>
      </c>
      <c r="P18" s="128" t="s">
        <v>373</v>
      </c>
      <c r="S18" s="67" t="s">
        <v>374</v>
      </c>
      <c r="T18" s="67" t="s">
        <v>375</v>
      </c>
      <c r="U18" s="67">
        <f>PRODUCT('Class 1 Weight est.'!D23:D26)*'Class 1 Weight est.'!M17/'Wing Design'!E8</f>
        <v>2150.3148974999999</v>
      </c>
      <c r="V18" s="67" t="s">
        <v>348</v>
      </c>
      <c r="W18" s="67" t="s">
        <v>86</v>
      </c>
    </row>
    <row r="19" spans="1:57" ht="17" thickBot="1">
      <c r="A19" s="469" t="s">
        <v>376</v>
      </c>
      <c r="B19" s="470"/>
      <c r="C19" s="110">
        <f>C18*(1/0.6)</f>
        <v>2333.3333333333335</v>
      </c>
      <c r="D19" s="110" t="s">
        <v>267</v>
      </c>
      <c r="E19" s="110">
        <f>C19</f>
        <v>2333.3333333333335</v>
      </c>
      <c r="F19" s="113" t="s">
        <v>267</v>
      </c>
      <c r="H19" s="152" t="s">
        <v>377</v>
      </c>
      <c r="I19" s="363">
        <f>I16*'Class 1 Weight est.'!M17</f>
        <v>170762.42988465758</v>
      </c>
      <c r="J19" s="137" t="s">
        <v>172</v>
      </c>
      <c r="L19" s="67" t="s">
        <v>378</v>
      </c>
      <c r="M19" s="67" t="s">
        <v>379</v>
      </c>
      <c r="N19" s="129">
        <f>((I16*(I12/I17))^-1)*1.1^2</f>
        <v>1.5114339463644004</v>
      </c>
      <c r="O19" s="67" t="s">
        <v>86</v>
      </c>
      <c r="P19" s="128" t="s">
        <v>373</v>
      </c>
      <c r="S19" s="67" t="s">
        <v>380</v>
      </c>
      <c r="T19" s="67" t="s">
        <v>381</v>
      </c>
      <c r="U19" s="67">
        <f>PRODUCT('Class 1 Weight est.'!D23:D27)*'Class 1 Weight est.'!M17/'Wing Design'!E8</f>
        <v>2057.9438555896368</v>
      </c>
      <c r="V19" s="67" t="s">
        <v>348</v>
      </c>
      <c r="W19" s="67" t="s">
        <v>86</v>
      </c>
    </row>
    <row r="20" spans="1:57" ht="17" thickBot="1">
      <c r="A20" s="469" t="s">
        <v>382</v>
      </c>
      <c r="B20" s="470"/>
      <c r="C20" s="110">
        <f>'Class 1 Weight est.'!J30</f>
        <v>3700</v>
      </c>
      <c r="D20" s="110" t="s">
        <v>203</v>
      </c>
      <c r="E20" s="110">
        <f>C20*1000</f>
        <v>3700000</v>
      </c>
      <c r="F20" s="113" t="s">
        <v>267</v>
      </c>
      <c r="I20"/>
      <c r="J20"/>
      <c r="L20" s="67" t="s">
        <v>383</v>
      </c>
      <c r="M20" s="67" t="s">
        <v>384</v>
      </c>
      <c r="N20" s="67">
        <f>A7</f>
        <v>1.73492756</v>
      </c>
      <c r="O20" s="67" t="s">
        <v>86</v>
      </c>
      <c r="P20" s="128" t="s">
        <v>373</v>
      </c>
    </row>
    <row r="21" spans="1:57">
      <c r="A21" s="469" t="s">
        <v>385</v>
      </c>
      <c r="B21" s="470"/>
      <c r="C21" s="120">
        <f>'Class 1 Weight est.'!Q16</f>
        <v>15750</v>
      </c>
      <c r="D21" s="110" t="s">
        <v>113</v>
      </c>
      <c r="E21" s="110">
        <f>C21*B29</f>
        <v>154454.73749999999</v>
      </c>
      <c r="F21" s="113" t="s">
        <v>172</v>
      </c>
    </row>
    <row r="22" spans="1:57" ht="16.5">
      <c r="A22" s="469" t="s">
        <v>386</v>
      </c>
      <c r="B22" s="470"/>
      <c r="C22" s="110">
        <f>1.7*SQRT(C19)</f>
        <v>82.117801561740151</v>
      </c>
      <c r="D22" s="110" t="s">
        <v>258</v>
      </c>
      <c r="E22" s="110">
        <f>C22</f>
        <v>82.117801561740151</v>
      </c>
      <c r="F22" s="113" t="s">
        <v>258</v>
      </c>
    </row>
    <row r="23" spans="1:57" ht="15" thickBot="1">
      <c r="A23" s="457" t="s">
        <v>280</v>
      </c>
      <c r="B23" s="457"/>
      <c r="C23" s="126">
        <f>'Class 1 Weight est.'!R39</f>
        <v>8862.6111741036984</v>
      </c>
      <c r="D23" s="106" t="s">
        <v>203</v>
      </c>
      <c r="E23" s="106">
        <f>C23*1000</f>
        <v>8862611.1741036978</v>
      </c>
      <c r="F23" s="108" t="s">
        <v>267</v>
      </c>
    </row>
    <row r="24" spans="1:57" ht="15" thickBot="1"/>
    <row r="25" spans="1:57" ht="19" thickBot="1">
      <c r="A25" s="453" t="s">
        <v>387</v>
      </c>
      <c r="B25" s="454"/>
      <c r="C25" s="455"/>
      <c r="D25" s="453" t="s">
        <v>388</v>
      </c>
      <c r="E25" s="454"/>
      <c r="F25" s="455"/>
      <c r="I25" s="453" t="s">
        <v>389</v>
      </c>
      <c r="J25" s="454"/>
      <c r="K25" s="454"/>
      <c r="L25" s="455"/>
      <c r="O25" s="458" t="s">
        <v>189</v>
      </c>
      <c r="P25" s="459"/>
      <c r="Q25" s="459"/>
      <c r="R25" s="459"/>
      <c r="S25" s="459"/>
      <c r="T25" s="460"/>
    </row>
    <row r="26" spans="1:57" ht="18" thickBot="1">
      <c r="A26" s="114" t="s">
        <v>390</v>
      </c>
      <c r="B26" s="110">
        <v>101325</v>
      </c>
      <c r="C26" s="113" t="s">
        <v>391</v>
      </c>
      <c r="D26" s="119" t="s">
        <v>392</v>
      </c>
      <c r="E26" s="118">
        <f>E27*E29*B31</f>
        <v>22730.293539653267</v>
      </c>
      <c r="F26" s="117" t="s">
        <v>391</v>
      </c>
      <c r="I26" s="373" t="s">
        <v>155</v>
      </c>
      <c r="J26" s="371">
        <f>(J28*$B$32*$S$4^2)/(2*(('Class 1 Weight est.'!$Q$18+'Class 1 Weight est.'!$Q$16)/('Class 1 Weight est.'!$Q$17)))</f>
        <v>2584.4208607796868</v>
      </c>
      <c r="K26" s="371">
        <f>(K28*$B$32*$S$4^2)/(2*(('Class 1 Weight est.'!$Q$18+'Class 1 Weight est.'!$Q$16)/('Class 1 Weight est.'!$Q$17)))</f>
        <v>2584.4208607796868</v>
      </c>
      <c r="L26" s="371">
        <f>(L28*$B$32*$S$4^2)/(2*(('Class 1 Weight est.'!$Q$18+'Class 1 Weight est.'!$Q$16)/('Class 1 Weight est.'!$Q$17)))</f>
        <v>2584.4208607796868</v>
      </c>
      <c r="N26" s="105"/>
      <c r="O26" s="463" t="s">
        <v>323</v>
      </c>
      <c r="P26" s="464"/>
      <c r="Q26" s="464"/>
      <c r="R26" s="464"/>
      <c r="S26" s="464"/>
      <c r="T26" s="465"/>
    </row>
    <row r="27" spans="1:57" ht="19" thickBot="1">
      <c r="A27" s="114" t="s">
        <v>393</v>
      </c>
      <c r="B27" s="110">
        <f>-6.5/1000</f>
        <v>-6.4999999999999997E-3</v>
      </c>
      <c r="C27" s="113" t="s">
        <v>394</v>
      </c>
      <c r="D27" s="112" t="s">
        <v>395</v>
      </c>
      <c r="E27" s="111">
        <f>B28+B27*E16</f>
        <v>216.82679999999999</v>
      </c>
      <c r="F27" s="110" t="s">
        <v>396</v>
      </c>
      <c r="I27" s="370"/>
      <c r="J27" s="466" t="s">
        <v>324</v>
      </c>
      <c r="K27" s="466"/>
      <c r="L27" s="466"/>
      <c r="N27"/>
      <c r="O27" s="461">
        <f>C4</f>
        <v>1.73492756</v>
      </c>
      <c r="P27" s="462"/>
      <c r="Q27" s="467">
        <f>AVERAGE(C4:D4)</f>
        <v>1.73492756</v>
      </c>
      <c r="R27" s="468"/>
      <c r="S27" s="461">
        <f>D4</f>
        <v>1.73492756</v>
      </c>
      <c r="T27" s="462"/>
      <c r="W27" s="453" t="s">
        <v>221</v>
      </c>
      <c r="X27" s="454"/>
      <c r="Y27" s="454"/>
      <c r="Z27" s="455"/>
      <c r="AC27" s="453" t="s">
        <v>397</v>
      </c>
      <c r="AD27" s="454"/>
      <c r="AE27" s="454"/>
      <c r="AF27" s="454"/>
      <c r="AG27" s="454"/>
      <c r="AH27" s="454"/>
      <c r="AI27" s="454"/>
      <c r="AJ27" s="455"/>
      <c r="AN27" s="453" t="s">
        <v>398</v>
      </c>
      <c r="AO27" s="454"/>
      <c r="AP27" s="454"/>
      <c r="AQ27" s="454"/>
      <c r="AR27" s="454"/>
      <c r="AS27" s="454"/>
      <c r="AT27" s="454"/>
      <c r="AU27" s="455"/>
      <c r="AX27" s="453" t="s">
        <v>399</v>
      </c>
      <c r="AY27" s="454"/>
      <c r="AZ27" s="454"/>
      <c r="BA27" s="454"/>
      <c r="BB27" s="454"/>
      <c r="BC27" s="454"/>
      <c r="BD27" s="454"/>
      <c r="BE27" s="455"/>
    </row>
    <row r="28" spans="1:57" ht="17" thickBot="1">
      <c r="A28" s="114" t="s">
        <v>400</v>
      </c>
      <c r="B28" s="110">
        <v>288.14999999999998</v>
      </c>
      <c r="C28" s="113" t="s">
        <v>396</v>
      </c>
      <c r="D28" s="112" t="s">
        <v>401</v>
      </c>
      <c r="E28" s="111">
        <v>9.8066499999999994</v>
      </c>
      <c r="F28" s="110" t="s">
        <v>402</v>
      </c>
      <c r="I28" s="373" t="s">
        <v>403</v>
      </c>
      <c r="J28" s="372">
        <f>F4</f>
        <v>1.73492756</v>
      </c>
      <c r="K28" s="372">
        <f>AVERAGE(E4:F4)</f>
        <v>1.73492756</v>
      </c>
      <c r="L28" s="372">
        <f>E4</f>
        <v>1.73492756</v>
      </c>
      <c r="N28"/>
      <c r="O28" s="446" t="str">
        <f>$O$25&amp;" "&amp;O27</f>
        <v>Take-off 1.73492756</v>
      </c>
      <c r="P28" s="447"/>
      <c r="Q28" s="446" t="str">
        <f t="shared" ref="Q28" si="0">$O$25&amp;" "&amp;Q27</f>
        <v>Take-off 1.73492756</v>
      </c>
      <c r="R28" s="447"/>
      <c r="S28" s="446" t="str">
        <f t="shared" ref="S28" si="1">$O$25&amp;" "&amp;S27</f>
        <v>Take-off 1.73492756</v>
      </c>
      <c r="T28" s="448"/>
      <c r="V28" s="105"/>
      <c r="W28" s="105"/>
      <c r="X28" s="105">
        <f>C7</f>
        <v>9.1323968600000001</v>
      </c>
      <c r="Y28" s="105">
        <f>X28+3</f>
        <v>12.13239686</v>
      </c>
      <c r="Z28" s="105">
        <f>Y28+3</f>
        <v>15.13239686</v>
      </c>
      <c r="AD28" s="456">
        <f>C7</f>
        <v>9.1323968600000001</v>
      </c>
      <c r="AE28" s="456"/>
      <c r="AF28" s="456">
        <f>AD28+3</f>
        <v>12.13239686</v>
      </c>
      <c r="AG28" s="456"/>
      <c r="AH28" s="456">
        <f>AF28+3</f>
        <v>15.13239686</v>
      </c>
      <c r="AI28" s="456"/>
      <c r="AJ28" s="105" t="s">
        <v>404</v>
      </c>
      <c r="AO28" s="456">
        <f>C7</f>
        <v>9.1323968600000001</v>
      </c>
      <c r="AP28" s="456"/>
      <c r="AQ28" s="456">
        <f>AO28+3</f>
        <v>12.13239686</v>
      </c>
      <c r="AR28" s="456"/>
      <c r="AS28" s="456">
        <f>AQ28+3</f>
        <v>15.13239686</v>
      </c>
      <c r="AT28" s="456"/>
      <c r="AY28" s="456">
        <f>C7</f>
        <v>9.1323968600000001</v>
      </c>
      <c r="AZ28" s="456"/>
      <c r="BA28" s="456">
        <f>AY28+3</f>
        <v>12.13239686</v>
      </c>
      <c r="BB28" s="456"/>
      <c r="BC28" s="456">
        <f>BA28+3</f>
        <v>15.13239686</v>
      </c>
      <c r="BD28" s="456"/>
    </row>
    <row r="29" spans="1:57" ht="17" thickBot="1">
      <c r="A29" s="114" t="s">
        <v>405</v>
      </c>
      <c r="B29" s="110">
        <v>9.8066499999999994</v>
      </c>
      <c r="C29" s="113" t="s">
        <v>402</v>
      </c>
      <c r="D29" s="112" t="s">
        <v>406</v>
      </c>
      <c r="E29" s="111">
        <f>(B32*(E27/B28)^((-B29/(B27*B31))-1))</f>
        <v>0.36519298717678694</v>
      </c>
      <c r="F29" s="110" t="s">
        <v>407</v>
      </c>
      <c r="I29" s="374">
        <v>1.6</v>
      </c>
      <c r="J29" s="67">
        <f>(($I$12/$J$26)*$I29*1)^-1</f>
        <v>0.19279821061640612</v>
      </c>
      <c r="K29" s="67">
        <f>(($I$12/$K$26)*$I29*1)^-1</f>
        <v>0.19279821061640612</v>
      </c>
      <c r="L29" s="67">
        <f>(($I$12/$L$26)*$I29*1)^-1</f>
        <v>0.19279821061640612</v>
      </c>
      <c r="N29"/>
      <c r="O29" s="366" t="s">
        <v>155</v>
      </c>
      <c r="P29" s="367" t="s">
        <v>19</v>
      </c>
      <c r="Q29" s="368" t="s">
        <v>155</v>
      </c>
      <c r="R29" s="367" t="s">
        <v>19</v>
      </c>
      <c r="S29" s="368" t="s">
        <v>155</v>
      </c>
      <c r="T29" s="369" t="s">
        <v>19</v>
      </c>
      <c r="X29" s="2" t="str">
        <f>$W$27&amp;" "&amp;X28</f>
        <v>Cruise 9.13239686</v>
      </c>
      <c r="Y29" s="2" t="str">
        <f t="shared" ref="Y29:Z29" si="2">$W$27&amp;" "&amp;Y28</f>
        <v>Cruise 12.13239686</v>
      </c>
      <c r="Z29" s="2" t="str">
        <f t="shared" si="2"/>
        <v>Cruise 15.13239686</v>
      </c>
      <c r="AC29" s="105" t="s">
        <v>408</v>
      </c>
      <c r="AD29" s="445">
        <f>SQRT(3*$N$7*PI()*AD28*$J$7)</f>
        <v>0.64589850956334638</v>
      </c>
      <c r="AE29" s="445"/>
      <c r="AF29" s="445">
        <f>SQRT(3*$N$7*PI()*AF28*$J$7)</f>
        <v>0.74446656599632755</v>
      </c>
      <c r="AG29" s="445"/>
      <c r="AH29" s="445">
        <f>SQRT(3*$N$7*PI()*AH28*$J$7)</f>
        <v>0.83143012401318273</v>
      </c>
      <c r="AI29" s="445"/>
      <c r="AJ29" s="105">
        <f>12.7</f>
        <v>12.7</v>
      </c>
      <c r="AK29" s="365" t="s">
        <v>59</v>
      </c>
    </row>
    <row r="30" spans="1:57" ht="17" thickBot="1">
      <c r="A30" s="114" t="s">
        <v>409</v>
      </c>
      <c r="B30" s="110">
        <v>6378.1360000000004</v>
      </c>
      <c r="C30" s="113" t="s">
        <v>203</v>
      </c>
      <c r="D30" s="112" t="s">
        <v>410</v>
      </c>
      <c r="E30" s="111">
        <f>SQRT(1.4*E27*B31)</f>
        <v>295.19250426824863</v>
      </c>
      <c r="F30" s="110" t="s">
        <v>258</v>
      </c>
      <c r="I30" s="449" t="s">
        <v>411</v>
      </c>
      <c r="J30" s="449"/>
      <c r="K30" s="449"/>
      <c r="L30" s="449"/>
      <c r="N30"/>
      <c r="O30" s="104">
        <v>100</v>
      </c>
      <c r="P30" s="103">
        <f>(($I$12/O30)*($O$27/1.1^2)*1)^-1</f>
        <v>8.3246075375260058E-3</v>
      </c>
      <c r="Q30" s="104">
        <v>100</v>
      </c>
      <c r="R30" s="103">
        <f>(($I$12/Q30)*($Q$27/1.1^2)*1)^-1</f>
        <v>8.3246075375260058E-3</v>
      </c>
      <c r="S30" s="104">
        <v>100</v>
      </c>
      <c r="T30" s="103">
        <f>(($I$12/S30)*($S$27/1.1^2)*1)^-1</f>
        <v>8.3246075375260058E-3</v>
      </c>
      <c r="W30" s="104">
        <v>100</v>
      </c>
      <c r="X30" s="103">
        <f t="shared" ref="X30:X61" si="3">((($M$7*0.5*$E$29*$E$31^2)/($E$32*W30))+($E$32*W30)*(1/(PI()*$X$28*$I$7*0.5*$E$29*$E$31^2)))*($B$32/$E$29)^(3/4)*($E$32/$E$33)</f>
        <v>3.4977135691033192</v>
      </c>
      <c r="Y30" s="103">
        <f t="shared" ref="Y30:Y61" si="4">((($M$7*0.5*$E$29*$E$31^2)/(W30*$E$32))+(W30*$E$32)*(1/(PI()*$Y$28*$I$7*0.5*$E$29*$E$31^2)))*($B$32/$E$29)^(3/4)*($E$32/$E$33)</f>
        <v>3.497143554371581</v>
      </c>
      <c r="Z30" s="103">
        <f t="shared" ref="Z30:Z61" si="5">((($M$7*0.5*$E$29*$E$31^2)/(W30*$E$32))+(W30*$E$32)*(1/(PI()*$Z$28*$I$7*0.5*$E$29*$E$31^2)))*($B$32/$E$29)^(3/4)*($E$32/$E$33)</f>
        <v>3.4967995506559482</v>
      </c>
      <c r="AC30" s="105" t="s">
        <v>412</v>
      </c>
      <c r="AD30" s="445">
        <f>4*$N$7</f>
        <v>2.7697119999999999E-2</v>
      </c>
      <c r="AE30" s="445"/>
      <c r="AF30" s="445">
        <f t="shared" ref="AF30" si="6">4*$N$7</f>
        <v>2.7697119999999999E-2</v>
      </c>
      <c r="AG30" s="445"/>
      <c r="AH30" s="445">
        <f t="shared" ref="AH30" si="7">4*$N$7</f>
        <v>2.7697119999999999E-2</v>
      </c>
      <c r="AI30" s="445"/>
      <c r="AN30" s="2" t="s">
        <v>413</v>
      </c>
      <c r="AO30" s="2">
        <f>ATAN(AR30/100)</f>
        <v>2.3995393591869883E-2</v>
      </c>
      <c r="AQ30" s="2" t="s">
        <v>414</v>
      </c>
      <c r="AR30" s="2">
        <v>2.4</v>
      </c>
      <c r="AS30" s="2" t="s">
        <v>332</v>
      </c>
      <c r="AX30" s="116" t="s">
        <v>415</v>
      </c>
      <c r="AY30" s="115">
        <v>2.5</v>
      </c>
    </row>
    <row r="31" spans="1:57" ht="15" thickBot="1">
      <c r="A31" s="114" t="s">
        <v>416</v>
      </c>
      <c r="B31" s="110">
        <v>287.05799999999999</v>
      </c>
      <c r="C31" s="113" t="s">
        <v>86</v>
      </c>
      <c r="D31" s="112" t="s">
        <v>417</v>
      </c>
      <c r="E31" s="111">
        <f>E30*C15</f>
        <v>236.15400341459892</v>
      </c>
      <c r="F31" s="110" t="s">
        <v>258</v>
      </c>
      <c r="I31" s="449"/>
      <c r="J31" s="449"/>
      <c r="K31" s="449"/>
      <c r="L31" s="449"/>
      <c r="N31"/>
      <c r="O31" s="104">
        <v>200</v>
      </c>
      <c r="P31" s="103">
        <f t="shared" ref="P31:P89" si="8">(($I$12/O31)*($O$27/1.1^2)*1)^-1</f>
        <v>1.6649215075052012E-2</v>
      </c>
      <c r="Q31" s="104">
        <v>200</v>
      </c>
      <c r="R31" s="103">
        <f t="shared" ref="R31:R89" si="9">(($I$12/Q31)*($Q$27/1.1^2)*1)^-1</f>
        <v>1.6649215075052012E-2</v>
      </c>
      <c r="S31" s="104">
        <v>200</v>
      </c>
      <c r="T31" s="103">
        <f t="shared" ref="T31:T89" si="10">(($I$12/S31)*($S$27/1.1^2)*1)^-1</f>
        <v>1.6649215075052012E-2</v>
      </c>
      <c r="W31" s="104">
        <v>200</v>
      </c>
      <c r="X31" s="103">
        <f t="shared" si="3"/>
        <v>1.7523146070224034</v>
      </c>
      <c r="Y31" s="103">
        <f t="shared" si="4"/>
        <v>1.751174577558928</v>
      </c>
      <c r="Z31" s="103">
        <f t="shared" si="5"/>
        <v>1.750486570127662</v>
      </c>
      <c r="AD31" s="445" t="str">
        <f>$AC$27&amp;" "&amp;AD28</f>
        <v>Climb rate 9.13239686</v>
      </c>
      <c r="AE31" s="445"/>
      <c r="AF31" s="445" t="str">
        <f t="shared" ref="AF31" si="11">$AC$27&amp;" "&amp;AF28</f>
        <v>Climb rate 12.13239686</v>
      </c>
      <c r="AG31" s="445"/>
      <c r="AH31" s="445" t="str">
        <f t="shared" ref="AH31" si="12">$AC$27&amp;" "&amp;AH28</f>
        <v>Climb rate 15.13239686</v>
      </c>
      <c r="AI31" s="445"/>
      <c r="AQ31" s="2" t="s">
        <v>418</v>
      </c>
      <c r="AR31" s="2">
        <f>AR30*0.5718</f>
        <v>1.37232</v>
      </c>
    </row>
    <row r="32" spans="1:57" ht="17" thickBot="1">
      <c r="A32" s="109" t="s">
        <v>419</v>
      </c>
      <c r="B32" s="106">
        <v>1.2250000000000001</v>
      </c>
      <c r="C32" s="108" t="s">
        <v>407</v>
      </c>
      <c r="D32" s="112" t="s">
        <v>420</v>
      </c>
      <c r="E32" s="111">
        <f>(PRODUCT('Class 1 Weight est.'!D23:D25)*'Class 1 Weight est.'!M17)/('Class 1 Weight est.'!M17)</f>
        <v>0.9751995</v>
      </c>
      <c r="F32" s="110" t="s">
        <v>86</v>
      </c>
      <c r="I32" s="373" t="s">
        <v>108</v>
      </c>
      <c r="J32" s="152" t="str">
        <f>$I$25&amp;" "&amp;J28</f>
        <v>Stall for Landing 1.73492756</v>
      </c>
      <c r="K32" s="152" t="str">
        <f t="shared" ref="K32:L32" si="13">$I$25&amp;" "&amp;K28</f>
        <v>Stall for Landing 1.73492756</v>
      </c>
      <c r="L32" s="152" t="str">
        <f t="shared" si="13"/>
        <v>Stall for Landing 1.73492756</v>
      </c>
      <c r="N32"/>
      <c r="O32" s="104">
        <v>300</v>
      </c>
      <c r="P32" s="103">
        <f t="shared" si="8"/>
        <v>2.4973822612578023E-2</v>
      </c>
      <c r="Q32" s="104">
        <v>300</v>
      </c>
      <c r="R32" s="103">
        <f t="shared" si="9"/>
        <v>2.4973822612578023E-2</v>
      </c>
      <c r="S32" s="104">
        <v>300</v>
      </c>
      <c r="T32" s="103">
        <f t="shared" si="10"/>
        <v>2.4973822612578023E-2</v>
      </c>
      <c r="W32" s="104">
        <v>300</v>
      </c>
      <c r="X32" s="103">
        <f t="shared" si="3"/>
        <v>1.1720517629824287</v>
      </c>
      <c r="Y32" s="103">
        <f t="shared" si="4"/>
        <v>1.1703417187872158</v>
      </c>
      <c r="Z32" s="103">
        <f t="shared" si="5"/>
        <v>1.1693097076403165</v>
      </c>
      <c r="AO32" s="445" t="str">
        <f>$AN$27&amp;" "&amp;AO28</f>
        <v>Climb gradient 9.13239686</v>
      </c>
      <c r="AP32" s="445"/>
      <c r="AQ32" s="445" t="str">
        <f t="shared" ref="AQ32" si="14">$AN$27&amp;" "&amp;AQ28</f>
        <v>Climb gradient 12.13239686</v>
      </c>
      <c r="AR32" s="445"/>
      <c r="AS32" s="445" t="str">
        <f t="shared" ref="AS32" si="15">$AN$27&amp;" "&amp;AS28</f>
        <v>Climb gradient 15.13239686</v>
      </c>
      <c r="AT32" s="445"/>
      <c r="AY32" s="445" t="str">
        <f>$AX$27&amp;" "&amp;AY28</f>
        <v>Manouvering 9.13239686</v>
      </c>
      <c r="AZ32" s="445"/>
      <c r="BA32" s="445" t="str">
        <f t="shared" ref="BA32" si="16">$AX$27&amp;" "&amp;BA28</f>
        <v>Manouvering 12.13239686</v>
      </c>
      <c r="BB32" s="445"/>
      <c r="BC32" s="445" t="str">
        <f t="shared" ref="BC32" si="17">$AX$27&amp;" "&amp;BC28</f>
        <v>Manouvering 15.13239686</v>
      </c>
      <c r="BD32" s="445"/>
    </row>
    <row r="33" spans="4:56" ht="15" thickBot="1">
      <c r="D33" s="109" t="s">
        <v>421</v>
      </c>
      <c r="E33" s="106">
        <v>0.5</v>
      </c>
      <c r="F33" s="108" t="s">
        <v>86</v>
      </c>
      <c r="I33"/>
      <c r="J33"/>
      <c r="K33"/>
      <c r="L33"/>
      <c r="N33"/>
      <c r="O33" s="104">
        <v>400</v>
      </c>
      <c r="P33" s="103">
        <f t="shared" si="8"/>
        <v>3.3298430150104023E-2</v>
      </c>
      <c r="Q33" s="104">
        <v>400</v>
      </c>
      <c r="R33" s="103">
        <f t="shared" si="9"/>
        <v>3.3298430150104023E-2</v>
      </c>
      <c r="S33" s="104">
        <v>400</v>
      </c>
      <c r="T33" s="103">
        <f t="shared" si="10"/>
        <v>3.3298430150104023E-2</v>
      </c>
      <c r="W33" s="104">
        <v>400</v>
      </c>
      <c r="X33" s="103">
        <f t="shared" si="3"/>
        <v>0.88307294845268958</v>
      </c>
      <c r="Y33" s="103">
        <f t="shared" si="4"/>
        <v>0.88079288952573886</v>
      </c>
      <c r="Z33" s="103">
        <f t="shared" si="5"/>
        <v>0.87941687466320639</v>
      </c>
      <c r="AD33" s="105" t="s">
        <v>19</v>
      </c>
      <c r="AE33" s="105" t="s">
        <v>155</v>
      </c>
      <c r="AF33" s="105" t="s">
        <v>19</v>
      </c>
      <c r="AG33" s="105" t="s">
        <v>155</v>
      </c>
      <c r="AH33" s="105" t="s">
        <v>19</v>
      </c>
      <c r="AI33" s="105" t="s">
        <v>155</v>
      </c>
      <c r="AO33" s="105" t="s">
        <v>19</v>
      </c>
      <c r="AP33" s="105" t="s">
        <v>155</v>
      </c>
      <c r="AQ33" s="105" t="s">
        <v>19</v>
      </c>
      <c r="AR33" s="105" t="s">
        <v>155</v>
      </c>
      <c r="AS33" s="105" t="s">
        <v>19</v>
      </c>
      <c r="AT33" s="105" t="s">
        <v>155</v>
      </c>
      <c r="AY33" s="105" t="s">
        <v>19</v>
      </c>
      <c r="AZ33" s="105" t="s">
        <v>155</v>
      </c>
      <c r="BA33" s="105" t="s">
        <v>19</v>
      </c>
      <c r="BB33" s="105" t="s">
        <v>155</v>
      </c>
      <c r="BC33" s="105" t="s">
        <v>19</v>
      </c>
      <c r="BD33" s="105" t="s">
        <v>155</v>
      </c>
    </row>
    <row r="34" spans="4:56">
      <c r="I34"/>
      <c r="J34"/>
      <c r="K34"/>
      <c r="L34"/>
      <c r="N34"/>
      <c r="O34" s="104">
        <v>500</v>
      </c>
      <c r="P34" s="103">
        <f t="shared" si="8"/>
        <v>4.1623037687630031E-2</v>
      </c>
      <c r="Q34" s="104">
        <v>500</v>
      </c>
      <c r="R34" s="103">
        <f t="shared" si="9"/>
        <v>4.1623037687630031E-2</v>
      </c>
      <c r="S34" s="104">
        <v>500</v>
      </c>
      <c r="T34" s="103">
        <f t="shared" si="10"/>
        <v>4.1623037687630031E-2</v>
      </c>
      <c r="W34" s="104">
        <v>500</v>
      </c>
      <c r="X34" s="103">
        <f t="shared" si="3"/>
        <v>0.71060774572704433</v>
      </c>
      <c r="Y34" s="103">
        <f t="shared" si="4"/>
        <v>0.70775767206835594</v>
      </c>
      <c r="Z34" s="103">
        <f t="shared" si="5"/>
        <v>0.70603765349019043</v>
      </c>
      <c r="AD34" s="103">
        <f>(($AJ$29)/(SQRT(AE34)*SQRT((2/$B$32)*(1/$AD$29))))+($AD$30/$AD$29)</f>
        <v>0.84168310366267496</v>
      </c>
      <c r="AE34" s="104">
        <v>100</v>
      </c>
      <c r="AF34" s="103">
        <f t="shared" ref="AF34:AF78" si="18">(($AJ$29)/(SQRT(AG34)*SQRT((2/$B$32)*(1/$AF$29))))+($AF$30/$AF$29)</f>
        <v>0.89479330648464439</v>
      </c>
      <c r="AG34" s="104">
        <v>100</v>
      </c>
      <c r="AH34" s="103">
        <f t="shared" ref="AH34:AH78" si="19">(($AJ$29)/(SQRT(AI34)*SQRT((2/$B$32)*(1/$AH$29))))+($AH$30/$AH$29)</f>
        <v>0.93960775294789023</v>
      </c>
      <c r="AI34" s="104">
        <v>100</v>
      </c>
      <c r="AO34" s="103">
        <f>(($AO$30)+2*SQRT(($N$7)/(PI()*$AO$28*$J$7)))*2</f>
        <v>0.12226378573232548</v>
      </c>
      <c r="AP34" s="104">
        <v>0</v>
      </c>
      <c r="AQ34" s="103">
        <f>(($AO$30)+2*SQRT(($N$7)/(PI()*$AQ$28*$J$7)))*2</f>
        <v>0.11242997257432821</v>
      </c>
      <c r="AR34" s="104">
        <v>0</v>
      </c>
      <c r="AS34" s="103">
        <f>(($AO$30)+2*SQRT(($N$7)/(PI()*$AS$28*$J$7)))*2</f>
        <v>0.10568994635273263</v>
      </c>
      <c r="AT34" s="104">
        <v>0</v>
      </c>
      <c r="AY34" s="2" t="e">
        <f>(($M$7*0.5*$B$32*$E$31^2)/(AZ34))+AZ34*($AY$30^2/(PI()*$AY$28*$I$7*0.5*$B$32*$E$31^2))</f>
        <v>#DIV/0!</v>
      </c>
      <c r="AZ34" s="104">
        <v>0</v>
      </c>
      <c r="BA34" s="2" t="e">
        <f>(($M$7*0.5*$B$32*$E$31^2)/(BB34))+BB34*(($AY$30^2)/(PI()*$BA$28*$I$7*0.5*$B$32*$E$31^2))</f>
        <v>#DIV/0!</v>
      </c>
      <c r="BB34" s="104">
        <v>0</v>
      </c>
      <c r="BC34" s="2" t="e">
        <f>(($M$7*0.5*$B$32*$E$31^2)/(BD34))+BD34*(($AY$30^2)/(PI()*$BC$28*$I$7*0.5*$B$32*$E$31^2))</f>
        <v>#DIV/0!</v>
      </c>
      <c r="BD34" s="104">
        <v>0</v>
      </c>
    </row>
    <row r="35" spans="4:56">
      <c r="I35"/>
      <c r="J35"/>
      <c r="K35"/>
      <c r="L35"/>
      <c r="N35"/>
      <c r="O35" s="104">
        <v>600</v>
      </c>
      <c r="P35" s="103">
        <f t="shared" si="8"/>
        <v>4.9947645225156045E-2</v>
      </c>
      <c r="Q35" s="104">
        <v>600</v>
      </c>
      <c r="R35" s="103">
        <f t="shared" si="9"/>
        <v>4.9947645225156045E-2</v>
      </c>
      <c r="S35" s="104">
        <v>600</v>
      </c>
      <c r="T35" s="103">
        <f t="shared" si="10"/>
        <v>4.9947645225156045E-2</v>
      </c>
      <c r="W35" s="104">
        <v>600</v>
      </c>
      <c r="X35" s="103">
        <f t="shared" si="3"/>
        <v>0.59639934890344615</v>
      </c>
      <c r="Y35" s="103">
        <f t="shared" si="4"/>
        <v>0.59297926051302019</v>
      </c>
      <c r="Z35" s="103">
        <f t="shared" si="5"/>
        <v>0.59091523821922154</v>
      </c>
      <c r="AD35" s="103">
        <f t="shared" ref="AD35:AD78" si="20">(($AJ$29)/(SQRT(AE35)*SQRT((2/$B$32)*(1/$AD$29))))+($AD$30/$AD$29)</f>
        <v>0.60771954123047889</v>
      </c>
      <c r="AE35" s="104">
        <v>200</v>
      </c>
      <c r="AF35" s="103">
        <f t="shared" si="18"/>
        <v>0.64361120853264953</v>
      </c>
      <c r="AG35" s="104">
        <v>200</v>
      </c>
      <c r="AH35" s="103">
        <f t="shared" si="19"/>
        <v>0.67416005575119675</v>
      </c>
      <c r="AI35" s="104">
        <v>200</v>
      </c>
      <c r="AO35" s="103">
        <f t="shared" ref="AO35:AO94" si="21">(($AO$30)+2*SQRT(($N$7)/(PI()*$AO$28*$J$7)))*2</f>
        <v>0.12226378573232548</v>
      </c>
      <c r="AP35" s="104">
        <v>100</v>
      </c>
      <c r="AQ35" s="103">
        <f t="shared" ref="AQ35:AQ94" si="22">(($AO$30)+2*SQRT(($N$7)/(PI()*$AQ$28*$J$7)))*2</f>
        <v>0.11242997257432821</v>
      </c>
      <c r="AR35" s="104">
        <v>100</v>
      </c>
      <c r="AS35" s="103">
        <f t="shared" ref="AS35:AS94" si="23">(($AO$30)+2*SQRT(($N$7)/(PI()*$AS$28*$J$7)))*2</f>
        <v>0.10568994635273263</v>
      </c>
      <c r="AT35" s="104">
        <v>100</v>
      </c>
      <c r="AY35" s="2">
        <f t="shared" ref="AY35:AY94" si="24">(($M$7*0.5*$B$32*$E$31^2)/(AZ35))+AZ35*($AY$30^2/(PI()*$AY$28*$I$7*0.5*$B$32*$E$31^2))</f>
        <v>2.366129958876602</v>
      </c>
      <c r="AZ35" s="104">
        <v>100</v>
      </c>
      <c r="BA35" s="2">
        <f t="shared" ref="BA35:BA94" si="25">(($M$7*0.5*$B$32*$E$31^2)/(BB35))+BB35*(($AY$30^2)/(PI()*$BA$28*$I$7*0.5*$B$32*$E$31^2))</f>
        <v>2.3659046775174968</v>
      </c>
      <c r="BB35" s="104">
        <v>100</v>
      </c>
      <c r="BC35" s="2">
        <f t="shared" ref="BC35:BC94" si="26">(($M$7*0.5*$B$32*$E$31^2)/(BD35))+BD35*(($AY$30^2)/(PI()*$BC$28*$I$7*0.5*$B$32*$E$31^2))</f>
        <v>2.3657687202864284</v>
      </c>
      <c r="BD35" s="104">
        <v>100</v>
      </c>
    </row>
    <row r="36" spans="4:56">
      <c r="I36"/>
      <c r="J36"/>
      <c r="K36"/>
      <c r="L36"/>
      <c r="N36"/>
      <c r="O36" s="104">
        <v>700</v>
      </c>
      <c r="P36" s="103">
        <f t="shared" si="8"/>
        <v>5.8272252762682046E-2</v>
      </c>
      <c r="Q36" s="104">
        <v>700</v>
      </c>
      <c r="R36" s="103">
        <f t="shared" si="9"/>
        <v>5.8272252762682046E-2</v>
      </c>
      <c r="S36" s="104">
        <v>700</v>
      </c>
      <c r="T36" s="103">
        <f t="shared" si="10"/>
        <v>5.8272252762682046E-2</v>
      </c>
      <c r="W36" s="104">
        <v>700</v>
      </c>
      <c r="X36" s="103">
        <f t="shared" si="3"/>
        <v>0.51548055545244642</v>
      </c>
      <c r="Y36" s="103">
        <f t="shared" si="4"/>
        <v>0.51149045233028267</v>
      </c>
      <c r="Z36" s="103">
        <f t="shared" si="5"/>
        <v>0.50908242632085088</v>
      </c>
      <c r="AD36" s="103">
        <f t="shared" si="20"/>
        <v>0.5040698359946898</v>
      </c>
      <c r="AE36" s="104">
        <v>300</v>
      </c>
      <c r="AF36" s="103">
        <f t="shared" si="18"/>
        <v>0.53233340893607162</v>
      </c>
      <c r="AG36" s="104">
        <v>300</v>
      </c>
      <c r="AH36" s="103">
        <f t="shared" si="19"/>
        <v>0.55656236111902591</v>
      </c>
      <c r="AI36" s="104">
        <v>300</v>
      </c>
      <c r="AO36" s="103">
        <f t="shared" si="21"/>
        <v>0.12226378573232548</v>
      </c>
      <c r="AP36" s="104">
        <v>200</v>
      </c>
      <c r="AQ36" s="103">
        <f t="shared" si="22"/>
        <v>0.11242997257432821</v>
      </c>
      <c r="AR36" s="104">
        <v>200</v>
      </c>
      <c r="AS36" s="103">
        <f t="shared" si="23"/>
        <v>0.10568994635273263</v>
      </c>
      <c r="AT36" s="104">
        <v>200</v>
      </c>
      <c r="AY36" s="2">
        <f t="shared" si="24"/>
        <v>1.1844315808652146</v>
      </c>
      <c r="AZ36" s="104">
        <v>200</v>
      </c>
      <c r="BA36" s="2">
        <f t="shared" si="25"/>
        <v>1.1839810181470036</v>
      </c>
      <c r="BB36" s="104">
        <v>200</v>
      </c>
      <c r="BC36" s="2">
        <f t="shared" si="26"/>
        <v>1.1837091036848673</v>
      </c>
      <c r="BD36" s="104">
        <v>200</v>
      </c>
    </row>
    <row r="37" spans="4:56">
      <c r="I37"/>
      <c r="J37"/>
      <c r="K37"/>
      <c r="L37"/>
      <c r="N37"/>
      <c r="O37" s="104">
        <v>800</v>
      </c>
      <c r="P37" s="103">
        <f t="shared" si="8"/>
        <v>6.6596860300208047E-2</v>
      </c>
      <c r="Q37" s="104">
        <v>800</v>
      </c>
      <c r="R37" s="103">
        <f t="shared" si="9"/>
        <v>6.6596860300208047E-2</v>
      </c>
      <c r="S37" s="104">
        <v>800</v>
      </c>
      <c r="T37" s="103">
        <f t="shared" si="10"/>
        <v>6.6596860300208047E-2</v>
      </c>
      <c r="W37" s="104">
        <v>800</v>
      </c>
      <c r="X37" s="103">
        <f t="shared" si="3"/>
        <v>0.45536776410932056</v>
      </c>
      <c r="Y37" s="103">
        <f t="shared" si="4"/>
        <v>0.45080764625541919</v>
      </c>
      <c r="Z37" s="103">
        <f t="shared" si="5"/>
        <v>0.44805561653035431</v>
      </c>
      <c r="AD37" s="103">
        <f t="shared" si="20"/>
        <v>0.4422823196841108</v>
      </c>
      <c r="AE37" s="104">
        <v>400</v>
      </c>
      <c r="AF37" s="103">
        <f t="shared" si="18"/>
        <v>0.46599864375813038</v>
      </c>
      <c r="AG37" s="104">
        <v>400</v>
      </c>
      <c r="AH37" s="103">
        <f t="shared" si="19"/>
        <v>0.48646018901306165</v>
      </c>
      <c r="AI37" s="104">
        <v>400</v>
      </c>
      <c r="AO37" s="103">
        <f t="shared" si="21"/>
        <v>0.12226378573232548</v>
      </c>
      <c r="AP37" s="104">
        <v>300</v>
      </c>
      <c r="AQ37" s="103">
        <f t="shared" si="22"/>
        <v>0.11242997257432821</v>
      </c>
      <c r="AR37" s="104">
        <v>300</v>
      </c>
      <c r="AS37" s="103">
        <f t="shared" si="23"/>
        <v>0.10568994635273263</v>
      </c>
      <c r="AT37" s="104">
        <v>300</v>
      </c>
      <c r="AY37" s="2">
        <f t="shared" si="24"/>
        <v>0.79113949994004684</v>
      </c>
      <c r="AZ37" s="104">
        <v>300</v>
      </c>
      <c r="BA37" s="2">
        <f t="shared" si="25"/>
        <v>0.7904636558627306</v>
      </c>
      <c r="BB37" s="104">
        <v>300</v>
      </c>
      <c r="BC37" s="2">
        <f t="shared" si="26"/>
        <v>0.79005578416952604</v>
      </c>
      <c r="BD37" s="104">
        <v>300</v>
      </c>
    </row>
    <row r="38" spans="4:56">
      <c r="I38"/>
      <c r="J38"/>
      <c r="K38"/>
      <c r="L38"/>
      <c r="N38"/>
      <c r="O38" s="104">
        <v>900</v>
      </c>
      <c r="P38" s="103">
        <f t="shared" si="8"/>
        <v>7.4921467837734054E-2</v>
      </c>
      <c r="Q38" s="104">
        <v>900</v>
      </c>
      <c r="R38" s="103">
        <f t="shared" si="9"/>
        <v>7.4921467837734054E-2</v>
      </c>
      <c r="S38" s="104">
        <v>900</v>
      </c>
      <c r="T38" s="103">
        <f t="shared" si="10"/>
        <v>7.4921467837734054E-2</v>
      </c>
      <c r="W38" s="104">
        <v>900</v>
      </c>
      <c r="X38" s="103">
        <f t="shared" si="3"/>
        <v>0.40912564083811059</v>
      </c>
      <c r="Y38" s="103">
        <f t="shared" si="4"/>
        <v>0.40399550825247155</v>
      </c>
      <c r="Z38" s="103">
        <f t="shared" si="5"/>
        <v>0.40089947481177352</v>
      </c>
      <c r="AD38" s="103">
        <f t="shared" si="20"/>
        <v>0.40011645700265802</v>
      </c>
      <c r="AE38" s="104">
        <v>500</v>
      </c>
      <c r="AF38" s="103">
        <f t="shared" si="18"/>
        <v>0.42072958672984861</v>
      </c>
      <c r="AG38" s="104">
        <v>500</v>
      </c>
      <c r="AH38" s="103">
        <f t="shared" si="19"/>
        <v>0.43862012779691656</v>
      </c>
      <c r="AI38" s="104">
        <v>500</v>
      </c>
      <c r="AO38" s="103">
        <f t="shared" si="21"/>
        <v>0.12226378573232548</v>
      </c>
      <c r="AP38" s="104">
        <v>400</v>
      </c>
      <c r="AQ38" s="103">
        <f t="shared" si="22"/>
        <v>0.11242997257432821</v>
      </c>
      <c r="AR38" s="104">
        <v>400</v>
      </c>
      <c r="AS38" s="103">
        <f t="shared" si="23"/>
        <v>0.10568994635273263</v>
      </c>
      <c r="AT38" s="104">
        <v>400</v>
      </c>
      <c r="AY38" s="2">
        <f t="shared" si="24"/>
        <v>0.59494899328643414</v>
      </c>
      <c r="AZ38" s="104">
        <v>400</v>
      </c>
      <c r="BA38" s="2">
        <f t="shared" si="25"/>
        <v>0.59404786785001262</v>
      </c>
      <c r="BB38" s="104">
        <v>400</v>
      </c>
      <c r="BC38" s="2">
        <f t="shared" si="26"/>
        <v>0.59350403892573977</v>
      </c>
      <c r="BD38" s="104">
        <v>400</v>
      </c>
    </row>
    <row r="39" spans="4:56">
      <c r="I39"/>
      <c r="J39"/>
      <c r="K39"/>
      <c r="L39"/>
      <c r="N39"/>
      <c r="O39" s="104">
        <v>1000</v>
      </c>
      <c r="P39" s="103">
        <f t="shared" si="8"/>
        <v>8.3246075375260062E-2</v>
      </c>
      <c r="Q39" s="104">
        <v>1000</v>
      </c>
      <c r="R39" s="103">
        <f t="shared" si="9"/>
        <v>8.3246075375260062E-2</v>
      </c>
      <c r="S39" s="104">
        <v>1000</v>
      </c>
      <c r="T39" s="103">
        <f t="shared" si="10"/>
        <v>8.3246075375260062E-2</v>
      </c>
      <c r="W39" s="104">
        <v>1000</v>
      </c>
      <c r="X39" s="103">
        <f t="shared" si="3"/>
        <v>0.37259298521724188</v>
      </c>
      <c r="Y39" s="103">
        <f t="shared" si="4"/>
        <v>0.36689283789986515</v>
      </c>
      <c r="Z39" s="103">
        <f t="shared" si="5"/>
        <v>0.36345280074353403</v>
      </c>
      <c r="AD39" s="103">
        <f t="shared" si="20"/>
        <v>0.36899091024389763</v>
      </c>
      <c r="AE39" s="104">
        <v>600</v>
      </c>
      <c r="AF39" s="103">
        <f t="shared" si="18"/>
        <v>0.38731335706787257</v>
      </c>
      <c r="AG39" s="104">
        <v>600</v>
      </c>
      <c r="AH39" s="103">
        <f t="shared" si="19"/>
        <v>0.40330606168674871</v>
      </c>
      <c r="AI39" s="104">
        <v>600</v>
      </c>
      <c r="AO39" s="103">
        <f t="shared" si="21"/>
        <v>0.12226378573232548</v>
      </c>
      <c r="AP39" s="104">
        <v>500</v>
      </c>
      <c r="AQ39" s="103">
        <f t="shared" si="22"/>
        <v>0.11242997257432821</v>
      </c>
      <c r="AR39" s="104">
        <v>500</v>
      </c>
      <c r="AS39" s="103">
        <f t="shared" si="23"/>
        <v>0.10568994635273263</v>
      </c>
      <c r="AT39" s="104">
        <v>500</v>
      </c>
      <c r="AY39" s="2">
        <f t="shared" si="24"/>
        <v>0.47759911634144347</v>
      </c>
      <c r="AZ39" s="104">
        <v>500</v>
      </c>
      <c r="BA39" s="2">
        <f t="shared" si="25"/>
        <v>0.47647270954591647</v>
      </c>
      <c r="BB39" s="104">
        <v>500</v>
      </c>
      <c r="BC39" s="2">
        <f t="shared" si="26"/>
        <v>0.4757929233905755</v>
      </c>
      <c r="BD39" s="104">
        <v>500</v>
      </c>
    </row>
    <row r="40" spans="4:56">
      <c r="I40"/>
      <c r="J40"/>
      <c r="K40"/>
      <c r="L40"/>
      <c r="N40"/>
      <c r="O40" s="104">
        <v>1100</v>
      </c>
      <c r="P40" s="103">
        <f t="shared" si="8"/>
        <v>9.1570682912786083E-2</v>
      </c>
      <c r="Q40" s="104">
        <v>1100</v>
      </c>
      <c r="R40" s="103">
        <f t="shared" si="9"/>
        <v>9.1570682912786083E-2</v>
      </c>
      <c r="S40" s="104">
        <v>1100</v>
      </c>
      <c r="T40" s="103">
        <f t="shared" si="10"/>
        <v>9.1570682912786083E-2</v>
      </c>
      <c r="W40" s="104">
        <v>1100</v>
      </c>
      <c r="X40" s="103">
        <f t="shared" si="3"/>
        <v>0.3431217606148031</v>
      </c>
      <c r="Y40" s="103">
        <f t="shared" si="4"/>
        <v>0.33685159856568864</v>
      </c>
      <c r="Z40" s="103">
        <f t="shared" si="5"/>
        <v>0.33306755769372437</v>
      </c>
      <c r="AD40" s="103">
        <f t="shared" si="20"/>
        <v>0.34480014937740705</v>
      </c>
      <c r="AE40" s="104">
        <v>700</v>
      </c>
      <c r="AF40" s="103">
        <f t="shared" si="18"/>
        <v>0.36134227848480877</v>
      </c>
      <c r="AG40" s="104">
        <v>700</v>
      </c>
      <c r="AH40" s="103">
        <f t="shared" si="19"/>
        <v>0.37585998547431826</v>
      </c>
      <c r="AI40" s="104">
        <v>700</v>
      </c>
      <c r="AO40" s="103">
        <f t="shared" si="21"/>
        <v>0.12226378573232548</v>
      </c>
      <c r="AP40" s="104">
        <v>600</v>
      </c>
      <c r="AQ40" s="103">
        <f t="shared" si="22"/>
        <v>0.11242997257432821</v>
      </c>
      <c r="AR40" s="104">
        <v>600</v>
      </c>
      <c r="AS40" s="103">
        <f t="shared" si="23"/>
        <v>0.10568994635273263</v>
      </c>
      <c r="AT40" s="104">
        <v>600</v>
      </c>
      <c r="AY40" s="2">
        <f t="shared" si="24"/>
        <v>0.39966955425076378</v>
      </c>
      <c r="AZ40" s="104">
        <v>600</v>
      </c>
      <c r="BA40" s="2">
        <f t="shared" si="25"/>
        <v>0.3983178660961314</v>
      </c>
      <c r="BB40" s="104">
        <v>600</v>
      </c>
      <c r="BC40" s="2">
        <f t="shared" si="26"/>
        <v>0.39750212270972218</v>
      </c>
      <c r="BD40" s="104">
        <v>600</v>
      </c>
    </row>
    <row r="41" spans="4:56">
      <c r="I41"/>
      <c r="J41"/>
      <c r="K41"/>
      <c r="L41"/>
      <c r="N41"/>
      <c r="O41" s="104">
        <v>1200</v>
      </c>
      <c r="P41" s="103">
        <f t="shared" si="8"/>
        <v>9.9895290450312091E-2</v>
      </c>
      <c r="Q41" s="104">
        <v>1200</v>
      </c>
      <c r="R41" s="103">
        <f t="shared" si="9"/>
        <v>9.9895290450312091E-2</v>
      </c>
      <c r="S41" s="104">
        <v>1200</v>
      </c>
      <c r="T41" s="103">
        <f t="shared" si="10"/>
        <v>9.9895290450312091E-2</v>
      </c>
      <c r="W41" s="104">
        <v>1200</v>
      </c>
      <c r="X41" s="103">
        <f t="shared" si="3"/>
        <v>0.31894660927618684</v>
      </c>
      <c r="Y41" s="103">
        <f t="shared" si="4"/>
        <v>0.31210643249533471</v>
      </c>
      <c r="Z41" s="103">
        <f t="shared" si="5"/>
        <v>0.30797838790773735</v>
      </c>
      <c r="AD41" s="103">
        <f t="shared" si="20"/>
        <v>0.32530053846801277</v>
      </c>
      <c r="AE41" s="104">
        <v>800</v>
      </c>
      <c r="AF41" s="103">
        <f t="shared" si="18"/>
        <v>0.34040759478213295</v>
      </c>
      <c r="AG41" s="104">
        <v>800</v>
      </c>
      <c r="AH41" s="103">
        <f t="shared" si="19"/>
        <v>0.35373634041471491</v>
      </c>
      <c r="AI41" s="104">
        <v>800</v>
      </c>
      <c r="AO41" s="103">
        <f t="shared" si="21"/>
        <v>0.12226378573232548</v>
      </c>
      <c r="AP41" s="104">
        <v>700</v>
      </c>
      <c r="AQ41" s="103">
        <f t="shared" si="22"/>
        <v>0.11242997257432821</v>
      </c>
      <c r="AR41" s="104">
        <v>700</v>
      </c>
      <c r="AS41" s="103">
        <f t="shared" si="23"/>
        <v>0.10568994635273263</v>
      </c>
      <c r="AT41" s="104">
        <v>700</v>
      </c>
      <c r="AY41" s="2">
        <f t="shared" si="24"/>
        <v>0.34426588636254757</v>
      </c>
      <c r="AZ41" s="104">
        <v>700</v>
      </c>
      <c r="BA41" s="2">
        <f t="shared" si="25"/>
        <v>0.34268891684880975</v>
      </c>
      <c r="BB41" s="104">
        <v>700</v>
      </c>
      <c r="BC41" s="2">
        <f t="shared" si="26"/>
        <v>0.34173721623133235</v>
      </c>
      <c r="BD41" s="104">
        <v>700</v>
      </c>
    </row>
    <row r="42" spans="4:56">
      <c r="I42"/>
      <c r="J42"/>
      <c r="K42"/>
      <c r="L42"/>
      <c r="N42"/>
      <c r="O42" s="104">
        <v>1300</v>
      </c>
      <c r="P42" s="103">
        <f t="shared" si="8"/>
        <v>0.10821989798783808</v>
      </c>
      <c r="Q42" s="104">
        <v>1300</v>
      </c>
      <c r="R42" s="103">
        <f t="shared" si="9"/>
        <v>0.10821989798783808</v>
      </c>
      <c r="S42" s="104">
        <v>1300</v>
      </c>
      <c r="T42" s="103">
        <f t="shared" si="10"/>
        <v>0.10821989798783808</v>
      </c>
      <c r="W42" s="104">
        <v>1300</v>
      </c>
      <c r="X42" s="103">
        <f t="shared" si="3"/>
        <v>0.29884536044820309</v>
      </c>
      <c r="Y42" s="103">
        <f t="shared" si="4"/>
        <v>0.29143516893561333</v>
      </c>
      <c r="Z42" s="103">
        <f t="shared" si="5"/>
        <v>0.28696312063238283</v>
      </c>
      <c r="AD42" s="103">
        <f t="shared" si="20"/>
        <v>0.3091487250245894</v>
      </c>
      <c r="AE42" s="104">
        <v>900</v>
      </c>
      <c r="AF42" s="103">
        <f t="shared" si="18"/>
        <v>0.32306708951595908</v>
      </c>
      <c r="AG42" s="104">
        <v>900</v>
      </c>
      <c r="AH42" s="103">
        <f t="shared" si="19"/>
        <v>0.33541100103478544</v>
      </c>
      <c r="AI42" s="104">
        <v>900</v>
      </c>
      <c r="AO42" s="103">
        <f t="shared" si="21"/>
        <v>0.12226378573232548</v>
      </c>
      <c r="AP42" s="104">
        <v>800</v>
      </c>
      <c r="AQ42" s="103">
        <f t="shared" si="22"/>
        <v>0.11242997257432821</v>
      </c>
      <c r="AR42" s="104">
        <v>800</v>
      </c>
      <c r="AS42" s="103">
        <f t="shared" si="23"/>
        <v>0.10568994635273263</v>
      </c>
      <c r="AT42" s="104">
        <v>800</v>
      </c>
      <c r="AY42" s="2">
        <f t="shared" si="24"/>
        <v>0.30294090235087096</v>
      </c>
      <c r="AZ42" s="104">
        <v>800</v>
      </c>
      <c r="BA42" s="2">
        <f t="shared" si="25"/>
        <v>0.30113865147802771</v>
      </c>
      <c r="BB42" s="104">
        <v>800</v>
      </c>
      <c r="BC42" s="2">
        <f t="shared" si="26"/>
        <v>0.30005099362948212</v>
      </c>
      <c r="BD42" s="104">
        <v>800</v>
      </c>
    </row>
    <row r="43" spans="4:56">
      <c r="I43"/>
      <c r="J43"/>
      <c r="K43"/>
      <c r="L43"/>
      <c r="N43"/>
      <c r="O43" s="104">
        <v>1400</v>
      </c>
      <c r="P43" s="103">
        <f t="shared" si="8"/>
        <v>0.11654450552536409</v>
      </c>
      <c r="Q43" s="104">
        <v>1400</v>
      </c>
      <c r="R43" s="103">
        <f t="shared" si="9"/>
        <v>0.11654450552536409</v>
      </c>
      <c r="S43" s="104">
        <v>1400</v>
      </c>
      <c r="T43" s="103">
        <f t="shared" si="10"/>
        <v>0.11654450552536409</v>
      </c>
      <c r="W43" s="104">
        <v>1400</v>
      </c>
      <c r="X43" s="103">
        <f t="shared" si="3"/>
        <v>0.28194503502143081</v>
      </c>
      <c r="Y43" s="103">
        <f t="shared" si="4"/>
        <v>0.27396482877710338</v>
      </c>
      <c r="Z43" s="103">
        <f t="shared" si="5"/>
        <v>0.26914877675823978</v>
      </c>
      <c r="AD43" s="103">
        <f t="shared" si="20"/>
        <v>0.29548477103137671</v>
      </c>
      <c r="AE43" s="104">
        <v>1000</v>
      </c>
      <c r="AF43" s="103">
        <f t="shared" si="18"/>
        <v>0.30839753757951444</v>
      </c>
      <c r="AG43" s="104">
        <v>1000</v>
      </c>
      <c r="AH43" s="103">
        <f t="shared" si="19"/>
        <v>0.31990830871639925</v>
      </c>
      <c r="AI43" s="104">
        <v>1000</v>
      </c>
      <c r="AO43" s="103">
        <f t="shared" si="21"/>
        <v>0.12226378573232548</v>
      </c>
      <c r="AP43" s="104">
        <v>900</v>
      </c>
      <c r="AQ43" s="103">
        <f t="shared" si="22"/>
        <v>0.11242997257432821</v>
      </c>
      <c r="AR43" s="104">
        <v>900</v>
      </c>
      <c r="AS43" s="103">
        <f t="shared" si="23"/>
        <v>0.10568994635273263</v>
      </c>
      <c r="AT43" s="104">
        <v>900</v>
      </c>
      <c r="AY43" s="2">
        <f t="shared" si="24"/>
        <v>0.27100170759022074</v>
      </c>
      <c r="AZ43" s="104">
        <v>900</v>
      </c>
      <c r="BA43" s="2">
        <f t="shared" si="25"/>
        <v>0.26897417535827212</v>
      </c>
      <c r="BB43" s="104">
        <v>900</v>
      </c>
      <c r="BC43" s="2">
        <f t="shared" si="26"/>
        <v>0.26775056027865834</v>
      </c>
      <c r="BD43" s="104">
        <v>900</v>
      </c>
    </row>
    <row r="44" spans="4:56">
      <c r="I44"/>
      <c r="J44"/>
      <c r="K44"/>
      <c r="L44"/>
      <c r="N44"/>
      <c r="O44" s="104">
        <v>1500</v>
      </c>
      <c r="P44" s="103">
        <f t="shared" si="8"/>
        <v>0.12486911306289011</v>
      </c>
      <c r="Q44" s="104">
        <v>1500</v>
      </c>
      <c r="R44" s="103">
        <f t="shared" si="9"/>
        <v>0.12486911306289011</v>
      </c>
      <c r="S44" s="104">
        <v>1500</v>
      </c>
      <c r="T44" s="103">
        <f t="shared" si="10"/>
        <v>0.12486911306289011</v>
      </c>
      <c r="W44" s="104">
        <v>1500</v>
      </c>
      <c r="X44" s="103">
        <f t="shared" si="3"/>
        <v>0.2676054483156276</v>
      </c>
      <c r="Y44" s="103">
        <f t="shared" si="4"/>
        <v>0.25905522733956249</v>
      </c>
      <c r="Z44" s="103">
        <f t="shared" si="5"/>
        <v>0.25389517160506581</v>
      </c>
      <c r="AD44" s="103">
        <f t="shared" si="20"/>
        <v>0.28372927051112623</v>
      </c>
      <c r="AE44" s="104">
        <v>1100</v>
      </c>
      <c r="AF44" s="103">
        <f t="shared" si="18"/>
        <v>0.29577689164449616</v>
      </c>
      <c r="AG44" s="104">
        <v>1100</v>
      </c>
      <c r="AH44" s="103">
        <f t="shared" si="19"/>
        <v>0.3065708876664896</v>
      </c>
      <c r="AI44" s="104">
        <v>1100</v>
      </c>
      <c r="AO44" s="103">
        <f t="shared" si="21"/>
        <v>0.12226378573232548</v>
      </c>
      <c r="AP44" s="104">
        <v>1000</v>
      </c>
      <c r="AQ44" s="103">
        <f t="shared" si="22"/>
        <v>0.11242997257432821</v>
      </c>
      <c r="AR44" s="104">
        <v>1000</v>
      </c>
      <c r="AS44" s="103">
        <f t="shared" si="23"/>
        <v>0.10568994635273263</v>
      </c>
      <c r="AT44" s="104">
        <v>1000</v>
      </c>
      <c r="AY44" s="2">
        <f t="shared" si="24"/>
        <v>0.24563256530528907</v>
      </c>
      <c r="AZ44" s="104">
        <v>1000</v>
      </c>
      <c r="BA44" s="2">
        <f t="shared" si="25"/>
        <v>0.24337975171423504</v>
      </c>
      <c r="BB44" s="104">
        <v>1000</v>
      </c>
      <c r="BC44" s="2">
        <f t="shared" si="26"/>
        <v>0.24202017940355303</v>
      </c>
      <c r="BD44" s="104">
        <v>1000</v>
      </c>
    </row>
    <row r="45" spans="4:56">
      <c r="I45"/>
      <c r="J45"/>
      <c r="K45"/>
      <c r="L45"/>
      <c r="N45"/>
      <c r="O45" s="104">
        <v>1600</v>
      </c>
      <c r="P45" s="103">
        <f t="shared" si="8"/>
        <v>0.13319372060041609</v>
      </c>
      <c r="Q45" s="104">
        <v>1600</v>
      </c>
      <c r="R45" s="103">
        <f t="shared" si="9"/>
        <v>0.13319372060041609</v>
      </c>
      <c r="S45" s="104">
        <v>1600</v>
      </c>
      <c r="T45" s="103">
        <f t="shared" si="10"/>
        <v>0.13319372060041609</v>
      </c>
      <c r="W45" s="104">
        <v>1600</v>
      </c>
      <c r="X45" s="103">
        <f t="shared" si="3"/>
        <v>0.25534646182061183</v>
      </c>
      <c r="Y45" s="103">
        <f t="shared" si="4"/>
        <v>0.24622622611280906</v>
      </c>
      <c r="Z45" s="103">
        <f t="shared" si="5"/>
        <v>0.2407221666626792</v>
      </c>
      <c r="AD45" s="103">
        <f t="shared" si="20"/>
        <v>0.27347568585011822</v>
      </c>
      <c r="AE45" s="104">
        <v>1200</v>
      </c>
      <c r="AF45" s="103">
        <f t="shared" si="18"/>
        <v>0.28476869498384405</v>
      </c>
      <c r="AG45" s="104">
        <v>1200</v>
      </c>
      <c r="AH45" s="103">
        <f t="shared" si="19"/>
        <v>0.29493749309862949</v>
      </c>
      <c r="AI45" s="104">
        <v>1200</v>
      </c>
      <c r="AO45" s="103">
        <f t="shared" si="21"/>
        <v>0.12226378573232548</v>
      </c>
      <c r="AP45" s="104">
        <v>1100</v>
      </c>
      <c r="AQ45" s="103">
        <f t="shared" si="22"/>
        <v>0.11242997257432821</v>
      </c>
      <c r="AR45" s="104">
        <v>1100</v>
      </c>
      <c r="AS45" s="103">
        <f t="shared" si="23"/>
        <v>0.10568994635273263</v>
      </c>
      <c r="AT45" s="104">
        <v>1100</v>
      </c>
      <c r="AY45" s="2">
        <f t="shared" si="24"/>
        <v>0.22504164300269811</v>
      </c>
      <c r="AZ45" s="104">
        <v>1100</v>
      </c>
      <c r="BA45" s="2">
        <f t="shared" si="25"/>
        <v>0.22256354805253867</v>
      </c>
      <c r="BB45" s="104">
        <v>1100</v>
      </c>
      <c r="BC45" s="2">
        <f t="shared" si="26"/>
        <v>0.22106801851078847</v>
      </c>
      <c r="BD45" s="104">
        <v>1100</v>
      </c>
    </row>
    <row r="46" spans="4:56">
      <c r="I46"/>
      <c r="J46"/>
      <c r="K46"/>
      <c r="L46"/>
      <c r="N46"/>
      <c r="O46" s="104">
        <v>1700</v>
      </c>
      <c r="P46" s="103">
        <f t="shared" si="8"/>
        <v>0.1415183281379421</v>
      </c>
      <c r="Q46" s="104">
        <v>1700</v>
      </c>
      <c r="R46" s="103">
        <f t="shared" si="9"/>
        <v>0.1415183281379421</v>
      </c>
      <c r="S46" s="104">
        <v>1700</v>
      </c>
      <c r="T46" s="103">
        <f t="shared" si="10"/>
        <v>0.1415183281379421</v>
      </c>
      <c r="W46" s="104">
        <v>1700</v>
      </c>
      <c r="X46" s="103">
        <f t="shared" si="3"/>
        <v>0.24480091079330327</v>
      </c>
      <c r="Y46" s="103">
        <f t="shared" si="4"/>
        <v>0.23511066035376282</v>
      </c>
      <c r="Z46" s="103">
        <f t="shared" si="5"/>
        <v>0.22926259718799985</v>
      </c>
      <c r="AD46" s="103">
        <f t="shared" si="20"/>
        <v>0.26442922895096654</v>
      </c>
      <c r="AE46" s="104">
        <v>1300</v>
      </c>
      <c r="AF46" s="103">
        <f t="shared" si="18"/>
        <v>0.2750564645863447</v>
      </c>
      <c r="AG46" s="104">
        <v>1300</v>
      </c>
      <c r="AH46" s="103">
        <f t="shared" si="19"/>
        <v>0.28467366771186703</v>
      </c>
      <c r="AI46" s="104">
        <v>1300</v>
      </c>
      <c r="AO46" s="103">
        <f t="shared" si="21"/>
        <v>0.12226378573232548</v>
      </c>
      <c r="AP46" s="104">
        <v>1200</v>
      </c>
      <c r="AQ46" s="103">
        <f t="shared" si="22"/>
        <v>0.11242997257432821</v>
      </c>
      <c r="AR46" s="104">
        <v>1200</v>
      </c>
      <c r="AS46" s="103">
        <f t="shared" si="23"/>
        <v>0.10568994635273263</v>
      </c>
      <c r="AT46" s="104">
        <v>1200</v>
      </c>
      <c r="AY46" s="2">
        <f t="shared" si="24"/>
        <v>0.20803438568686269</v>
      </c>
      <c r="AZ46" s="104">
        <v>1200</v>
      </c>
      <c r="BA46" s="2">
        <f t="shared" si="25"/>
        <v>0.20533100937759785</v>
      </c>
      <c r="BB46" s="104">
        <v>1200</v>
      </c>
      <c r="BC46" s="2">
        <f t="shared" si="26"/>
        <v>0.20369952260477944</v>
      </c>
      <c r="BD46" s="104">
        <v>1200</v>
      </c>
    </row>
    <row r="47" spans="4:56">
      <c r="I47"/>
      <c r="J47"/>
      <c r="K47"/>
      <c r="L47"/>
      <c r="N47"/>
      <c r="O47" s="104">
        <v>1800</v>
      </c>
      <c r="P47" s="103">
        <f t="shared" si="8"/>
        <v>0.14984293567546811</v>
      </c>
      <c r="Q47" s="104">
        <v>1800</v>
      </c>
      <c r="R47" s="103">
        <f t="shared" si="9"/>
        <v>0.14984293567546811</v>
      </c>
      <c r="S47" s="104">
        <v>1800</v>
      </c>
      <c r="T47" s="103">
        <f t="shared" si="10"/>
        <v>0.14984293567546811</v>
      </c>
      <c r="W47" s="104">
        <v>1800</v>
      </c>
      <c r="X47" s="103">
        <f t="shared" si="3"/>
        <v>0.23568322265575078</v>
      </c>
      <c r="Y47" s="103">
        <f t="shared" si="4"/>
        <v>0.22542295748447269</v>
      </c>
      <c r="Z47" s="103">
        <f t="shared" si="5"/>
        <v>0.21923089060307663</v>
      </c>
      <c r="AD47" s="103">
        <f t="shared" si="20"/>
        <v>0.25637023479936061</v>
      </c>
      <c r="AE47" s="104">
        <v>1400</v>
      </c>
      <c r="AF47" s="103">
        <f t="shared" si="18"/>
        <v>0.26640436920303096</v>
      </c>
      <c r="AG47" s="104">
        <v>1400</v>
      </c>
      <c r="AH47" s="103">
        <f t="shared" si="19"/>
        <v>0.27553018649185712</v>
      </c>
      <c r="AI47" s="104">
        <v>1400</v>
      </c>
      <c r="AO47" s="103">
        <f t="shared" si="21"/>
        <v>0.12226378573232548</v>
      </c>
      <c r="AP47" s="104">
        <v>1300</v>
      </c>
      <c r="AQ47" s="103">
        <f t="shared" si="22"/>
        <v>0.11242997257432821</v>
      </c>
      <c r="AR47" s="104">
        <v>1300</v>
      </c>
      <c r="AS47" s="103">
        <f t="shared" si="23"/>
        <v>0.10568994635273263</v>
      </c>
      <c r="AT47" s="104">
        <v>1300</v>
      </c>
      <c r="AY47" s="2">
        <f t="shared" si="24"/>
        <v>0.19378379374545462</v>
      </c>
      <c r="AZ47" s="104">
        <v>1300</v>
      </c>
      <c r="BA47" s="2">
        <f t="shared" si="25"/>
        <v>0.1908551360770844</v>
      </c>
      <c r="BB47" s="104">
        <v>1300</v>
      </c>
      <c r="BC47" s="2">
        <f t="shared" si="26"/>
        <v>0.18908769207319778</v>
      </c>
      <c r="BD47" s="104">
        <v>1300</v>
      </c>
    </row>
    <row r="48" spans="4:56">
      <c r="I48"/>
      <c r="J48"/>
      <c r="K48"/>
      <c r="L48"/>
      <c r="N48"/>
      <c r="O48" s="104">
        <v>1900</v>
      </c>
      <c r="P48" s="103">
        <f t="shared" si="8"/>
        <v>0.15816754321299414</v>
      </c>
      <c r="Q48" s="104">
        <v>1900</v>
      </c>
      <c r="R48" s="103">
        <f t="shared" si="9"/>
        <v>0.15816754321299414</v>
      </c>
      <c r="S48" s="104">
        <v>1900</v>
      </c>
      <c r="T48" s="103">
        <f t="shared" si="10"/>
        <v>0.15816754321299414</v>
      </c>
      <c r="W48" s="104">
        <v>1900</v>
      </c>
      <c r="X48" s="103">
        <f t="shared" si="3"/>
        <v>0.22776794537272974</v>
      </c>
      <c r="Y48" s="103">
        <f t="shared" si="4"/>
        <v>0.21693766546971394</v>
      </c>
      <c r="Z48" s="103">
        <f t="shared" si="5"/>
        <v>0.21040159487268476</v>
      </c>
      <c r="AD48" s="103">
        <f t="shared" si="20"/>
        <v>0.24913121368036867</v>
      </c>
      <c r="AE48" s="104">
        <v>1500</v>
      </c>
      <c r="AF48" s="103">
        <f t="shared" si="18"/>
        <v>0.25863259272260508</v>
      </c>
      <c r="AG48" s="104">
        <v>1500</v>
      </c>
      <c r="AH48" s="103">
        <f t="shared" si="19"/>
        <v>0.26731702087743997</v>
      </c>
      <c r="AI48" s="104">
        <v>1500</v>
      </c>
      <c r="AO48" s="103">
        <f t="shared" si="21"/>
        <v>0.12226378573232548</v>
      </c>
      <c r="AP48" s="104">
        <v>1400</v>
      </c>
      <c r="AQ48" s="103">
        <f t="shared" si="22"/>
        <v>0.11242997257432821</v>
      </c>
      <c r="AR48" s="104">
        <v>1400</v>
      </c>
      <c r="AS48" s="103">
        <f t="shared" si="23"/>
        <v>0.10568994635273263</v>
      </c>
      <c r="AT48" s="104">
        <v>1400</v>
      </c>
      <c r="AY48" s="2">
        <f t="shared" si="24"/>
        <v>0.18169915316966803</v>
      </c>
      <c r="AZ48" s="104">
        <v>1400</v>
      </c>
      <c r="BA48" s="2">
        <f t="shared" si="25"/>
        <v>0.17854521414219238</v>
      </c>
      <c r="BB48" s="104">
        <v>1400</v>
      </c>
      <c r="BC48" s="2">
        <f t="shared" si="26"/>
        <v>0.17664181290723757</v>
      </c>
      <c r="BD48" s="104">
        <v>1400</v>
      </c>
    </row>
    <row r="49" spans="9:56">
      <c r="I49"/>
      <c r="J49"/>
      <c r="K49"/>
      <c r="L49"/>
      <c r="N49"/>
      <c r="O49" s="104">
        <v>2000</v>
      </c>
      <c r="P49" s="103">
        <f t="shared" si="8"/>
        <v>0.16649215075052012</v>
      </c>
      <c r="Q49" s="104">
        <v>2000</v>
      </c>
      <c r="R49" s="103">
        <f t="shared" si="9"/>
        <v>0.16649215075052012</v>
      </c>
      <c r="S49" s="104">
        <v>2000</v>
      </c>
      <c r="T49" s="103">
        <f t="shared" si="10"/>
        <v>0.16649215075052012</v>
      </c>
      <c r="W49" s="104">
        <v>2000</v>
      </c>
      <c r="X49" s="103">
        <f t="shared" si="3"/>
        <v>0.22087471731606037</v>
      </c>
      <c r="Y49" s="103">
        <f t="shared" si="4"/>
        <v>0.20947442268130692</v>
      </c>
      <c r="Z49" s="103">
        <f t="shared" si="5"/>
        <v>0.20259434836864462</v>
      </c>
      <c r="AD49" s="103">
        <f t="shared" si="20"/>
        <v>0.24258192769482873</v>
      </c>
      <c r="AE49" s="104">
        <v>1600</v>
      </c>
      <c r="AF49" s="103">
        <f t="shared" si="18"/>
        <v>0.25160131239487343</v>
      </c>
      <c r="AG49" s="104">
        <v>1600</v>
      </c>
      <c r="AH49" s="103">
        <f t="shared" si="19"/>
        <v>0.25988640704564736</v>
      </c>
      <c r="AI49" s="104">
        <v>1600</v>
      </c>
      <c r="AO49" s="103">
        <f t="shared" si="21"/>
        <v>0.12226378573232548</v>
      </c>
      <c r="AP49" s="104">
        <v>1500</v>
      </c>
      <c r="AQ49" s="103">
        <f t="shared" si="22"/>
        <v>0.11242997257432821</v>
      </c>
      <c r="AR49" s="104">
        <v>1500</v>
      </c>
      <c r="AS49" s="103">
        <f t="shared" si="23"/>
        <v>0.10568994635273263</v>
      </c>
      <c r="AT49" s="104">
        <v>1500</v>
      </c>
      <c r="AY49" s="2">
        <f t="shared" si="24"/>
        <v>0.17134727368637861</v>
      </c>
      <c r="AZ49" s="104">
        <v>1500</v>
      </c>
      <c r="BA49" s="2">
        <f t="shared" si="25"/>
        <v>0.16796805329979758</v>
      </c>
      <c r="BB49" s="104">
        <v>1500</v>
      </c>
      <c r="BC49" s="2">
        <f t="shared" si="26"/>
        <v>0.16592869483377456</v>
      </c>
      <c r="BD49" s="104">
        <v>1500</v>
      </c>
    </row>
    <row r="50" spans="9:56">
      <c r="I50"/>
      <c r="J50"/>
      <c r="K50"/>
      <c r="L50"/>
      <c r="N50"/>
      <c r="O50" s="104">
        <v>2100</v>
      </c>
      <c r="P50" s="103">
        <f t="shared" si="8"/>
        <v>0.17481675828804616</v>
      </c>
      <c r="Q50" s="104">
        <v>2100</v>
      </c>
      <c r="R50" s="103">
        <f t="shared" si="9"/>
        <v>0.17481675828804616</v>
      </c>
      <c r="S50" s="104">
        <v>2100</v>
      </c>
      <c r="T50" s="103">
        <f t="shared" si="10"/>
        <v>0.17481675828804616</v>
      </c>
      <c r="W50" s="104">
        <v>2100</v>
      </c>
      <c r="X50" s="103">
        <f t="shared" si="3"/>
        <v>0.21485753145340677</v>
      </c>
      <c r="Y50" s="103">
        <f t="shared" si="4"/>
        <v>0.20288722208691565</v>
      </c>
      <c r="Z50" s="103">
        <f t="shared" si="5"/>
        <v>0.19566314405862023</v>
      </c>
      <c r="AD50" s="103">
        <f t="shared" si="20"/>
        <v>0.23661937327003157</v>
      </c>
      <c r="AE50" s="104">
        <v>1700</v>
      </c>
      <c r="AF50" s="103">
        <f t="shared" si="18"/>
        <v>0.24519994410485374</v>
      </c>
      <c r="AG50" s="104">
        <v>1700</v>
      </c>
      <c r="AH50" s="103">
        <f t="shared" si="19"/>
        <v>0.2531214803834837</v>
      </c>
      <c r="AI50" s="104">
        <v>1700</v>
      </c>
      <c r="AO50" s="103">
        <f t="shared" si="21"/>
        <v>0.12226378573232548</v>
      </c>
      <c r="AP50" s="104">
        <v>1600</v>
      </c>
      <c r="AQ50" s="103">
        <f t="shared" si="22"/>
        <v>0.11242997257432821</v>
      </c>
      <c r="AR50" s="104">
        <v>1600</v>
      </c>
      <c r="AS50" s="103">
        <f t="shared" si="23"/>
        <v>0.10568994635273263</v>
      </c>
      <c r="AT50" s="104">
        <v>1600</v>
      </c>
      <c r="AY50" s="2">
        <f t="shared" si="24"/>
        <v>0.1624032625907432</v>
      </c>
      <c r="AZ50" s="104">
        <v>1600</v>
      </c>
      <c r="BA50" s="2">
        <f t="shared" si="25"/>
        <v>0.15879876084505673</v>
      </c>
      <c r="BB50" s="104">
        <v>1600</v>
      </c>
      <c r="BC50" s="2">
        <f t="shared" si="26"/>
        <v>0.15662344514796556</v>
      </c>
      <c r="BD50" s="104">
        <v>1600</v>
      </c>
    </row>
    <row r="51" spans="9:56">
      <c r="I51"/>
      <c r="J51"/>
      <c r="K51"/>
      <c r="L51"/>
      <c r="N51"/>
      <c r="O51" s="104">
        <v>2200</v>
      </c>
      <c r="P51" s="103">
        <f t="shared" si="8"/>
        <v>0.18314136582557217</v>
      </c>
      <c r="Q51" s="104">
        <v>2200</v>
      </c>
      <c r="R51" s="103">
        <f t="shared" si="9"/>
        <v>0.18314136582557217</v>
      </c>
      <c r="S51" s="104">
        <v>2200</v>
      </c>
      <c r="T51" s="103">
        <f t="shared" si="10"/>
        <v>0.18314136582557217</v>
      </c>
      <c r="W51" s="104">
        <v>2200</v>
      </c>
      <c r="X51" s="103">
        <f t="shared" si="3"/>
        <v>0.20959692748558492</v>
      </c>
      <c r="Y51" s="103">
        <f t="shared" si="4"/>
        <v>0.19705660338735614</v>
      </c>
      <c r="Z51" s="103">
        <f t="shared" si="5"/>
        <v>0.18948852164342761</v>
      </c>
      <c r="AD51" s="103">
        <f t="shared" si="20"/>
        <v>0.23116087088052403</v>
      </c>
      <c r="AE51" s="104">
        <v>1800</v>
      </c>
      <c r="AF51" s="103">
        <f t="shared" si="18"/>
        <v>0.23933972353196081</v>
      </c>
      <c r="AG51" s="104">
        <v>1800</v>
      </c>
      <c r="AH51" s="103">
        <f t="shared" si="19"/>
        <v>0.24692843530255434</v>
      </c>
      <c r="AI51" s="104">
        <v>1800</v>
      </c>
      <c r="AO51" s="103">
        <f t="shared" si="21"/>
        <v>0.12226378573232548</v>
      </c>
      <c r="AP51" s="104">
        <v>1700</v>
      </c>
      <c r="AQ51" s="103">
        <f t="shared" si="22"/>
        <v>0.11242997257432821</v>
      </c>
      <c r="AR51" s="104">
        <v>1700</v>
      </c>
      <c r="AS51" s="103">
        <f t="shared" si="23"/>
        <v>0.10568994635273263</v>
      </c>
      <c r="AT51" s="104">
        <v>1700</v>
      </c>
      <c r="AY51" s="2">
        <f t="shared" si="24"/>
        <v>0.15461867252023453</v>
      </c>
      <c r="AZ51" s="104">
        <v>1700</v>
      </c>
      <c r="BA51" s="2">
        <f t="shared" si="25"/>
        <v>0.15078888941544269</v>
      </c>
      <c r="BB51" s="104">
        <v>1700</v>
      </c>
      <c r="BC51" s="2">
        <f t="shared" si="26"/>
        <v>0.1484776164872833</v>
      </c>
      <c r="BD51" s="104">
        <v>1700</v>
      </c>
    </row>
    <row r="52" spans="9:56">
      <c r="I52"/>
      <c r="J52"/>
      <c r="K52"/>
      <c r="L52"/>
      <c r="N52"/>
      <c r="O52" s="104">
        <v>2300</v>
      </c>
      <c r="P52" s="103">
        <f t="shared" si="8"/>
        <v>0.19146597336309815</v>
      </c>
      <c r="Q52" s="104">
        <v>2300</v>
      </c>
      <c r="R52" s="103">
        <f t="shared" si="9"/>
        <v>0.19146597336309815</v>
      </c>
      <c r="S52" s="104">
        <v>2300</v>
      </c>
      <c r="T52" s="103">
        <f t="shared" si="10"/>
        <v>0.19146597336309815</v>
      </c>
      <c r="W52" s="104">
        <v>2300</v>
      </c>
      <c r="X52" s="103">
        <f t="shared" si="3"/>
        <v>0.20499422081761681</v>
      </c>
      <c r="Y52" s="103">
        <f t="shared" si="4"/>
        <v>0.1918838819876503</v>
      </c>
      <c r="Z52" s="103">
        <f t="shared" si="5"/>
        <v>0.1839717965280887</v>
      </c>
      <c r="AD52" s="103">
        <f t="shared" si="20"/>
        <v>0.22613918363538665</v>
      </c>
      <c r="AE52" s="104">
        <v>1900</v>
      </c>
      <c r="AF52" s="103">
        <f t="shared" si="18"/>
        <v>0.23394846548998288</v>
      </c>
      <c r="AG52" s="104">
        <v>1900</v>
      </c>
      <c r="AH52" s="103">
        <f t="shared" si="19"/>
        <v>0.24123098694176509</v>
      </c>
      <c r="AI52" s="104">
        <v>1900</v>
      </c>
      <c r="AO52" s="103">
        <f t="shared" si="21"/>
        <v>0.12226378573232548</v>
      </c>
      <c r="AP52" s="104">
        <v>1800</v>
      </c>
      <c r="AQ52" s="103">
        <f t="shared" si="22"/>
        <v>0.11242997257432821</v>
      </c>
      <c r="AR52" s="104">
        <v>1800</v>
      </c>
      <c r="AS52" s="103">
        <f t="shared" si="23"/>
        <v>0.10568994635273263</v>
      </c>
      <c r="AT52" s="104">
        <v>1800</v>
      </c>
      <c r="AY52" s="2">
        <f t="shared" si="24"/>
        <v>0.14780026663733156</v>
      </c>
      <c r="AZ52" s="104">
        <v>1800</v>
      </c>
      <c r="BA52" s="2">
        <f t="shared" si="25"/>
        <v>0.14374520217343428</v>
      </c>
      <c r="BB52" s="104">
        <v>1800</v>
      </c>
      <c r="BC52" s="2">
        <f t="shared" si="26"/>
        <v>0.14129797201420671</v>
      </c>
      <c r="BD52" s="104">
        <v>1800</v>
      </c>
    </row>
    <row r="53" spans="9:56">
      <c r="I53"/>
      <c r="J53"/>
      <c r="K53"/>
      <c r="L53"/>
      <c r="N53"/>
      <c r="O53" s="104">
        <v>2400</v>
      </c>
      <c r="P53" s="103">
        <f t="shared" si="8"/>
        <v>0.19979058090062418</v>
      </c>
      <c r="Q53" s="104">
        <v>2400</v>
      </c>
      <c r="R53" s="103">
        <f t="shared" si="9"/>
        <v>0.19979058090062418</v>
      </c>
      <c r="S53" s="104">
        <v>2400</v>
      </c>
      <c r="T53" s="103">
        <f t="shared" si="10"/>
        <v>0.19979058090062418</v>
      </c>
      <c r="W53" s="104">
        <v>2400</v>
      </c>
      <c r="X53" s="103">
        <f t="shared" si="3"/>
        <v>0.20096717428702071</v>
      </c>
      <c r="Y53" s="103">
        <f t="shared" si="4"/>
        <v>0.18728682072531658</v>
      </c>
      <c r="Z53" s="103">
        <f t="shared" si="5"/>
        <v>0.17903073155012184</v>
      </c>
      <c r="AD53" s="103">
        <f t="shared" si="20"/>
        <v>0.22149899635410233</v>
      </c>
      <c r="AE53" s="104">
        <v>2000</v>
      </c>
      <c r="AF53" s="103">
        <f t="shared" si="18"/>
        <v>0.22896678388073255</v>
      </c>
      <c r="AG53" s="104">
        <v>2000</v>
      </c>
      <c r="AH53" s="103">
        <f t="shared" si="19"/>
        <v>0.23596637643757484</v>
      </c>
      <c r="AI53" s="104">
        <v>2000</v>
      </c>
      <c r="AO53" s="103">
        <f t="shared" si="21"/>
        <v>0.12226378573232548</v>
      </c>
      <c r="AP53" s="104">
        <v>1900</v>
      </c>
      <c r="AQ53" s="103">
        <f t="shared" si="22"/>
        <v>0.11242997257432821</v>
      </c>
      <c r="AR53" s="104">
        <v>1900</v>
      </c>
      <c r="AS53" s="103">
        <f t="shared" si="23"/>
        <v>0.10568994635273263</v>
      </c>
      <c r="AT53" s="104">
        <v>1900</v>
      </c>
      <c r="AY53" s="2">
        <f t="shared" si="24"/>
        <v>0.14179548954399124</v>
      </c>
      <c r="AZ53" s="104">
        <v>1900</v>
      </c>
      <c r="BA53" s="2">
        <f t="shared" si="25"/>
        <v>0.13751514372098858</v>
      </c>
      <c r="BB53" s="104">
        <v>1900</v>
      </c>
      <c r="BC53" s="2">
        <f t="shared" si="26"/>
        <v>0.1349319563306928</v>
      </c>
      <c r="BD53" s="104">
        <v>1900</v>
      </c>
    </row>
    <row r="54" spans="9:56">
      <c r="I54"/>
      <c r="J54"/>
      <c r="K54"/>
      <c r="L54"/>
      <c r="N54"/>
      <c r="O54" s="104">
        <v>2500</v>
      </c>
      <c r="P54" s="103">
        <f t="shared" si="8"/>
        <v>0.20811518843815016</v>
      </c>
      <c r="Q54" s="104">
        <v>2500</v>
      </c>
      <c r="R54" s="103">
        <f t="shared" si="9"/>
        <v>0.20811518843815016</v>
      </c>
      <c r="S54" s="104">
        <v>2500</v>
      </c>
      <c r="T54" s="103">
        <f t="shared" si="10"/>
        <v>0.20811518843815016</v>
      </c>
      <c r="W54" s="104">
        <v>2500</v>
      </c>
      <c r="X54" s="103">
        <f t="shared" si="3"/>
        <v>0.19744670867731196</v>
      </c>
      <c r="Y54" s="103">
        <f t="shared" si="4"/>
        <v>0.18319634038387012</v>
      </c>
      <c r="Z54" s="103">
        <f t="shared" si="5"/>
        <v>0.17459624749304226</v>
      </c>
      <c r="AD54" s="103">
        <f t="shared" si="20"/>
        <v>0.21719432858235391</v>
      </c>
      <c r="AE54" s="104">
        <v>2100</v>
      </c>
      <c r="AF54" s="103">
        <f t="shared" si="18"/>
        <v>0.22434531432088406</v>
      </c>
      <c r="AG54" s="104">
        <v>2100</v>
      </c>
      <c r="AH54" s="103">
        <f t="shared" si="19"/>
        <v>0.23108243581310867</v>
      </c>
      <c r="AI54" s="104">
        <v>2100</v>
      </c>
      <c r="AO54" s="103">
        <f t="shared" si="21"/>
        <v>0.12226378573232548</v>
      </c>
      <c r="AP54" s="104">
        <v>2000</v>
      </c>
      <c r="AQ54" s="103">
        <f t="shared" si="22"/>
        <v>0.11242997257432821</v>
      </c>
      <c r="AR54" s="104">
        <v>2000</v>
      </c>
      <c r="AS54" s="103">
        <f t="shared" si="23"/>
        <v>0.10568994635273263</v>
      </c>
      <c r="AT54" s="104">
        <v>2000</v>
      </c>
      <c r="AY54" s="2">
        <f t="shared" si="24"/>
        <v>0.13648229692177918</v>
      </c>
      <c r="AZ54" s="104">
        <v>2000</v>
      </c>
      <c r="BA54" s="2">
        <f t="shared" si="25"/>
        <v>0.13197666973967112</v>
      </c>
      <c r="BB54" s="104">
        <v>2000</v>
      </c>
      <c r="BC54" s="2">
        <f t="shared" si="26"/>
        <v>0.12925752511830713</v>
      </c>
      <c r="BD54" s="104">
        <v>2000</v>
      </c>
    </row>
    <row r="55" spans="9:56">
      <c r="I55"/>
      <c r="J55"/>
      <c r="K55"/>
      <c r="L55"/>
      <c r="N55"/>
      <c r="O55" s="104">
        <v>2600</v>
      </c>
      <c r="P55" s="103">
        <f t="shared" si="8"/>
        <v>0.21643979597567617</v>
      </c>
      <c r="Q55" s="104">
        <v>2600</v>
      </c>
      <c r="R55" s="103">
        <f t="shared" si="9"/>
        <v>0.21643979597567617</v>
      </c>
      <c r="S55" s="104">
        <v>2600</v>
      </c>
      <c r="T55" s="103">
        <f t="shared" si="10"/>
        <v>0.21643979597567617</v>
      </c>
      <c r="W55" s="104">
        <v>2600</v>
      </c>
      <c r="X55" s="103">
        <f t="shared" si="3"/>
        <v>0.19437437234377278</v>
      </c>
      <c r="Y55" s="103">
        <f t="shared" si="4"/>
        <v>0.17955398931859329</v>
      </c>
      <c r="Z55" s="103">
        <f t="shared" si="5"/>
        <v>0.17060989271213237</v>
      </c>
      <c r="AD55" s="103">
        <f t="shared" si="20"/>
        <v>0.21318660221999122</v>
      </c>
      <c r="AE55" s="104">
        <v>2200</v>
      </c>
      <c r="AF55" s="103">
        <f t="shared" si="18"/>
        <v>0.22004263955712672</v>
      </c>
      <c r="AG55" s="104">
        <v>2200</v>
      </c>
      <c r="AH55" s="103">
        <f t="shared" si="19"/>
        <v>0.22653539556964353</v>
      </c>
      <c r="AI55" s="104">
        <v>2200</v>
      </c>
      <c r="AO55" s="103">
        <f t="shared" si="21"/>
        <v>0.12226378573232548</v>
      </c>
      <c r="AP55" s="104">
        <v>2100</v>
      </c>
      <c r="AQ55" s="103">
        <f t="shared" si="22"/>
        <v>0.11242997257432821</v>
      </c>
      <c r="AR55" s="104">
        <v>2100</v>
      </c>
      <c r="AS55" s="103">
        <f t="shared" si="23"/>
        <v>0.10568994635273263</v>
      </c>
      <c r="AT55" s="104">
        <v>2100</v>
      </c>
      <c r="AY55" s="2">
        <f t="shared" si="24"/>
        <v>0.13176189098910562</v>
      </c>
      <c r="AZ55" s="104">
        <v>2100</v>
      </c>
      <c r="BA55" s="2">
        <f t="shared" si="25"/>
        <v>0.12703098244789215</v>
      </c>
      <c r="BB55" s="104">
        <v>2100</v>
      </c>
      <c r="BC55" s="2">
        <f t="shared" si="26"/>
        <v>0.12417588059545996</v>
      </c>
      <c r="BD55" s="104">
        <v>2100</v>
      </c>
    </row>
    <row r="56" spans="9:56">
      <c r="I56"/>
      <c r="J56"/>
      <c r="K56"/>
      <c r="L56"/>
      <c r="N56"/>
      <c r="O56" s="104">
        <v>2700</v>
      </c>
      <c r="P56" s="103">
        <f t="shared" si="8"/>
        <v>0.22476440351320218</v>
      </c>
      <c r="Q56" s="104">
        <v>2700</v>
      </c>
      <c r="R56" s="103">
        <f t="shared" si="9"/>
        <v>0.22476440351320218</v>
      </c>
      <c r="S56" s="104">
        <v>2700</v>
      </c>
      <c r="T56" s="103">
        <f t="shared" si="10"/>
        <v>0.22476440351320218</v>
      </c>
      <c r="W56" s="104">
        <v>2700</v>
      </c>
      <c r="X56" s="103">
        <f t="shared" si="3"/>
        <v>0.19170037314460664</v>
      </c>
      <c r="Y56" s="103">
        <f t="shared" si="4"/>
        <v>0.17630997538768947</v>
      </c>
      <c r="Z56" s="103">
        <f t="shared" si="5"/>
        <v>0.16702187506559538</v>
      </c>
      <c r="AD56" s="103">
        <f t="shared" si="20"/>
        <v>0.20944317659599987</v>
      </c>
      <c r="AE56" s="104">
        <v>2300</v>
      </c>
      <c r="AF56" s="103">
        <f t="shared" si="18"/>
        <v>0.21602371673005655</v>
      </c>
      <c r="AG56" s="104">
        <v>2300</v>
      </c>
      <c r="AH56" s="103">
        <f t="shared" si="19"/>
        <v>0.2222882226287563</v>
      </c>
      <c r="AI56" s="104">
        <v>2300</v>
      </c>
      <c r="AO56" s="103">
        <f t="shared" si="21"/>
        <v>0.12226378573232548</v>
      </c>
      <c r="AP56" s="104">
        <v>2200</v>
      </c>
      <c r="AQ56" s="103">
        <f t="shared" si="22"/>
        <v>0.11242997257432821</v>
      </c>
      <c r="AR56" s="104">
        <v>2200</v>
      </c>
      <c r="AS56" s="103">
        <f t="shared" si="23"/>
        <v>0.10568994635273263</v>
      </c>
      <c r="AT56" s="104">
        <v>2200</v>
      </c>
      <c r="AY56" s="2">
        <f t="shared" si="24"/>
        <v>0.12755343719739717</v>
      </c>
      <c r="AZ56" s="104">
        <v>2200</v>
      </c>
      <c r="BA56" s="2">
        <f t="shared" si="25"/>
        <v>0.1225972472970783</v>
      </c>
      <c r="BB56" s="104">
        <v>2200</v>
      </c>
      <c r="BC56" s="2">
        <f t="shared" si="26"/>
        <v>0.11960618821357789</v>
      </c>
      <c r="BD56" s="104">
        <v>2200</v>
      </c>
    </row>
    <row r="57" spans="9:56">
      <c r="I57"/>
      <c r="J57"/>
      <c r="K57"/>
      <c r="L57"/>
      <c r="N57"/>
      <c r="O57" s="104">
        <v>2800</v>
      </c>
      <c r="P57" s="103">
        <f t="shared" si="8"/>
        <v>0.23308901105072818</v>
      </c>
      <c r="Q57" s="104">
        <v>2800</v>
      </c>
      <c r="R57" s="103">
        <f t="shared" si="9"/>
        <v>0.23308901105072818</v>
      </c>
      <c r="S57" s="104">
        <v>2800</v>
      </c>
      <c r="T57" s="103">
        <f t="shared" si="10"/>
        <v>0.23308901105072818</v>
      </c>
      <c r="W57" s="104">
        <v>2800</v>
      </c>
      <c r="X57" s="103">
        <f t="shared" si="3"/>
        <v>0.18938203210113064</v>
      </c>
      <c r="Y57" s="103">
        <f t="shared" si="4"/>
        <v>0.17342161961247574</v>
      </c>
      <c r="Z57" s="103">
        <f t="shared" si="5"/>
        <v>0.16378951557474858</v>
      </c>
      <c r="AD57" s="103">
        <f t="shared" si="20"/>
        <v>0.20593622297472214</v>
      </c>
      <c r="AE57" s="104">
        <v>2400</v>
      </c>
      <c r="AF57" s="103">
        <f t="shared" si="18"/>
        <v>0.2122586690497445</v>
      </c>
      <c r="AG57" s="104">
        <v>2400</v>
      </c>
      <c r="AH57" s="103">
        <f t="shared" si="19"/>
        <v>0.21830934338249092</v>
      </c>
      <c r="AI57" s="104">
        <v>2400</v>
      </c>
      <c r="AO57" s="103">
        <f t="shared" si="21"/>
        <v>0.12226378573232548</v>
      </c>
      <c r="AP57" s="104">
        <v>2300</v>
      </c>
      <c r="AQ57" s="103">
        <f t="shared" si="22"/>
        <v>0.11242997257432821</v>
      </c>
      <c r="AR57" s="104">
        <v>2300</v>
      </c>
      <c r="AS57" s="103">
        <f t="shared" si="23"/>
        <v>0.10568994635273263</v>
      </c>
      <c r="AT57" s="104">
        <v>2300</v>
      </c>
      <c r="AY57" s="2">
        <f t="shared" si="24"/>
        <v>0.12379015918044095</v>
      </c>
      <c r="AZ57" s="104">
        <v>2300</v>
      </c>
      <c r="BA57" s="2">
        <f t="shared" si="25"/>
        <v>0.11860868792101667</v>
      </c>
      <c r="BB57" s="104">
        <v>2300</v>
      </c>
      <c r="BC57" s="2">
        <f t="shared" si="26"/>
        <v>0.11548167160644807</v>
      </c>
      <c r="BD57" s="104">
        <v>2300</v>
      </c>
    </row>
    <row r="58" spans="9:56">
      <c r="I58"/>
      <c r="J58"/>
      <c r="K58"/>
      <c r="L58"/>
      <c r="N58"/>
      <c r="O58" s="104">
        <v>2900</v>
      </c>
      <c r="P58" s="103">
        <f t="shared" si="8"/>
        <v>0.24141361858825419</v>
      </c>
      <c r="Q58" s="104">
        <v>2900</v>
      </c>
      <c r="R58" s="103">
        <f t="shared" si="9"/>
        <v>0.24141361858825419</v>
      </c>
      <c r="S58" s="104">
        <v>2900</v>
      </c>
      <c r="T58" s="103">
        <f t="shared" si="10"/>
        <v>0.24141361858825419</v>
      </c>
      <c r="W58" s="104">
        <v>2900</v>
      </c>
      <c r="X58" s="103">
        <f t="shared" si="3"/>
        <v>0.18738255699034234</v>
      </c>
      <c r="Y58" s="103">
        <f t="shared" si="4"/>
        <v>0.17085212976994979</v>
      </c>
      <c r="Z58" s="103">
        <f t="shared" si="5"/>
        <v>0.16087602201658949</v>
      </c>
      <c r="AD58" s="103">
        <f t="shared" si="20"/>
        <v>0.20264184929697232</v>
      </c>
      <c r="AE58" s="104">
        <v>2500</v>
      </c>
      <c r="AF58" s="103">
        <f t="shared" si="18"/>
        <v>0.208721846122222</v>
      </c>
      <c r="AG58" s="104">
        <v>2500</v>
      </c>
      <c r="AH58" s="103">
        <f t="shared" si="19"/>
        <v>0.21457165065216452</v>
      </c>
      <c r="AI58" s="104">
        <v>2500</v>
      </c>
      <c r="AO58" s="103">
        <f t="shared" si="21"/>
        <v>0.12226378573232548</v>
      </c>
      <c r="AP58" s="104">
        <v>2400</v>
      </c>
      <c r="AQ58" s="103">
        <f t="shared" si="22"/>
        <v>0.11242997257432821</v>
      </c>
      <c r="AR58" s="104">
        <v>2400</v>
      </c>
      <c r="AS58" s="103">
        <f t="shared" si="23"/>
        <v>0.10568994635273263</v>
      </c>
      <c r="AT58" s="104">
        <v>2400</v>
      </c>
      <c r="AY58" s="2">
        <f t="shared" si="24"/>
        <v>0.12041640996639291</v>
      </c>
      <c r="AZ58" s="104">
        <v>2400</v>
      </c>
      <c r="BA58" s="2">
        <f t="shared" si="25"/>
        <v>0.11500965734786324</v>
      </c>
      <c r="BB58" s="104">
        <v>2400</v>
      </c>
      <c r="BC58" s="2">
        <f t="shared" si="26"/>
        <v>0.11174668380222644</v>
      </c>
      <c r="BD58" s="104">
        <v>2400</v>
      </c>
    </row>
    <row r="59" spans="9:56">
      <c r="I59"/>
      <c r="J59"/>
      <c r="K59"/>
      <c r="L59"/>
      <c r="N59"/>
      <c r="O59" s="104">
        <v>3000</v>
      </c>
      <c r="P59" s="103">
        <f t="shared" si="8"/>
        <v>0.24973822612578023</v>
      </c>
      <c r="Q59" s="104">
        <v>3000</v>
      </c>
      <c r="R59" s="103">
        <f t="shared" si="9"/>
        <v>0.24973822612578023</v>
      </c>
      <c r="S59" s="104">
        <v>3000</v>
      </c>
      <c r="T59" s="103">
        <f t="shared" si="10"/>
        <v>0.24973822612578023</v>
      </c>
      <c r="W59" s="104">
        <v>3000</v>
      </c>
      <c r="X59" s="103">
        <f t="shared" si="3"/>
        <v>0.18567006121897298</v>
      </c>
      <c r="Y59" s="103">
        <f t="shared" si="4"/>
        <v>0.16856961926684275</v>
      </c>
      <c r="Z59" s="103">
        <f t="shared" si="5"/>
        <v>0.1582495077978493</v>
      </c>
      <c r="AD59" s="103">
        <f t="shared" si="20"/>
        <v>0.19953941195562014</v>
      </c>
      <c r="AE59" s="104">
        <v>2600</v>
      </c>
      <c r="AF59" s="103">
        <f t="shared" si="18"/>
        <v>0.20539108507522658</v>
      </c>
      <c r="AG59" s="104">
        <v>2600</v>
      </c>
      <c r="AH59" s="103">
        <f t="shared" si="19"/>
        <v>0.21105172285059653</v>
      </c>
      <c r="AI59" s="104">
        <v>2600</v>
      </c>
      <c r="AO59" s="103">
        <f t="shared" si="21"/>
        <v>0.12226378573232548</v>
      </c>
      <c r="AP59" s="104">
        <v>2500</v>
      </c>
      <c r="AQ59" s="103">
        <f t="shared" si="22"/>
        <v>0.11242997257432821</v>
      </c>
      <c r="AR59" s="104">
        <v>2500</v>
      </c>
      <c r="AS59" s="103">
        <f t="shared" si="23"/>
        <v>0.10568994635273263</v>
      </c>
      <c r="AT59" s="104">
        <v>2500</v>
      </c>
      <c r="AY59" s="2">
        <f t="shared" si="24"/>
        <v>0.11738544609890414</v>
      </c>
      <c r="AZ59" s="104">
        <v>2500</v>
      </c>
      <c r="BA59" s="2">
        <f t="shared" si="25"/>
        <v>0.11175341212126905</v>
      </c>
      <c r="BB59" s="104">
        <v>2500</v>
      </c>
      <c r="BC59" s="2">
        <f t="shared" si="26"/>
        <v>0.10835448134456405</v>
      </c>
      <c r="BD59" s="104">
        <v>2500</v>
      </c>
    </row>
    <row r="60" spans="9:56">
      <c r="I60"/>
      <c r="J60"/>
      <c r="K60"/>
      <c r="L60"/>
      <c r="N60"/>
      <c r="O60" s="104">
        <v>3100</v>
      </c>
      <c r="P60" s="103">
        <f t="shared" si="8"/>
        <v>0.25806283366330623</v>
      </c>
      <c r="Q60" s="104">
        <v>3100</v>
      </c>
      <c r="R60" s="103">
        <f t="shared" si="9"/>
        <v>0.25806283366330623</v>
      </c>
      <c r="S60" s="104">
        <v>3100</v>
      </c>
      <c r="T60" s="103">
        <f t="shared" si="10"/>
        <v>0.25806283366330623</v>
      </c>
      <c r="W60" s="104">
        <v>3100</v>
      </c>
      <c r="X60" s="103">
        <f t="shared" si="3"/>
        <v>0.18421677259288527</v>
      </c>
      <c r="Y60" s="103">
        <f t="shared" si="4"/>
        <v>0.16654631590901739</v>
      </c>
      <c r="Z60" s="103">
        <f t="shared" si="5"/>
        <v>0.15588220072439085</v>
      </c>
      <c r="AD60" s="103">
        <f t="shared" si="20"/>
        <v>0.19661096913526105</v>
      </c>
      <c r="AE60" s="104">
        <v>2700</v>
      </c>
      <c r="AF60" s="103">
        <f t="shared" si="18"/>
        <v>0.20224712366643488</v>
      </c>
      <c r="AG60" s="104">
        <v>2700</v>
      </c>
      <c r="AH60" s="103">
        <f t="shared" si="19"/>
        <v>0.2077292037584974</v>
      </c>
      <c r="AI60" s="104">
        <v>2700</v>
      </c>
      <c r="AO60" s="103">
        <f t="shared" si="21"/>
        <v>0.12226378573232548</v>
      </c>
      <c r="AP60" s="104">
        <v>2600</v>
      </c>
      <c r="AQ60" s="103">
        <f t="shared" si="22"/>
        <v>0.11242997257432821</v>
      </c>
      <c r="AR60" s="104">
        <v>2600</v>
      </c>
      <c r="AS60" s="103">
        <f t="shared" si="23"/>
        <v>0.10568994635273263</v>
      </c>
      <c r="AT60" s="104">
        <v>2600</v>
      </c>
      <c r="AY60" s="2">
        <f t="shared" si="24"/>
        <v>0.11465771542260236</v>
      </c>
      <c r="AZ60" s="104">
        <v>2600</v>
      </c>
      <c r="BA60" s="2">
        <f t="shared" si="25"/>
        <v>0.10880040008586186</v>
      </c>
      <c r="BB60" s="104">
        <v>2600</v>
      </c>
      <c r="BC60" s="2">
        <f t="shared" si="26"/>
        <v>0.10526551207808868</v>
      </c>
      <c r="BD60" s="104">
        <v>2600</v>
      </c>
    </row>
    <row r="61" spans="9:56">
      <c r="I61"/>
      <c r="J61"/>
      <c r="K61"/>
      <c r="L61"/>
      <c r="N61"/>
      <c r="O61" s="104">
        <v>3200</v>
      </c>
      <c r="P61" s="103">
        <f t="shared" si="8"/>
        <v>0.26638744120083219</v>
      </c>
      <c r="Q61" s="104">
        <v>3200</v>
      </c>
      <c r="R61" s="103">
        <f t="shared" si="9"/>
        <v>0.26638744120083219</v>
      </c>
      <c r="S61" s="104">
        <v>3200</v>
      </c>
      <c r="T61" s="103">
        <f t="shared" si="10"/>
        <v>0.26638744120083219</v>
      </c>
      <c r="W61" s="104">
        <v>3200</v>
      </c>
      <c r="X61" s="103">
        <f t="shared" si="3"/>
        <v>0.182998390442209</v>
      </c>
      <c r="Y61" s="103">
        <f t="shared" si="4"/>
        <v>0.16475791902660344</v>
      </c>
      <c r="Z61" s="103">
        <f t="shared" si="5"/>
        <v>0.15374980012634379</v>
      </c>
      <c r="AD61" s="103">
        <f t="shared" si="20"/>
        <v>0.19384084254147685</v>
      </c>
      <c r="AE61" s="104">
        <v>2800</v>
      </c>
      <c r="AF61" s="103">
        <f t="shared" si="18"/>
        <v>0.1992731297582126</v>
      </c>
      <c r="AG61" s="104">
        <v>2800</v>
      </c>
      <c r="AH61" s="103">
        <f t="shared" si="19"/>
        <v>0.20458630527627569</v>
      </c>
      <c r="AI61" s="104">
        <v>2800</v>
      </c>
      <c r="AO61" s="103">
        <f t="shared" si="21"/>
        <v>0.12226378573232548</v>
      </c>
      <c r="AP61" s="104">
        <v>2700</v>
      </c>
      <c r="AQ61" s="103">
        <f t="shared" si="22"/>
        <v>0.11242997257432821</v>
      </c>
      <c r="AR61" s="104">
        <v>2700</v>
      </c>
      <c r="AS61" s="103">
        <f t="shared" si="23"/>
        <v>0.10568994635273263</v>
      </c>
      <c r="AT61" s="104">
        <v>2700</v>
      </c>
      <c r="AY61" s="2">
        <f t="shared" si="24"/>
        <v>0.11219952536068903</v>
      </c>
      <c r="AZ61" s="104">
        <v>2700</v>
      </c>
      <c r="BA61" s="2">
        <f t="shared" si="25"/>
        <v>0.10611692866484312</v>
      </c>
      <c r="BB61" s="104">
        <v>2700</v>
      </c>
      <c r="BC61" s="2">
        <f t="shared" si="26"/>
        <v>0.10244608342600174</v>
      </c>
      <c r="BD61" s="104">
        <v>2700</v>
      </c>
    </row>
    <row r="62" spans="9:56">
      <c r="I62"/>
      <c r="J62"/>
      <c r="K62"/>
      <c r="L62"/>
      <c r="N62"/>
      <c r="O62" s="104">
        <v>3300</v>
      </c>
      <c r="P62" s="103">
        <f t="shared" si="8"/>
        <v>0.27471204873835825</v>
      </c>
      <c r="Q62" s="104">
        <v>3300</v>
      </c>
      <c r="R62" s="103">
        <f t="shared" si="9"/>
        <v>0.27471204873835825</v>
      </c>
      <c r="S62" s="104">
        <v>3300</v>
      </c>
      <c r="T62" s="103">
        <f t="shared" si="10"/>
        <v>0.27471204873835825</v>
      </c>
      <c r="W62" s="104">
        <v>3300</v>
      </c>
      <c r="X62" s="103">
        <f t="shared" ref="X62:X89" si="27">((($M$7*0.5*$E$29*$E$31^2)/($E$32*W62))+($E$32*W62)*(1/(PI()*$X$28*$I$7*0.5*$E$29*$E$31^2)))*($B$32/$E$29)^(3/4)*($E$32/$E$33)</f>
        <v>0.18199355963281594</v>
      </c>
      <c r="Y62" s="103">
        <f t="shared" ref="Y62:Y89" si="28">((($M$7*0.5*$E$29*$E$31^2)/(W62*$E$32))+(W62*$E$32)*(1/(PI()*$Y$28*$I$7*0.5*$E$29*$E$31^2)))*($B$32/$E$29)^(3/4)*($E$32/$E$33)</f>
        <v>0.16318307348547273</v>
      </c>
      <c r="Z62" s="103">
        <f t="shared" ref="Z62:Z89" si="29">((($M$7*0.5*$E$29*$E$31^2)/(W62*$E$32))+(W62*$E$32)*(1/(PI()*$Z$28*$I$7*0.5*$E$29*$E$31^2)))*($B$32/$E$29)^(3/4)*($E$32/$E$33)</f>
        <v>0.15183095086957996</v>
      </c>
      <c r="AD62" s="103">
        <f t="shared" si="20"/>
        <v>0.19121526300370487</v>
      </c>
      <c r="AE62" s="104">
        <v>2900</v>
      </c>
      <c r="AF62" s="103">
        <f t="shared" si="18"/>
        <v>0.19645432083864628</v>
      </c>
      <c r="AG62" s="104">
        <v>2900</v>
      </c>
      <c r="AH62" s="103">
        <f t="shared" si="19"/>
        <v>0.20160740533620353</v>
      </c>
      <c r="AI62" s="104">
        <v>2900</v>
      </c>
      <c r="AO62" s="103">
        <f t="shared" si="21"/>
        <v>0.12226378573232548</v>
      </c>
      <c r="AP62" s="104">
        <v>2800</v>
      </c>
      <c r="AQ62" s="103">
        <f t="shared" si="22"/>
        <v>0.11242997257432821</v>
      </c>
      <c r="AR62" s="104">
        <v>2800</v>
      </c>
      <c r="AS62" s="103">
        <f t="shared" si="23"/>
        <v>0.10568994635273263</v>
      </c>
      <c r="AT62" s="104">
        <v>2800</v>
      </c>
      <c r="AY62" s="2">
        <f t="shared" si="24"/>
        <v>0.10998199656162251</v>
      </c>
      <c r="AZ62" s="104">
        <v>2800</v>
      </c>
      <c r="BA62" s="2">
        <f t="shared" si="25"/>
        <v>0.10367411850667121</v>
      </c>
      <c r="BB62" s="104">
        <v>2800</v>
      </c>
      <c r="BC62" s="2">
        <f t="shared" si="26"/>
        <v>9.9867316036761633E-2</v>
      </c>
      <c r="BD62" s="104">
        <v>2800</v>
      </c>
    </row>
    <row r="63" spans="9:56">
      <c r="I63"/>
      <c r="J63"/>
      <c r="K63"/>
      <c r="L63"/>
      <c r="N63"/>
      <c r="O63" s="104">
        <v>3400</v>
      </c>
      <c r="P63" s="103">
        <f t="shared" si="8"/>
        <v>0.2830366562758842</v>
      </c>
      <c r="Q63" s="104">
        <v>3400</v>
      </c>
      <c r="R63" s="103">
        <f t="shared" si="9"/>
        <v>0.2830366562758842</v>
      </c>
      <c r="S63" s="104">
        <v>3400</v>
      </c>
      <c r="T63" s="103">
        <f t="shared" si="10"/>
        <v>0.2830366562758842</v>
      </c>
      <c r="W63" s="104">
        <v>3400</v>
      </c>
      <c r="X63" s="103">
        <f t="shared" si="27"/>
        <v>0.18118343739929865</v>
      </c>
      <c r="Y63" s="103">
        <f t="shared" si="28"/>
        <v>0.16180293652021779</v>
      </c>
      <c r="Z63" s="103">
        <f t="shared" si="29"/>
        <v>0.15010681018869193</v>
      </c>
      <c r="AD63" s="103">
        <f t="shared" si="20"/>
        <v>0.18872208161908502</v>
      </c>
      <c r="AE63" s="104">
        <v>3000</v>
      </c>
      <c r="AF63" s="103">
        <f t="shared" si="18"/>
        <v>0.19377765390703733</v>
      </c>
      <c r="AG63" s="104">
        <v>3000</v>
      </c>
      <c r="AH63" s="103">
        <f t="shared" si="19"/>
        <v>0.19877872017531314</v>
      </c>
      <c r="AI63" s="104">
        <v>3000</v>
      </c>
      <c r="AO63" s="103">
        <f t="shared" si="21"/>
        <v>0.12226378573232548</v>
      </c>
      <c r="AP63" s="104">
        <v>2900</v>
      </c>
      <c r="AQ63" s="103">
        <f t="shared" si="22"/>
        <v>0.11242997257432821</v>
      </c>
      <c r="AR63" s="104">
        <v>2900</v>
      </c>
      <c r="AS63" s="103">
        <f t="shared" si="23"/>
        <v>0.10568994635273263</v>
      </c>
      <c r="AT63" s="104">
        <v>2900</v>
      </c>
      <c r="AY63" s="2">
        <f t="shared" si="24"/>
        <v>0.10798023303269455</v>
      </c>
      <c r="AZ63" s="104">
        <v>2900</v>
      </c>
      <c r="BA63" s="2">
        <f t="shared" si="25"/>
        <v>0.10144707361863786</v>
      </c>
      <c r="BB63" s="104">
        <v>2900</v>
      </c>
      <c r="BC63" s="2">
        <f t="shared" si="26"/>
        <v>9.7504313917660068E-2</v>
      </c>
      <c r="BD63" s="104">
        <v>2900</v>
      </c>
    </row>
    <row r="64" spans="9:56">
      <c r="I64"/>
      <c r="J64"/>
      <c r="K64"/>
      <c r="L64"/>
      <c r="N64"/>
      <c r="O64" s="104">
        <v>3500</v>
      </c>
      <c r="P64" s="103">
        <f t="shared" si="8"/>
        <v>0.29136126381341021</v>
      </c>
      <c r="Q64" s="104">
        <v>3500</v>
      </c>
      <c r="R64" s="103">
        <f t="shared" si="9"/>
        <v>0.29136126381341021</v>
      </c>
      <c r="S64" s="104">
        <v>3500</v>
      </c>
      <c r="T64" s="103">
        <f t="shared" si="10"/>
        <v>0.29136126381341021</v>
      </c>
      <c r="W64" s="104">
        <v>3500</v>
      </c>
      <c r="X64" s="103">
        <f t="shared" si="27"/>
        <v>0.18055133443515364</v>
      </c>
      <c r="Y64" s="103">
        <f t="shared" si="28"/>
        <v>0.16060081882433508</v>
      </c>
      <c r="Z64" s="103">
        <f t="shared" si="29"/>
        <v>0.14856068877717607</v>
      </c>
      <c r="AD64" s="103">
        <f t="shared" si="20"/>
        <v>0.18635053257794804</v>
      </c>
      <c r="AE64" s="104">
        <v>3100</v>
      </c>
      <c r="AF64" s="103">
        <f t="shared" si="18"/>
        <v>0.19123157084454567</v>
      </c>
      <c r="AG64" s="104">
        <v>3100</v>
      </c>
      <c r="AH64" s="103">
        <f t="shared" si="19"/>
        <v>0.19608803524465745</v>
      </c>
      <c r="AI64" s="104">
        <v>3100</v>
      </c>
      <c r="AO64" s="103">
        <f t="shared" si="21"/>
        <v>0.12226378573232548</v>
      </c>
      <c r="AP64" s="104">
        <v>3000</v>
      </c>
      <c r="AQ64" s="103">
        <f t="shared" si="22"/>
        <v>0.11242997257432821</v>
      </c>
      <c r="AR64" s="104">
        <v>3000</v>
      </c>
      <c r="AS64" s="103">
        <f t="shared" si="23"/>
        <v>0.10568994635273263</v>
      </c>
      <c r="AT64" s="104">
        <v>3000</v>
      </c>
      <c r="AY64" s="2">
        <f t="shared" si="24"/>
        <v>0.10617265824689127</v>
      </c>
      <c r="AZ64" s="104">
        <v>3000</v>
      </c>
      <c r="BA64" s="2">
        <f t="shared" si="25"/>
        <v>9.941421747372918E-2</v>
      </c>
      <c r="BB64" s="104">
        <v>3000</v>
      </c>
      <c r="BC64" s="2">
        <f t="shared" si="26"/>
        <v>9.5335500541683188E-2</v>
      </c>
      <c r="BD64" s="104">
        <v>3000</v>
      </c>
    </row>
    <row r="65" spans="9:56">
      <c r="I65"/>
      <c r="J65"/>
      <c r="K65"/>
      <c r="L65"/>
      <c r="N65"/>
      <c r="O65" s="104">
        <v>3600</v>
      </c>
      <c r="P65" s="103">
        <f t="shared" si="8"/>
        <v>0.29968587135093622</v>
      </c>
      <c r="Q65" s="104">
        <v>3600</v>
      </c>
      <c r="R65" s="103">
        <f t="shared" si="9"/>
        <v>0.29968587135093622</v>
      </c>
      <c r="S65" s="104">
        <v>3600</v>
      </c>
      <c r="T65" s="103">
        <f t="shared" si="10"/>
        <v>0.29968587135093622</v>
      </c>
      <c r="W65" s="104">
        <v>3600</v>
      </c>
      <c r="X65" s="103">
        <f t="shared" si="27"/>
        <v>0.18008241580126635</v>
      </c>
      <c r="Y65" s="103">
        <f t="shared" si="28"/>
        <v>0.15956188545871014</v>
      </c>
      <c r="Z65" s="103">
        <f t="shared" si="29"/>
        <v>0.14717775169591804</v>
      </c>
      <c r="AD65" s="103">
        <f t="shared" si="20"/>
        <v>0.18409103708677971</v>
      </c>
      <c r="AE65" s="104">
        <v>3200</v>
      </c>
      <c r="AF65" s="103">
        <f t="shared" si="18"/>
        <v>0.18880578790687469</v>
      </c>
      <c r="AG65" s="104">
        <v>3200</v>
      </c>
      <c r="AH65" s="103">
        <f t="shared" si="19"/>
        <v>0.19352448274647402</v>
      </c>
      <c r="AI65" s="104">
        <v>3200</v>
      </c>
      <c r="AO65" s="103">
        <f t="shared" si="21"/>
        <v>0.12226378573232548</v>
      </c>
      <c r="AP65" s="104">
        <v>3100</v>
      </c>
      <c r="AQ65" s="103">
        <f t="shared" si="22"/>
        <v>0.11242997257432821</v>
      </c>
      <c r="AR65" s="104">
        <v>3100</v>
      </c>
      <c r="AS65" s="103">
        <f t="shared" si="23"/>
        <v>0.10568994635273263</v>
      </c>
      <c r="AT65" s="104">
        <v>3100</v>
      </c>
      <c r="AY65" s="2">
        <f t="shared" si="24"/>
        <v>0.10454047974520062</v>
      </c>
      <c r="AZ65" s="104">
        <v>3100</v>
      </c>
      <c r="BA65" s="2">
        <f t="shared" si="25"/>
        <v>9.7556757612933115E-2</v>
      </c>
      <c r="BB65" s="104">
        <v>3100</v>
      </c>
      <c r="BC65" s="2">
        <f t="shared" si="26"/>
        <v>9.3342083449818924E-2</v>
      </c>
      <c r="BD65" s="104">
        <v>3100</v>
      </c>
    </row>
    <row r="66" spans="9:56">
      <c r="I66"/>
      <c r="J66"/>
      <c r="K66"/>
      <c r="L66"/>
      <c r="N66"/>
      <c r="O66" s="104">
        <v>3700</v>
      </c>
      <c r="P66" s="103">
        <f t="shared" si="8"/>
        <v>0.30801047888846228</v>
      </c>
      <c r="Q66" s="104">
        <v>3700</v>
      </c>
      <c r="R66" s="103">
        <f t="shared" si="9"/>
        <v>0.30801047888846228</v>
      </c>
      <c r="S66" s="104">
        <v>3700</v>
      </c>
      <c r="T66" s="103">
        <f t="shared" si="10"/>
        <v>0.30801047888846228</v>
      </c>
      <c r="W66" s="104">
        <v>3700</v>
      </c>
      <c r="X66" s="103">
        <f t="shared" si="27"/>
        <v>0.17976345033572422</v>
      </c>
      <c r="Y66" s="103">
        <f t="shared" si="28"/>
        <v>0.1586729052614303</v>
      </c>
      <c r="Z66" s="103">
        <f t="shared" si="29"/>
        <v>0.14594476778300505</v>
      </c>
      <c r="AD66" s="103">
        <f t="shared" si="20"/>
        <v>0.18193504022925963</v>
      </c>
      <c r="AE66" s="104">
        <v>3300</v>
      </c>
      <c r="AF66" s="103">
        <f t="shared" si="18"/>
        <v>0.18649112057910761</v>
      </c>
      <c r="AG66" s="104">
        <v>3300</v>
      </c>
      <c r="AH66" s="103">
        <f t="shared" si="19"/>
        <v>0.19107835654185246</v>
      </c>
      <c r="AI66" s="104">
        <v>3300</v>
      </c>
      <c r="AO66" s="103">
        <f t="shared" si="21"/>
        <v>0.12226378573232548</v>
      </c>
      <c r="AP66" s="104">
        <v>3200</v>
      </c>
      <c r="AQ66" s="103">
        <f t="shared" si="22"/>
        <v>0.11242997257432821</v>
      </c>
      <c r="AR66" s="104">
        <v>3200</v>
      </c>
      <c r="AS66" s="103">
        <f t="shared" si="23"/>
        <v>0.10568994635273263</v>
      </c>
      <c r="AT66" s="104">
        <v>3200</v>
      </c>
      <c r="AY66" s="2">
        <f t="shared" si="24"/>
        <v>0.10306725412598702</v>
      </c>
      <c r="AZ66" s="104">
        <v>3200</v>
      </c>
      <c r="BA66" s="2">
        <f t="shared" si="25"/>
        <v>9.5858250634614117E-2</v>
      </c>
      <c r="BB66" s="104">
        <v>3200</v>
      </c>
      <c r="BC66" s="2">
        <f t="shared" si="26"/>
        <v>9.1507619240431728E-2</v>
      </c>
      <c r="BD66" s="104">
        <v>3200</v>
      </c>
    </row>
    <row r="67" spans="9:56">
      <c r="I67"/>
      <c r="J67"/>
      <c r="K67"/>
      <c r="L67"/>
      <c r="N67"/>
      <c r="O67" s="104">
        <v>3800</v>
      </c>
      <c r="P67" s="103">
        <f t="shared" si="8"/>
        <v>0.31633508642598829</v>
      </c>
      <c r="Q67" s="104">
        <v>3800</v>
      </c>
      <c r="R67" s="103">
        <f t="shared" si="9"/>
        <v>0.31633508642598829</v>
      </c>
      <c r="S67" s="104">
        <v>3800</v>
      </c>
      <c r="T67" s="103">
        <f t="shared" si="10"/>
        <v>0.31633508642598829</v>
      </c>
      <c r="W67" s="104">
        <v>3800</v>
      </c>
      <c r="X67" s="103">
        <f t="shared" si="27"/>
        <v>0.17958259963049977</v>
      </c>
      <c r="Y67" s="103">
        <f t="shared" si="28"/>
        <v>0.1579220398244682</v>
      </c>
      <c r="Z67" s="103">
        <f t="shared" si="29"/>
        <v>0.1448498986304099</v>
      </c>
      <c r="AD67" s="103">
        <f t="shared" si="20"/>
        <v>0.17987487441981179</v>
      </c>
      <c r="AE67" s="104">
        <v>3400</v>
      </c>
      <c r="AF67" s="103">
        <f t="shared" si="18"/>
        <v>0.18427933698012927</v>
      </c>
      <c r="AG67" s="104">
        <v>3400</v>
      </c>
      <c r="AH67" s="103">
        <f t="shared" si="19"/>
        <v>0.18874095722942844</v>
      </c>
      <c r="AI67" s="104">
        <v>3400</v>
      </c>
      <c r="AO67" s="103">
        <f t="shared" si="21"/>
        <v>0.12226378573232548</v>
      </c>
      <c r="AP67" s="104">
        <v>3300</v>
      </c>
      <c r="AQ67" s="103">
        <f t="shared" si="22"/>
        <v>0.11242997257432821</v>
      </c>
      <c r="AR67" s="104">
        <v>3300</v>
      </c>
      <c r="AS67" s="103">
        <f t="shared" si="23"/>
        <v>0.10568994635273263</v>
      </c>
      <c r="AT67" s="104">
        <v>3300</v>
      </c>
      <c r="AY67" s="2">
        <f t="shared" si="24"/>
        <v>0.10173853112720711</v>
      </c>
      <c r="AZ67" s="104">
        <v>3300</v>
      </c>
      <c r="BA67" s="2">
        <f t="shared" si="25"/>
        <v>9.4304246276728801E-2</v>
      </c>
      <c r="BB67" s="104">
        <v>3300</v>
      </c>
      <c r="BC67" s="2">
        <f t="shared" si="26"/>
        <v>8.9817657651478214E-2</v>
      </c>
      <c r="BD67" s="104">
        <v>3300</v>
      </c>
    </row>
    <row r="68" spans="9:56">
      <c r="I68"/>
      <c r="J68"/>
      <c r="K68"/>
      <c r="L68"/>
      <c r="N68"/>
      <c r="O68" s="104">
        <v>3900</v>
      </c>
      <c r="P68" s="103">
        <f t="shared" si="8"/>
        <v>0.3246596939635143</v>
      </c>
      <c r="Q68" s="104">
        <v>3900</v>
      </c>
      <c r="R68" s="103">
        <f t="shared" si="9"/>
        <v>0.3246596939635143</v>
      </c>
      <c r="S68" s="104">
        <v>3900</v>
      </c>
      <c r="T68" s="103">
        <f t="shared" si="10"/>
        <v>0.3246596939635143</v>
      </c>
      <c r="W68" s="104">
        <v>3900</v>
      </c>
      <c r="X68" s="103">
        <f t="shared" si="27"/>
        <v>0.17952923947326108</v>
      </c>
      <c r="Y68" s="103">
        <f t="shared" si="28"/>
        <v>0.15729866493549177</v>
      </c>
      <c r="Z68" s="103">
        <f t="shared" si="29"/>
        <v>0.14388252002580035</v>
      </c>
      <c r="AD68" s="103">
        <f t="shared" si="20"/>
        <v>0.17790364447410212</v>
      </c>
      <c r="AE68" s="104">
        <v>3500</v>
      </c>
      <c r="AF68" s="103">
        <f t="shared" si="18"/>
        <v>0.18216303447489346</v>
      </c>
      <c r="AG68" s="104">
        <v>3500</v>
      </c>
      <c r="AH68" s="103">
        <f t="shared" si="19"/>
        <v>0.18650446174998625</v>
      </c>
      <c r="AI68" s="104">
        <v>3500</v>
      </c>
      <c r="AO68" s="103">
        <f t="shared" si="21"/>
        <v>0.12226378573232548</v>
      </c>
      <c r="AP68" s="104">
        <v>3400</v>
      </c>
      <c r="AQ68" s="103">
        <f t="shared" si="22"/>
        <v>0.11242997257432821</v>
      </c>
      <c r="AR68" s="104">
        <v>3400</v>
      </c>
      <c r="AS68" s="103">
        <f t="shared" si="23"/>
        <v>0.10568994635273263</v>
      </c>
      <c r="AT68" s="104">
        <v>3400</v>
      </c>
      <c r="AY68" s="2">
        <f t="shared" si="24"/>
        <v>0.10054156051764616</v>
      </c>
      <c r="AZ68" s="104">
        <v>3400</v>
      </c>
      <c r="BA68" s="2">
        <f t="shared" si="25"/>
        <v>9.288199430806246E-2</v>
      </c>
      <c r="BB68" s="104">
        <v>3400</v>
      </c>
      <c r="BC68" s="2">
        <f t="shared" si="26"/>
        <v>8.8259448451743661E-2</v>
      </c>
      <c r="BD68" s="104">
        <v>3400</v>
      </c>
    </row>
    <row r="69" spans="9:56">
      <c r="I69"/>
      <c r="J69"/>
      <c r="K69"/>
      <c r="L69"/>
      <c r="N69"/>
      <c r="O69" s="104">
        <v>4000</v>
      </c>
      <c r="P69" s="103">
        <f t="shared" si="8"/>
        <v>0.33298430150104025</v>
      </c>
      <c r="Q69" s="104">
        <v>4000</v>
      </c>
      <c r="R69" s="103">
        <f t="shared" si="9"/>
        <v>0.33298430150104025</v>
      </c>
      <c r="S69" s="104">
        <v>4000</v>
      </c>
      <c r="T69" s="103">
        <f t="shared" si="10"/>
        <v>0.33298430150104025</v>
      </c>
      <c r="W69" s="104">
        <v>4000</v>
      </c>
      <c r="X69" s="103">
        <f t="shared" si="27"/>
        <v>0.17959380807290906</v>
      </c>
      <c r="Y69" s="103">
        <f t="shared" si="28"/>
        <v>0.15679321880340213</v>
      </c>
      <c r="Z69" s="103">
        <f t="shared" si="29"/>
        <v>0.14303307017807756</v>
      </c>
      <c r="AD69" s="103">
        <f t="shared" si="20"/>
        <v>0.17601513036506802</v>
      </c>
      <c r="AE69" s="104">
        <v>3600</v>
      </c>
      <c r="AF69" s="103">
        <f t="shared" si="18"/>
        <v>0.18013553527378778</v>
      </c>
      <c r="AG69" s="104">
        <v>3600</v>
      </c>
      <c r="AH69" s="103">
        <f t="shared" si="19"/>
        <v>0.18436181305650928</v>
      </c>
      <c r="AI69" s="104">
        <v>3600</v>
      </c>
      <c r="AO69" s="103">
        <f t="shared" si="21"/>
        <v>0.12226378573232548</v>
      </c>
      <c r="AP69" s="104">
        <v>3500</v>
      </c>
      <c r="AQ69" s="103">
        <f t="shared" si="22"/>
        <v>0.11242997257432821</v>
      </c>
      <c r="AR69" s="104">
        <v>3500</v>
      </c>
      <c r="AS69" s="103">
        <f t="shared" si="23"/>
        <v>0.10568994635273263</v>
      </c>
      <c r="AT69" s="104">
        <v>3500</v>
      </c>
      <c r="AY69" s="2">
        <f t="shared" si="24"/>
        <v>9.9465049235371111E-2</v>
      </c>
      <c r="AZ69" s="104">
        <v>3500</v>
      </c>
      <c r="BA69" s="2">
        <f t="shared" si="25"/>
        <v>9.1580201666682001E-2</v>
      </c>
      <c r="BB69" s="104">
        <v>3500</v>
      </c>
      <c r="BC69" s="2">
        <f t="shared" si="26"/>
        <v>8.6821698579295004E-2</v>
      </c>
      <c r="BD69" s="104">
        <v>3500</v>
      </c>
    </row>
    <row r="70" spans="9:56">
      <c r="I70"/>
      <c r="J70"/>
      <c r="K70"/>
      <c r="L70"/>
      <c r="N70"/>
      <c r="O70" s="104">
        <v>4100</v>
      </c>
      <c r="P70" s="103">
        <f t="shared" si="8"/>
        <v>0.34130890903856625</v>
      </c>
      <c r="Q70" s="104">
        <v>4100</v>
      </c>
      <c r="R70" s="103">
        <f t="shared" si="9"/>
        <v>0.34130890903856625</v>
      </c>
      <c r="S70" s="104">
        <v>4100</v>
      </c>
      <c r="T70" s="103">
        <f t="shared" si="10"/>
        <v>0.34130890903856625</v>
      </c>
      <c r="W70" s="104">
        <v>4100</v>
      </c>
      <c r="X70" s="103">
        <f t="shared" si="27"/>
        <v>0.17976767649601305</v>
      </c>
      <c r="Y70" s="103">
        <f t="shared" si="28"/>
        <v>0.15639707249476847</v>
      </c>
      <c r="Z70" s="103">
        <f t="shared" si="29"/>
        <v>0.14229292015381079</v>
      </c>
      <c r="AD70" s="103">
        <f t="shared" si="20"/>
        <v>0.17420370453563008</v>
      </c>
      <c r="AE70" s="104">
        <v>3700</v>
      </c>
      <c r="AF70" s="103">
        <f t="shared" si="18"/>
        <v>0.17819079765997869</v>
      </c>
      <c r="AG70" s="104">
        <v>3700</v>
      </c>
      <c r="AH70" s="103">
        <f t="shared" si="19"/>
        <v>0.182306626299784</v>
      </c>
      <c r="AI70" s="104">
        <v>3700</v>
      </c>
      <c r="AO70" s="103">
        <f t="shared" si="21"/>
        <v>0.12226378573232548</v>
      </c>
      <c r="AP70" s="104">
        <v>3600</v>
      </c>
      <c r="AQ70" s="103">
        <f t="shared" si="22"/>
        <v>0.11242997257432821</v>
      </c>
      <c r="AR70" s="104">
        <v>3600</v>
      </c>
      <c r="AS70" s="103">
        <f t="shared" si="23"/>
        <v>0.10568994635273263</v>
      </c>
      <c r="AT70" s="104">
        <v>3600</v>
      </c>
      <c r="AY70" s="2">
        <f t="shared" si="24"/>
        <v>9.8498959003108136E-2</v>
      </c>
      <c r="AZ70" s="104">
        <v>3600</v>
      </c>
      <c r="BA70" s="2">
        <f t="shared" si="25"/>
        <v>9.038883007531362E-2</v>
      </c>
      <c r="BB70" s="104">
        <v>3600</v>
      </c>
      <c r="BC70" s="2">
        <f t="shared" si="26"/>
        <v>8.5494369756858424E-2</v>
      </c>
      <c r="BD70" s="104">
        <v>3600</v>
      </c>
    </row>
    <row r="71" spans="9:56">
      <c r="I71"/>
      <c r="J71"/>
      <c r="K71"/>
      <c r="L71"/>
      <c r="N71"/>
      <c r="O71" s="104">
        <v>4200</v>
      </c>
      <c r="P71" s="103">
        <f t="shared" si="8"/>
        <v>0.34963351657609232</v>
      </c>
      <c r="Q71" s="104">
        <v>4200</v>
      </c>
      <c r="R71" s="103">
        <f t="shared" si="9"/>
        <v>0.34963351657609232</v>
      </c>
      <c r="S71" s="104">
        <v>4200</v>
      </c>
      <c r="T71" s="103">
        <f t="shared" si="10"/>
        <v>0.34963351657609232</v>
      </c>
      <c r="W71" s="104">
        <v>4200</v>
      </c>
      <c r="X71" s="103">
        <f t="shared" si="27"/>
        <v>0.18004303761232623</v>
      </c>
      <c r="Y71" s="103">
        <f t="shared" si="28"/>
        <v>0.15610241887934392</v>
      </c>
      <c r="Z71" s="103">
        <f t="shared" si="29"/>
        <v>0.14165426282275315</v>
      </c>
      <c r="AD71" s="103">
        <f t="shared" si="20"/>
        <v>0.1724642612610334</v>
      </c>
      <c r="AE71" s="104">
        <v>3800</v>
      </c>
      <c r="AF71" s="103">
        <f t="shared" si="18"/>
        <v>0.17632334015317863</v>
      </c>
      <c r="AG71" s="104">
        <v>3800</v>
      </c>
      <c r="AH71" s="103">
        <f t="shared" si="19"/>
        <v>0.18033310868513505</v>
      </c>
      <c r="AI71" s="104">
        <v>3800</v>
      </c>
      <c r="AO71" s="103">
        <f t="shared" si="21"/>
        <v>0.12226378573232548</v>
      </c>
      <c r="AP71" s="104">
        <v>3700</v>
      </c>
      <c r="AQ71" s="103">
        <f t="shared" si="22"/>
        <v>0.11242997257432821</v>
      </c>
      <c r="AR71" s="104">
        <v>3700</v>
      </c>
      <c r="AS71" s="103">
        <f t="shared" si="23"/>
        <v>0.10568994635273263</v>
      </c>
      <c r="AT71" s="104">
        <v>3700</v>
      </c>
      <c r="AY71" s="2">
        <f t="shared" si="24"/>
        <v>9.7634336762748158E-2</v>
      </c>
      <c r="AZ71" s="104">
        <v>3700</v>
      </c>
      <c r="BA71" s="2">
        <f t="shared" si="25"/>
        <v>8.9298926475848237E-2</v>
      </c>
      <c r="BB71" s="104">
        <v>3700</v>
      </c>
      <c r="BC71" s="2">
        <f t="shared" si="26"/>
        <v>8.4268508926324842E-2</v>
      </c>
      <c r="BD71" s="104">
        <v>3700</v>
      </c>
    </row>
    <row r="72" spans="9:56">
      <c r="I72"/>
      <c r="J72"/>
      <c r="K72"/>
      <c r="L72"/>
      <c r="N72"/>
      <c r="O72" s="104">
        <v>4300</v>
      </c>
      <c r="P72" s="103">
        <f t="shared" si="8"/>
        <v>0.35795812411361833</v>
      </c>
      <c r="Q72" s="104">
        <v>4300</v>
      </c>
      <c r="R72" s="103">
        <f t="shared" si="9"/>
        <v>0.35795812411361833</v>
      </c>
      <c r="S72" s="104">
        <v>4300</v>
      </c>
      <c r="T72" s="103">
        <f t="shared" si="10"/>
        <v>0.35795812411361833</v>
      </c>
      <c r="W72" s="104">
        <v>4300</v>
      </c>
      <c r="X72" s="103">
        <f t="shared" si="27"/>
        <v>0.18041281053627578</v>
      </c>
      <c r="Y72" s="103">
        <f t="shared" si="28"/>
        <v>0.15590217707155582</v>
      </c>
      <c r="Z72" s="103">
        <f t="shared" si="29"/>
        <v>0.1411100172993319</v>
      </c>
      <c r="AD72" s="103">
        <f t="shared" si="20"/>
        <v>0.17079215603913048</v>
      </c>
      <c r="AE72" s="104">
        <v>3900</v>
      </c>
      <c r="AF72" s="103">
        <f t="shared" si="18"/>
        <v>0.17452817643935986</v>
      </c>
      <c r="AG72" s="104">
        <v>3900</v>
      </c>
      <c r="AH72" s="103">
        <f t="shared" si="19"/>
        <v>0.17843599070654667</v>
      </c>
      <c r="AI72" s="104">
        <v>3900</v>
      </c>
      <c r="AO72" s="103">
        <f t="shared" si="21"/>
        <v>0.12226378573232548</v>
      </c>
      <c r="AP72" s="104">
        <v>3800</v>
      </c>
      <c r="AQ72" s="103">
        <f t="shared" si="22"/>
        <v>0.11242997257432821</v>
      </c>
      <c r="AR72" s="104">
        <v>3800</v>
      </c>
      <c r="AS72" s="103">
        <f t="shared" si="23"/>
        <v>0.10568994635273263</v>
      </c>
      <c r="AT72" s="104">
        <v>3800</v>
      </c>
      <c r="AY72" s="2">
        <f t="shared" si="24"/>
        <v>9.6863171883351445E-2</v>
      </c>
      <c r="AZ72" s="104">
        <v>3800</v>
      </c>
      <c r="BA72" s="2">
        <f t="shared" si="25"/>
        <v>8.8302480237346118E-2</v>
      </c>
      <c r="BB72" s="104">
        <v>3800</v>
      </c>
      <c r="BC72" s="2">
        <f t="shared" si="26"/>
        <v>8.3136105456754525E-2</v>
      </c>
      <c r="BD72" s="104">
        <v>3800</v>
      </c>
    </row>
    <row r="73" spans="9:56">
      <c r="I73"/>
      <c r="J73"/>
      <c r="K73"/>
      <c r="L73"/>
      <c r="N73"/>
      <c r="O73" s="104">
        <v>4400</v>
      </c>
      <c r="P73" s="103">
        <f t="shared" si="8"/>
        <v>0.36628273165114433</v>
      </c>
      <c r="Q73" s="104">
        <v>4400</v>
      </c>
      <c r="R73" s="103">
        <f t="shared" si="9"/>
        <v>0.36628273165114433</v>
      </c>
      <c r="S73" s="104">
        <v>4400</v>
      </c>
      <c r="T73" s="103">
        <f t="shared" si="10"/>
        <v>0.36628273165114433</v>
      </c>
      <c r="W73" s="104">
        <v>4400</v>
      </c>
      <c r="X73" s="103">
        <f t="shared" si="27"/>
        <v>0.18087055809915925</v>
      </c>
      <c r="Y73" s="103">
        <f t="shared" si="28"/>
        <v>0.15578990990270158</v>
      </c>
      <c r="Z73" s="103">
        <f t="shared" si="29"/>
        <v>0.1406537464148446</v>
      </c>
      <c r="AD73" s="103">
        <f t="shared" si="20"/>
        <v>0.16918315336846168</v>
      </c>
      <c r="AE73" s="104">
        <v>4000</v>
      </c>
      <c r="AF73" s="103">
        <f t="shared" si="18"/>
        <v>0.17280075930556543</v>
      </c>
      <c r="AG73" s="104">
        <v>4000</v>
      </c>
      <c r="AH73" s="103">
        <f t="shared" si="19"/>
        <v>0.17661046689731619</v>
      </c>
      <c r="AI73" s="104">
        <v>4000</v>
      </c>
      <c r="AO73" s="103">
        <f t="shared" si="21"/>
        <v>0.12226378573232548</v>
      </c>
      <c r="AP73" s="104">
        <v>3900</v>
      </c>
      <c r="AQ73" s="103">
        <f t="shared" si="22"/>
        <v>0.11242997257432821</v>
      </c>
      <c r="AR73" s="104">
        <v>3900</v>
      </c>
      <c r="AS73" s="103">
        <f t="shared" si="23"/>
        <v>0.10568994635273263</v>
      </c>
      <c r="AT73" s="104">
        <v>3900</v>
      </c>
      <c r="AY73" s="2">
        <f t="shared" si="24"/>
        <v>9.6178275337151606E-2</v>
      </c>
      <c r="AZ73" s="104">
        <v>3900</v>
      </c>
      <c r="BA73" s="2">
        <f t="shared" si="25"/>
        <v>8.7392302332040872E-2</v>
      </c>
      <c r="BB73" s="104">
        <v>3900</v>
      </c>
      <c r="BC73" s="2">
        <f t="shared" si="26"/>
        <v>8.2089970320381095E-2</v>
      </c>
      <c r="BD73" s="104">
        <v>3900</v>
      </c>
    </row>
    <row r="74" spans="9:56">
      <c r="I74"/>
      <c r="J74"/>
      <c r="K74"/>
      <c r="L74"/>
      <c r="N74"/>
      <c r="O74" s="104">
        <v>4500</v>
      </c>
      <c r="P74" s="103">
        <f t="shared" si="8"/>
        <v>0.37460733918867034</v>
      </c>
      <c r="Q74" s="104">
        <v>4500</v>
      </c>
      <c r="R74" s="103">
        <f t="shared" si="9"/>
        <v>0.37460733918867034</v>
      </c>
      <c r="S74" s="104">
        <v>4500</v>
      </c>
      <c r="T74" s="103">
        <f t="shared" si="10"/>
        <v>0.37460733918867034</v>
      </c>
      <c r="U74"/>
      <c r="V74"/>
      <c r="W74" s="104">
        <v>4500</v>
      </c>
      <c r="X74" s="103">
        <f t="shared" si="27"/>
        <v>0.1814104153250477</v>
      </c>
      <c r="Y74" s="103">
        <f t="shared" si="28"/>
        <v>0.15575975239685244</v>
      </c>
      <c r="Z74" s="103">
        <f t="shared" si="29"/>
        <v>0.14027958519336228</v>
      </c>
      <c r="AD74" s="103">
        <f t="shared" si="20"/>
        <v>0.16763338157592839</v>
      </c>
      <c r="AE74" s="104">
        <v>4100</v>
      </c>
      <c r="AF74" s="103">
        <f t="shared" si="18"/>
        <v>0.17113693214312792</v>
      </c>
      <c r="AG74" s="104">
        <v>4100</v>
      </c>
      <c r="AH74" s="103">
        <f t="shared" si="19"/>
        <v>0.17485214457895273</v>
      </c>
      <c r="AI74" s="104">
        <v>4100</v>
      </c>
      <c r="AO74" s="103">
        <f t="shared" si="21"/>
        <v>0.12226378573232548</v>
      </c>
      <c r="AP74" s="104">
        <v>4000</v>
      </c>
      <c r="AQ74" s="103">
        <f t="shared" si="22"/>
        <v>0.11242997257432821</v>
      </c>
      <c r="AR74" s="104">
        <v>4000</v>
      </c>
      <c r="AS74" s="103">
        <f t="shared" si="23"/>
        <v>0.10568994635273263</v>
      </c>
      <c r="AT74" s="104">
        <v>4000</v>
      </c>
      <c r="AY74" s="2">
        <f t="shared" si="24"/>
        <v>9.5573176999158876E-2</v>
      </c>
      <c r="AZ74" s="104">
        <v>4000</v>
      </c>
      <c r="BA74" s="2">
        <f t="shared" si="25"/>
        <v>8.6561922634942751E-2</v>
      </c>
      <c r="BB74" s="104">
        <v>4000</v>
      </c>
      <c r="BC74" s="2">
        <f t="shared" si="26"/>
        <v>8.1123633392214761E-2</v>
      </c>
      <c r="BD74" s="104">
        <v>4000</v>
      </c>
    </row>
    <row r="75" spans="9:56">
      <c r="I75"/>
      <c r="J75"/>
      <c r="K75"/>
      <c r="L75"/>
      <c r="N75"/>
      <c r="O75" s="104">
        <v>4600</v>
      </c>
      <c r="P75" s="103">
        <f t="shared" si="8"/>
        <v>0.38293194672619629</v>
      </c>
      <c r="Q75" s="104">
        <v>4600</v>
      </c>
      <c r="R75" s="103">
        <f t="shared" si="9"/>
        <v>0.38293194672619629</v>
      </c>
      <c r="S75" s="104">
        <v>4600</v>
      </c>
      <c r="T75" s="103">
        <f t="shared" si="10"/>
        <v>0.38293194672619629</v>
      </c>
      <c r="U75"/>
      <c r="V75"/>
      <c r="W75" s="104">
        <v>4600</v>
      </c>
      <c r="X75" s="103">
        <f t="shared" si="27"/>
        <v>0.18202702723591915</v>
      </c>
      <c r="Y75" s="103">
        <f t="shared" si="28"/>
        <v>0.15580634957598613</v>
      </c>
      <c r="Z75" s="103">
        <f t="shared" si="29"/>
        <v>0.13998217865686291</v>
      </c>
      <c r="AD75" s="103">
        <f t="shared" si="20"/>
        <v>0.16613929359630317</v>
      </c>
      <c r="AE75" s="104">
        <v>4200</v>
      </c>
      <c r="AF75" s="103">
        <f t="shared" si="18"/>
        <v>0.16953288684074935</v>
      </c>
      <c r="AG75" s="104">
        <v>4200</v>
      </c>
      <c r="AH75" s="103">
        <f t="shared" si="19"/>
        <v>0.17315699936284365</v>
      </c>
      <c r="AI75" s="104">
        <v>4200</v>
      </c>
      <c r="AO75" s="103">
        <f t="shared" si="21"/>
        <v>0.12226378573232548</v>
      </c>
      <c r="AP75" s="104">
        <v>4100</v>
      </c>
      <c r="AQ75" s="103">
        <f t="shared" si="22"/>
        <v>0.11242997257432821</v>
      </c>
      <c r="AR75" s="104">
        <v>4100</v>
      </c>
      <c r="AS75" s="103">
        <f t="shared" si="23"/>
        <v>0.10568994635273263</v>
      </c>
      <c r="AT75" s="104">
        <v>4100</v>
      </c>
      <c r="AY75" s="2">
        <f t="shared" si="24"/>
        <v>9.5042037976089816E-2</v>
      </c>
      <c r="AZ75" s="104">
        <v>4100</v>
      </c>
      <c r="BA75" s="2">
        <f t="shared" si="25"/>
        <v>8.580550225276827E-2</v>
      </c>
      <c r="BB75" s="104">
        <v>4100</v>
      </c>
      <c r="BC75" s="2">
        <f t="shared" si="26"/>
        <v>8.0231255778972083E-2</v>
      </c>
      <c r="BD75" s="104">
        <v>4100</v>
      </c>
    </row>
    <row r="76" spans="9:56">
      <c r="I76"/>
      <c r="J76"/>
      <c r="K76"/>
      <c r="L76"/>
      <c r="N76"/>
      <c r="O76" s="104">
        <v>4700</v>
      </c>
      <c r="P76" s="103">
        <f t="shared" si="8"/>
        <v>0.39125655426372236</v>
      </c>
      <c r="Q76" s="104">
        <v>4700</v>
      </c>
      <c r="R76" s="103">
        <f t="shared" si="9"/>
        <v>0.39125655426372236</v>
      </c>
      <c r="S76" s="104">
        <v>4700</v>
      </c>
      <c r="T76" s="103">
        <f t="shared" si="10"/>
        <v>0.39125655426372236</v>
      </c>
      <c r="U76"/>
      <c r="V76"/>
      <c r="W76" s="104">
        <v>4700</v>
      </c>
      <c r="X76" s="103">
        <f t="shared" si="27"/>
        <v>0.18271549459656178</v>
      </c>
      <c r="Y76" s="103">
        <f t="shared" si="28"/>
        <v>0.15592480220489113</v>
      </c>
      <c r="Z76" s="103">
        <f t="shared" si="29"/>
        <v>0.13975662757013477</v>
      </c>
      <c r="AD76" s="103">
        <f t="shared" si="20"/>
        <v>0.16469763279845168</v>
      </c>
      <c r="AE76" s="104">
        <v>4300</v>
      </c>
      <c r="AF76" s="103">
        <f t="shared" si="18"/>
        <v>0.16798512709570601</v>
      </c>
      <c r="AG76" s="104">
        <v>4300</v>
      </c>
      <c r="AH76" s="103">
        <f t="shared" si="19"/>
        <v>0.17152133637776096</v>
      </c>
      <c r="AI76" s="104">
        <v>4300</v>
      </c>
      <c r="AO76" s="103">
        <f t="shared" si="21"/>
        <v>0.12226378573232548</v>
      </c>
      <c r="AP76" s="104">
        <v>4200</v>
      </c>
      <c r="AQ76" s="103">
        <f t="shared" si="22"/>
        <v>0.11242997257432821</v>
      </c>
      <c r="AR76" s="104">
        <v>4200</v>
      </c>
      <c r="AS76" s="103">
        <f t="shared" si="23"/>
        <v>0.10568994635273263</v>
      </c>
      <c r="AT76" s="104">
        <v>4200</v>
      </c>
      <c r="AY76" s="2">
        <f t="shared" si="24"/>
        <v>9.4579575459735568E-2</v>
      </c>
      <c r="AZ76" s="104">
        <v>4200</v>
      </c>
      <c r="BA76" s="2">
        <f t="shared" si="25"/>
        <v>8.511775837730863E-2</v>
      </c>
      <c r="BB76" s="104">
        <v>4200</v>
      </c>
      <c r="BC76" s="2">
        <f t="shared" si="26"/>
        <v>7.940755467244423E-2</v>
      </c>
      <c r="BD76" s="104">
        <v>4200</v>
      </c>
    </row>
    <row r="77" spans="9:56">
      <c r="I77"/>
      <c r="J77"/>
      <c r="K77"/>
      <c r="L77"/>
      <c r="N77"/>
      <c r="O77" s="104">
        <v>4800</v>
      </c>
      <c r="P77" s="103">
        <f t="shared" si="8"/>
        <v>0.39958116180124836</v>
      </c>
      <c r="Q77" s="104">
        <v>4800</v>
      </c>
      <c r="R77" s="103">
        <f t="shared" si="9"/>
        <v>0.39958116180124836</v>
      </c>
      <c r="S77" s="104">
        <v>4800</v>
      </c>
      <c r="T77" s="103">
        <f t="shared" si="10"/>
        <v>0.39958116180124836</v>
      </c>
      <c r="U77"/>
      <c r="V77"/>
      <c r="W77" s="104">
        <v>4800</v>
      </c>
      <c r="X77" s="103">
        <f t="shared" si="27"/>
        <v>0.18347132644136502</v>
      </c>
      <c r="Y77" s="103">
        <f t="shared" si="28"/>
        <v>0.15611061931795669</v>
      </c>
      <c r="Z77" s="103">
        <f t="shared" si="29"/>
        <v>0.13959844096756721</v>
      </c>
      <c r="AD77" s="103">
        <f t="shared" si="20"/>
        <v>0.16330540310833644</v>
      </c>
      <c r="AE77" s="104">
        <v>4400</v>
      </c>
      <c r="AF77" s="103">
        <f t="shared" si="18"/>
        <v>0.16649043633805632</v>
      </c>
      <c r="AG77" s="104">
        <v>4400</v>
      </c>
      <c r="AH77" s="103">
        <f t="shared" si="19"/>
        <v>0.16994175637236136</v>
      </c>
      <c r="AI77" s="104">
        <v>4400</v>
      </c>
      <c r="AO77" s="103">
        <f t="shared" si="21"/>
        <v>0.12226378573232548</v>
      </c>
      <c r="AP77" s="104">
        <v>4300</v>
      </c>
      <c r="AQ77" s="103">
        <f t="shared" si="22"/>
        <v>0.11242997257432821</v>
      </c>
      <c r="AR77" s="104">
        <v>4300</v>
      </c>
      <c r="AS77" s="103">
        <f t="shared" si="23"/>
        <v>0.10568994635273263</v>
      </c>
      <c r="AT77" s="104">
        <v>4300</v>
      </c>
      <c r="AY77" s="2">
        <f t="shared" si="24"/>
        <v>9.4180998065906754E-2</v>
      </c>
      <c r="AZ77" s="104">
        <v>4300</v>
      </c>
      <c r="BA77" s="2">
        <f t="shared" si="25"/>
        <v>8.4493899624374411E-2</v>
      </c>
      <c r="BB77" s="104">
        <v>4300</v>
      </c>
      <c r="BC77" s="2">
        <f t="shared" si="26"/>
        <v>7.8647738688441826E-2</v>
      </c>
      <c r="BD77" s="104">
        <v>4300</v>
      </c>
    </row>
    <row r="78" spans="9:56">
      <c r="I78"/>
      <c r="J78"/>
      <c r="K78"/>
      <c r="L78"/>
      <c r="N78"/>
      <c r="O78" s="104">
        <v>4900</v>
      </c>
      <c r="P78" s="103">
        <f t="shared" si="8"/>
        <v>0.40790576933877432</v>
      </c>
      <c r="Q78" s="104">
        <v>4900</v>
      </c>
      <c r="R78" s="103">
        <f t="shared" si="9"/>
        <v>0.40790576933877432</v>
      </c>
      <c r="S78" s="104">
        <v>4900</v>
      </c>
      <c r="T78" s="103">
        <f t="shared" si="10"/>
        <v>0.40790576933877432</v>
      </c>
      <c r="U78"/>
      <c r="V78"/>
      <c r="W78" s="104">
        <v>4900</v>
      </c>
      <c r="X78" s="103">
        <f t="shared" si="27"/>
        <v>0.18429039841415568</v>
      </c>
      <c r="Y78" s="103">
        <f t="shared" si="28"/>
        <v>0.15635967655900973</v>
      </c>
      <c r="Z78" s="103">
        <f t="shared" si="29"/>
        <v>0.1395034944929871</v>
      </c>
      <c r="AD78" s="103">
        <f t="shared" si="20"/>
        <v>0.16195984280458378</v>
      </c>
      <c r="AE78" s="104">
        <v>4500</v>
      </c>
      <c r="AF78" s="103">
        <f t="shared" si="18"/>
        <v>0.16504584959769386</v>
      </c>
      <c r="AG78" s="104">
        <v>4500</v>
      </c>
      <c r="AH78" s="103">
        <f t="shared" si="19"/>
        <v>0.16841512598446093</v>
      </c>
      <c r="AI78" s="104">
        <v>4500</v>
      </c>
      <c r="AO78" s="103">
        <f t="shared" si="21"/>
        <v>0.12226378573232548</v>
      </c>
      <c r="AP78" s="104">
        <v>4400</v>
      </c>
      <c r="AQ78" s="103">
        <f t="shared" si="22"/>
        <v>0.11242997257432821</v>
      </c>
      <c r="AR78" s="104">
        <v>4400</v>
      </c>
      <c r="AS78" s="103">
        <f t="shared" si="23"/>
        <v>0.10568994635273263</v>
      </c>
      <c r="AT78" s="104">
        <v>4400</v>
      </c>
      <c r="AY78" s="2">
        <f t="shared" si="24"/>
        <v>9.3841949990794801E-2</v>
      </c>
      <c r="AZ78" s="104">
        <v>4400</v>
      </c>
      <c r="BA78" s="2">
        <f t="shared" si="25"/>
        <v>8.3929570190157052E-2</v>
      </c>
      <c r="BB78" s="104">
        <v>4400</v>
      </c>
      <c r="BC78" s="2">
        <f t="shared" si="26"/>
        <v>7.7947452023156269E-2</v>
      </c>
      <c r="BD78" s="104">
        <v>4400</v>
      </c>
    </row>
    <row r="79" spans="9:56">
      <c r="I79"/>
      <c r="J79"/>
      <c r="K79"/>
      <c r="L79"/>
      <c r="N79"/>
      <c r="O79" s="104">
        <v>5000</v>
      </c>
      <c r="P79" s="103">
        <f t="shared" si="8"/>
        <v>0.41623037687630032</v>
      </c>
      <c r="Q79" s="104">
        <v>5000</v>
      </c>
      <c r="R79" s="103">
        <f t="shared" si="9"/>
        <v>0.41623037687630032</v>
      </c>
      <c r="S79" s="104">
        <v>5000</v>
      </c>
      <c r="T79" s="103">
        <f t="shared" si="10"/>
        <v>0.41623037687630032</v>
      </c>
      <c r="U79"/>
      <c r="V79"/>
      <c r="W79" s="104">
        <v>5000</v>
      </c>
      <c r="X79" s="103">
        <f t="shared" si="27"/>
        <v>0.18516891610725458</v>
      </c>
      <c r="Y79" s="103">
        <f t="shared" si="28"/>
        <v>0.1566681795203709</v>
      </c>
      <c r="Z79" s="103">
        <f t="shared" si="29"/>
        <v>0.13946799373871521</v>
      </c>
      <c r="AD79" s="103">
        <f t="shared" ref="AD79:AD93" si="30">(($AJ$29)/(SQRT(AE79)*SQRT((2/$B$32)*(1/$AD$29))))+($AD$30/$AD$29)</f>
        <v>0.16065840146474464</v>
      </c>
      <c r="AE79" s="104">
        <v>4600</v>
      </c>
      <c r="AF79" s="103">
        <f t="shared" ref="AF79:AF93" si="31">(($AJ$29)/(SQRT(AG79)*SQRT((2/$B$32)*(1/$AF$29))))+($AF$30/$AF$29)</f>
        <v>0.16364862875396957</v>
      </c>
      <c r="AG79" s="104">
        <v>4600</v>
      </c>
      <c r="AH79" s="103">
        <f t="shared" ref="AH79:AH93" si="32">(($AJ$29)/(SQRT(AI79)*SQRT((2/$B$32)*(1/$AH$29))))+($AH$30/$AH$29)</f>
        <v>0.16693855158498797</v>
      </c>
      <c r="AI79" s="104">
        <v>4600</v>
      </c>
      <c r="AO79" s="103">
        <f t="shared" si="21"/>
        <v>0.12226378573232548</v>
      </c>
      <c r="AP79" s="104">
        <v>4500</v>
      </c>
      <c r="AQ79" s="103">
        <f t="shared" si="22"/>
        <v>0.11242997257432821</v>
      </c>
      <c r="AR79" s="104">
        <v>4500</v>
      </c>
      <c r="AS79" s="103">
        <f t="shared" si="23"/>
        <v>0.10568994635273263</v>
      </c>
      <c r="AT79" s="104">
        <v>4500</v>
      </c>
      <c r="AY79" s="2">
        <f t="shared" si="24"/>
        <v>9.3558462613151927E-2</v>
      </c>
      <c r="AZ79" s="104">
        <v>4500</v>
      </c>
      <c r="BA79" s="2">
        <f t="shared" si="25"/>
        <v>8.3420801453408772E-2</v>
      </c>
      <c r="BB79" s="104">
        <v>4500</v>
      </c>
      <c r="BC79" s="2">
        <f t="shared" si="26"/>
        <v>7.730272605533979E-2</v>
      </c>
      <c r="BD79" s="104">
        <v>4500</v>
      </c>
    </row>
    <row r="80" spans="9:56">
      <c r="I80"/>
      <c r="J80"/>
      <c r="K80"/>
      <c r="L80"/>
      <c r="N80"/>
      <c r="O80" s="104">
        <v>5100</v>
      </c>
      <c r="P80" s="103">
        <f t="shared" si="8"/>
        <v>0.42455498441382633</v>
      </c>
      <c r="Q80" s="104">
        <v>5100</v>
      </c>
      <c r="R80" s="103">
        <f t="shared" si="9"/>
        <v>0.42455498441382633</v>
      </c>
      <c r="S80" s="104">
        <v>5100</v>
      </c>
      <c r="T80" s="103">
        <f t="shared" si="10"/>
        <v>0.42455498441382633</v>
      </c>
      <c r="U80"/>
      <c r="V80"/>
      <c r="W80" s="104">
        <v>5100</v>
      </c>
      <c r="X80" s="103">
        <f t="shared" si="27"/>
        <v>0.18610338271358473</v>
      </c>
      <c r="Y80" s="103">
        <f t="shared" si="28"/>
        <v>0.1570326313949634</v>
      </c>
      <c r="Z80" s="103">
        <f t="shared" si="29"/>
        <v>0.13948844189767456</v>
      </c>
      <c r="AD80" s="103">
        <f t="shared" si="30"/>
        <v>0.159398719624118</v>
      </c>
      <c r="AE80" s="104">
        <v>4700</v>
      </c>
      <c r="AF80" s="103">
        <f t="shared" si="31"/>
        <v>0.16229624069750748</v>
      </c>
      <c r="AG80" s="104">
        <v>4700</v>
      </c>
      <c r="AH80" s="103">
        <f t="shared" si="32"/>
        <v>0.16550935619952389</v>
      </c>
      <c r="AI80" s="104">
        <v>4700</v>
      </c>
      <c r="AO80" s="103">
        <f t="shared" si="21"/>
        <v>0.12226378573232548</v>
      </c>
      <c r="AP80" s="104">
        <v>4600</v>
      </c>
      <c r="AQ80" s="103">
        <f t="shared" si="22"/>
        <v>0.11242997257432821</v>
      </c>
      <c r="AR80" s="104">
        <v>4600</v>
      </c>
      <c r="AS80" s="103">
        <f t="shared" si="23"/>
        <v>0.10568994635273263</v>
      </c>
      <c r="AT80" s="104">
        <v>4600</v>
      </c>
      <c r="AY80" s="2">
        <f t="shared" si="24"/>
        <v>9.3326912409230162E-2</v>
      </c>
      <c r="AZ80" s="104">
        <v>4600</v>
      </c>
      <c r="BA80" s="2">
        <f t="shared" si="25"/>
        <v>8.29639698903816E-2</v>
      </c>
      <c r="BB80" s="104">
        <v>4600</v>
      </c>
      <c r="BC80" s="2">
        <f t="shared" si="26"/>
        <v>7.6709937261244407E-2</v>
      </c>
      <c r="BD80" s="104">
        <v>4600</v>
      </c>
    </row>
    <row r="81" spans="9:56">
      <c r="I81"/>
      <c r="J81"/>
      <c r="K81"/>
      <c r="L81"/>
      <c r="N81"/>
      <c r="O81" s="104">
        <v>5200</v>
      </c>
      <c r="P81" s="103">
        <f t="shared" si="8"/>
        <v>0.43287959195135234</v>
      </c>
      <c r="Q81" s="104">
        <v>5200</v>
      </c>
      <c r="R81" s="103">
        <f t="shared" si="9"/>
        <v>0.43287959195135234</v>
      </c>
      <c r="S81" s="104">
        <v>5200</v>
      </c>
      <c r="T81" s="103">
        <f t="shared" si="10"/>
        <v>0.43287959195135234</v>
      </c>
      <c r="U81"/>
      <c r="V81"/>
      <c r="W81" s="104">
        <v>5200</v>
      </c>
      <c r="X81" s="103">
        <f t="shared" si="27"/>
        <v>0.18709057041122895</v>
      </c>
      <c r="Y81" s="103">
        <f t="shared" si="28"/>
        <v>0.15744980436086992</v>
      </c>
      <c r="Z81" s="103">
        <f t="shared" si="29"/>
        <v>0.13956161114794799</v>
      </c>
      <c r="AD81" s="103">
        <f t="shared" si="30"/>
        <v>0.15817861077783243</v>
      </c>
      <c r="AE81" s="104">
        <v>4800</v>
      </c>
      <c r="AF81" s="103">
        <f t="shared" si="31"/>
        <v>0.16098633800773024</v>
      </c>
      <c r="AG81" s="104">
        <v>4800</v>
      </c>
      <c r="AH81" s="103">
        <f t="shared" si="32"/>
        <v>0.16412505908843131</v>
      </c>
      <c r="AI81" s="104">
        <v>4800</v>
      </c>
      <c r="AO81" s="103">
        <f t="shared" si="21"/>
        <v>0.12226378573232548</v>
      </c>
      <c r="AP81" s="104">
        <v>4700</v>
      </c>
      <c r="AQ81" s="103">
        <f t="shared" si="22"/>
        <v>0.11242997257432821</v>
      </c>
      <c r="AR81" s="104">
        <v>4700</v>
      </c>
      <c r="AS81" s="103">
        <f t="shared" si="23"/>
        <v>0.10568994635273263</v>
      </c>
      <c r="AT81" s="104">
        <v>4700</v>
      </c>
      <c r="AY81" s="2">
        <f t="shared" si="24"/>
        <v>9.3143984240281308E-2</v>
      </c>
      <c r="AZ81" s="104">
        <v>4700</v>
      </c>
      <c r="BA81" s="2">
        <f t="shared" si="25"/>
        <v>8.2555760362327354E-2</v>
      </c>
      <c r="BB81" s="104">
        <v>4700</v>
      </c>
      <c r="BC81" s="2">
        <f t="shared" si="26"/>
        <v>7.6165770502121977E-2</v>
      </c>
      <c r="BD81" s="104">
        <v>4700</v>
      </c>
    </row>
    <row r="82" spans="9:56">
      <c r="I82"/>
      <c r="J82"/>
      <c r="K82"/>
      <c r="L82"/>
      <c r="N82"/>
      <c r="O82" s="104">
        <v>5300</v>
      </c>
      <c r="P82" s="103">
        <f t="shared" si="8"/>
        <v>0.4412041994888784</v>
      </c>
      <c r="Q82" s="104">
        <v>5300</v>
      </c>
      <c r="R82" s="103">
        <f t="shared" si="9"/>
        <v>0.4412041994888784</v>
      </c>
      <c r="S82" s="104">
        <v>5300</v>
      </c>
      <c r="T82" s="103">
        <f t="shared" si="10"/>
        <v>0.4412041994888784</v>
      </c>
      <c r="U82"/>
      <c r="V82"/>
      <c r="W82" s="104">
        <v>5300</v>
      </c>
      <c r="X82" s="103">
        <f t="shared" si="27"/>
        <v>0.18812749498747136</v>
      </c>
      <c r="Y82" s="103">
        <f t="shared" si="28"/>
        <v>0.15791671420537468</v>
      </c>
      <c r="Z82" s="103">
        <f t="shared" si="29"/>
        <v>0.13968451727681963</v>
      </c>
      <c r="AD82" s="103">
        <f t="shared" si="30"/>
        <v>0.15699604541370785</v>
      </c>
      <c r="AE82" s="104">
        <v>4900</v>
      </c>
      <c r="AF82" s="103">
        <f t="shared" si="31"/>
        <v>0.15971674181062046</v>
      </c>
      <c r="AG82" s="104">
        <v>4900</v>
      </c>
      <c r="AH82" s="103">
        <f t="shared" si="32"/>
        <v>0.16278335763104126</v>
      </c>
      <c r="AI82" s="104">
        <v>4900</v>
      </c>
      <c r="AO82" s="103">
        <f t="shared" si="21"/>
        <v>0.12226378573232548</v>
      </c>
      <c r="AP82" s="104">
        <v>4800</v>
      </c>
      <c r="AQ82" s="103">
        <f t="shared" si="22"/>
        <v>0.11242997257432821</v>
      </c>
      <c r="AR82" s="104">
        <v>4800</v>
      </c>
      <c r="AS82" s="103">
        <f t="shared" si="23"/>
        <v>0.10568994635273263</v>
      </c>
      <c r="AT82" s="104">
        <v>4800</v>
      </c>
      <c r="AY82" s="2">
        <f t="shared" si="24"/>
        <v>9.3006639229119614E-2</v>
      </c>
      <c r="AZ82" s="104">
        <v>4800</v>
      </c>
      <c r="BA82" s="2">
        <f t="shared" si="25"/>
        <v>8.2193133992060241E-2</v>
      </c>
      <c r="BB82" s="104">
        <v>4800</v>
      </c>
      <c r="BC82" s="2">
        <f t="shared" si="26"/>
        <v>7.5667186900786665E-2</v>
      </c>
      <c r="BD82" s="104">
        <v>4800</v>
      </c>
    </row>
    <row r="83" spans="9:56">
      <c r="I83"/>
      <c r="J83"/>
      <c r="K83"/>
      <c r="L83"/>
      <c r="N83"/>
      <c r="O83" s="104">
        <v>5400</v>
      </c>
      <c r="P83" s="103">
        <f t="shared" si="8"/>
        <v>0.44952880702640435</v>
      </c>
      <c r="Q83" s="104">
        <v>5400</v>
      </c>
      <c r="R83" s="103">
        <f t="shared" si="9"/>
        <v>0.44952880702640435</v>
      </c>
      <c r="S83" s="104">
        <v>5400</v>
      </c>
      <c r="T83" s="103">
        <f t="shared" si="10"/>
        <v>0.44952880702640435</v>
      </c>
      <c r="U83"/>
      <c r="V83"/>
      <c r="W83" s="104">
        <v>5400</v>
      </c>
      <c r="X83" s="103">
        <f t="shared" si="27"/>
        <v>0.18921139328238981</v>
      </c>
      <c r="Y83" s="103">
        <f t="shared" si="28"/>
        <v>0.15843059776855545</v>
      </c>
      <c r="Z83" s="103">
        <f t="shared" si="29"/>
        <v>0.13985439712436726</v>
      </c>
      <c r="AD83" s="103">
        <f t="shared" si="30"/>
        <v>0.15584913681053308</v>
      </c>
      <c r="AE83" s="104">
        <v>5000</v>
      </c>
      <c r="AF83" s="103">
        <f t="shared" si="31"/>
        <v>0.15848542653182307</v>
      </c>
      <c r="AG83" s="104">
        <v>5000</v>
      </c>
      <c r="AH83" s="103">
        <f t="shared" si="32"/>
        <v>0.16148211121282585</v>
      </c>
      <c r="AI83" s="104">
        <v>5000</v>
      </c>
      <c r="AO83" s="103">
        <f t="shared" si="21"/>
        <v>0.12226378573232548</v>
      </c>
      <c r="AP83" s="104">
        <v>4900</v>
      </c>
      <c r="AQ83" s="103">
        <f t="shared" si="22"/>
        <v>0.11242997257432821</v>
      </c>
      <c r="AR83" s="104">
        <v>4900</v>
      </c>
      <c r="AS83" s="103">
        <f t="shared" si="23"/>
        <v>0.10568994635273263</v>
      </c>
      <c r="AT83" s="104">
        <v>4900</v>
      </c>
      <c r="AY83" s="2">
        <f t="shared" si="24"/>
        <v>9.2912086570166225E-2</v>
      </c>
      <c r="AZ83" s="104">
        <v>4900</v>
      </c>
      <c r="BA83" s="2">
        <f t="shared" si="25"/>
        <v>8.1873299974001473E-2</v>
      </c>
      <c r="BB83" s="104">
        <v>4900</v>
      </c>
      <c r="BC83" s="2">
        <f t="shared" si="26"/>
        <v>7.5211395651659685E-2</v>
      </c>
      <c r="BD83" s="104">
        <v>4900</v>
      </c>
    </row>
    <row r="84" spans="9:56">
      <c r="I84"/>
      <c r="J84"/>
      <c r="K84"/>
      <c r="L84"/>
      <c r="N84"/>
      <c r="O84" s="104">
        <v>5500</v>
      </c>
      <c r="P84" s="103">
        <f t="shared" si="8"/>
        <v>0.45785341456393042</v>
      </c>
      <c r="Q84" s="104">
        <v>5500</v>
      </c>
      <c r="R84" s="103">
        <f t="shared" si="9"/>
        <v>0.45785341456393042</v>
      </c>
      <c r="S84" s="104">
        <v>5500</v>
      </c>
      <c r="T84" s="103">
        <f t="shared" si="10"/>
        <v>0.45785341456393042</v>
      </c>
      <c r="U84"/>
      <c r="V84"/>
      <c r="W84" s="104">
        <v>5500</v>
      </c>
      <c r="X84" s="103">
        <f t="shared" si="27"/>
        <v>0.19033970309314743</v>
      </c>
      <c r="Y84" s="103">
        <f t="shared" si="28"/>
        <v>0.15898889284757542</v>
      </c>
      <c r="Z84" s="103">
        <f t="shared" si="29"/>
        <v>0.14006868848775414</v>
      </c>
      <c r="AD84" s="103">
        <f t="shared" si="30"/>
        <v>0.15473612837561804</v>
      </c>
      <c r="AE84" s="104">
        <v>5100</v>
      </c>
      <c r="AF84" s="103">
        <f t="shared" si="31"/>
        <v>0.15729050630230546</v>
      </c>
      <c r="AG84" s="104">
        <v>5100</v>
      </c>
      <c r="AH84" s="103">
        <f t="shared" si="32"/>
        <v>0.16021932685898305</v>
      </c>
      <c r="AI84" s="104">
        <v>5100</v>
      </c>
      <c r="AO84" s="103">
        <f t="shared" si="21"/>
        <v>0.12226378573232548</v>
      </c>
      <c r="AP84" s="104">
        <v>5000</v>
      </c>
      <c r="AQ84" s="103">
        <f t="shared" si="22"/>
        <v>0.11242997257432821</v>
      </c>
      <c r="AR84" s="104">
        <v>5000</v>
      </c>
      <c r="AS84" s="103">
        <f t="shared" si="23"/>
        <v>0.10568994635273263</v>
      </c>
      <c r="AT84" s="104">
        <v>5000</v>
      </c>
      <c r="AY84" s="2">
        <f t="shared" si="24"/>
        <v>9.2857758722288686E-2</v>
      </c>
      <c r="AZ84" s="104">
        <v>5000</v>
      </c>
      <c r="BA84" s="2">
        <f t="shared" si="25"/>
        <v>8.1593690767018501E-2</v>
      </c>
      <c r="BB84" s="104">
        <v>5000</v>
      </c>
      <c r="BC84" s="2">
        <f t="shared" si="26"/>
        <v>7.4795829213608528E-2</v>
      </c>
      <c r="BD84" s="104">
        <v>5000</v>
      </c>
    </row>
    <row r="85" spans="9:56">
      <c r="I85"/>
      <c r="J85"/>
      <c r="K85"/>
      <c r="L85"/>
      <c r="N85"/>
      <c r="O85" s="104">
        <v>5600</v>
      </c>
      <c r="P85" s="103">
        <f t="shared" si="8"/>
        <v>0.46617802210145637</v>
      </c>
      <c r="Q85" s="104">
        <v>5600</v>
      </c>
      <c r="R85" s="103">
        <f t="shared" si="9"/>
        <v>0.46617802210145637</v>
      </c>
      <c r="S85" s="104">
        <v>5600</v>
      </c>
      <c r="T85" s="103">
        <f t="shared" si="10"/>
        <v>0.46617802210145637</v>
      </c>
      <c r="U85"/>
      <c r="V85"/>
      <c r="W85" s="104">
        <v>5600</v>
      </c>
      <c r="X85" s="103">
        <f t="shared" si="27"/>
        <v>0.19151004523139575</v>
      </c>
      <c r="Y85" s="103">
        <f t="shared" si="28"/>
        <v>0.15958922025408601</v>
      </c>
      <c r="Z85" s="103">
        <f t="shared" si="29"/>
        <v>0.14032501217863164</v>
      </c>
      <c r="AD85" s="103">
        <f t="shared" si="30"/>
        <v>0.1536553823282566</v>
      </c>
      <c r="AE85" s="104">
        <v>5200</v>
      </c>
      <c r="AF85" s="103">
        <f t="shared" si="31"/>
        <v>0.15613022280898056</v>
      </c>
      <c r="AG85" s="104">
        <v>5200</v>
      </c>
      <c r="AH85" s="103">
        <f t="shared" si="32"/>
        <v>0.15899314639505008</v>
      </c>
      <c r="AI85" s="104">
        <v>5200</v>
      </c>
      <c r="AO85" s="103">
        <f t="shared" si="21"/>
        <v>0.12226378573232548</v>
      </c>
      <c r="AP85" s="104">
        <v>5100</v>
      </c>
      <c r="AQ85" s="103">
        <f t="shared" si="22"/>
        <v>0.11242997257432821</v>
      </c>
      <c r="AR85" s="104">
        <v>5100</v>
      </c>
      <c r="AS85" s="103">
        <f t="shared" si="23"/>
        <v>0.10568994635273263</v>
      </c>
      <c r="AT85" s="104">
        <v>5100</v>
      </c>
      <c r="AY85" s="2">
        <f t="shared" si="24"/>
        <v>9.2841289520129558E-2</v>
      </c>
      <c r="AZ85" s="104">
        <v>5100</v>
      </c>
      <c r="BA85" s="2">
        <f t="shared" si="25"/>
        <v>8.1351940205753981E-2</v>
      </c>
      <c r="BB85" s="104">
        <v>5100</v>
      </c>
      <c r="BC85" s="2">
        <f t="shared" si="26"/>
        <v>7.4418121421275796E-2</v>
      </c>
      <c r="BD85" s="104">
        <v>5100</v>
      </c>
    </row>
    <row r="86" spans="9:56">
      <c r="I86"/>
      <c r="J86"/>
      <c r="K86"/>
      <c r="L86"/>
      <c r="N86"/>
      <c r="O86" s="104">
        <v>5700</v>
      </c>
      <c r="P86" s="103">
        <f t="shared" si="8"/>
        <v>0.47450262963898238</v>
      </c>
      <c r="Q86" s="104">
        <v>5700</v>
      </c>
      <c r="R86" s="103">
        <f t="shared" si="9"/>
        <v>0.47450262963898238</v>
      </c>
      <c r="S86" s="104">
        <v>5700</v>
      </c>
      <c r="T86" s="103">
        <f t="shared" si="10"/>
        <v>0.47450262963898238</v>
      </c>
      <c r="U86"/>
      <c r="V86"/>
      <c r="W86" s="104">
        <v>5700</v>
      </c>
      <c r="X86" s="103">
        <f t="shared" si="27"/>
        <v>0.19272020746937202</v>
      </c>
      <c r="Y86" s="103">
        <f t="shared" si="28"/>
        <v>0.16022936776032465</v>
      </c>
      <c r="Z86" s="103">
        <f t="shared" si="29"/>
        <v>0.14062115596923713</v>
      </c>
      <c r="AD86" s="103">
        <f t="shared" si="30"/>
        <v>0.15260536956323484</v>
      </c>
      <c r="AE86" s="104">
        <v>5300</v>
      </c>
      <c r="AF86" s="103">
        <f t="shared" si="31"/>
        <v>0.15500293441222018</v>
      </c>
      <c r="AG86" s="104">
        <v>5300</v>
      </c>
      <c r="AH86" s="103">
        <f t="shared" si="32"/>
        <v>0.15780183494635844</v>
      </c>
      <c r="AI86" s="104">
        <v>5300</v>
      </c>
      <c r="AO86" s="103">
        <f t="shared" si="21"/>
        <v>0.12226378573232548</v>
      </c>
      <c r="AP86" s="104">
        <v>5200</v>
      </c>
      <c r="AQ86" s="103">
        <f t="shared" si="22"/>
        <v>0.11242997257432821</v>
      </c>
      <c r="AR86" s="104">
        <v>5200</v>
      </c>
      <c r="AS86" s="103">
        <f t="shared" si="23"/>
        <v>0.10568994635273263</v>
      </c>
      <c r="AT86" s="104">
        <v>5200</v>
      </c>
      <c r="AY86" s="2">
        <f t="shared" si="24"/>
        <v>9.2860494811051256E-2</v>
      </c>
      <c r="AZ86" s="104">
        <v>5200</v>
      </c>
      <c r="BA86" s="2">
        <f t="shared" si="25"/>
        <v>8.1145864137570273E-2</v>
      </c>
      <c r="BB86" s="104">
        <v>5200</v>
      </c>
      <c r="BC86" s="2">
        <f t="shared" si="26"/>
        <v>7.4076088122023889E-2</v>
      </c>
      <c r="BD86" s="104">
        <v>5200</v>
      </c>
    </row>
    <row r="87" spans="9:56">
      <c r="I87"/>
      <c r="J87"/>
      <c r="K87"/>
      <c r="L87"/>
      <c r="N87"/>
      <c r="O87" s="104">
        <v>5800</v>
      </c>
      <c r="P87" s="103">
        <f t="shared" si="8"/>
        <v>0.48282723717650838</v>
      </c>
      <c r="Q87" s="104">
        <v>5800</v>
      </c>
      <c r="R87" s="103">
        <f t="shared" si="9"/>
        <v>0.48282723717650838</v>
      </c>
      <c r="S87" s="104">
        <v>5800</v>
      </c>
      <c r="T87" s="103">
        <f t="shared" si="10"/>
        <v>0.48282723717650838</v>
      </c>
      <c r="U87"/>
      <c r="V87"/>
      <c r="W87" s="104">
        <v>5800</v>
      </c>
      <c r="X87" s="103">
        <f t="shared" si="27"/>
        <v>0.19396813014674555</v>
      </c>
      <c r="Y87" s="103">
        <f t="shared" si="28"/>
        <v>0.16090727570596047</v>
      </c>
      <c r="Z87" s="103">
        <f t="shared" si="29"/>
        <v>0.14095506019923987</v>
      </c>
      <c r="AD87" s="103">
        <f t="shared" si="30"/>
        <v>0.15158466055166364</v>
      </c>
      <c r="AE87" s="104">
        <v>5400</v>
      </c>
      <c r="AF87" s="103">
        <f t="shared" si="31"/>
        <v>0.15390710637703514</v>
      </c>
      <c r="AG87" s="104">
        <v>5400</v>
      </c>
      <c r="AH87" s="103">
        <f t="shared" si="32"/>
        <v>0.15664377061440496</v>
      </c>
      <c r="AI87" s="104">
        <v>5400</v>
      </c>
      <c r="AO87" s="103">
        <f t="shared" si="21"/>
        <v>0.12226378573232548</v>
      </c>
      <c r="AP87" s="104">
        <v>5300</v>
      </c>
      <c r="AQ87" s="103">
        <f t="shared" si="22"/>
        <v>0.11242997257432821</v>
      </c>
      <c r="AR87" s="104">
        <v>5300</v>
      </c>
      <c r="AS87" s="103">
        <f t="shared" si="23"/>
        <v>0.10568994635273263</v>
      </c>
      <c r="AT87" s="104">
        <v>5300</v>
      </c>
      <c r="AY87" s="2">
        <f t="shared" si="24"/>
        <v>9.2913355284124671E-2</v>
      </c>
      <c r="AZ87" s="104">
        <v>5300</v>
      </c>
      <c r="BA87" s="2">
        <f t="shared" si="25"/>
        <v>8.0973443251538296E-2</v>
      </c>
      <c r="BB87" s="104">
        <v>5300</v>
      </c>
      <c r="BC87" s="2">
        <f t="shared" si="26"/>
        <v>7.3767710004923701E-2</v>
      </c>
      <c r="BD87" s="104">
        <v>5300</v>
      </c>
    </row>
    <row r="88" spans="9:56">
      <c r="I88"/>
      <c r="J88"/>
      <c r="K88"/>
      <c r="L88"/>
      <c r="N88"/>
      <c r="O88" s="104">
        <v>5900</v>
      </c>
      <c r="P88" s="103">
        <f t="shared" si="8"/>
        <v>0.49115184471403439</v>
      </c>
      <c r="Q88" s="104">
        <v>5900</v>
      </c>
      <c r="R88" s="103">
        <f t="shared" si="9"/>
        <v>0.49115184471403439</v>
      </c>
      <c r="S88" s="104">
        <v>5900</v>
      </c>
      <c r="T88" s="103">
        <f t="shared" si="10"/>
        <v>0.49115184471403439</v>
      </c>
      <c r="U88"/>
      <c r="V88"/>
      <c r="W88" s="104">
        <v>5900</v>
      </c>
      <c r="X88" s="103">
        <f t="shared" si="27"/>
        <v>0.19525189324117406</v>
      </c>
      <c r="Y88" s="103">
        <f t="shared" si="28"/>
        <v>0.16162102406865131</v>
      </c>
      <c r="Z88" s="103">
        <f t="shared" si="29"/>
        <v>0.14132480484629759</v>
      </c>
      <c r="AD88" s="103">
        <f t="shared" si="30"/>
        <v>0.15059191715597026</v>
      </c>
      <c r="AE88" s="104">
        <v>5500</v>
      </c>
      <c r="AF88" s="103">
        <f t="shared" si="31"/>
        <v>0.15284130208569163</v>
      </c>
      <c r="AG88" s="104">
        <v>5500</v>
      </c>
      <c r="AH88" s="103">
        <f t="shared" si="32"/>
        <v>0.15551743519039893</v>
      </c>
      <c r="AI88" s="104">
        <v>5500</v>
      </c>
      <c r="AO88" s="103">
        <f t="shared" si="21"/>
        <v>0.12226378573232548</v>
      </c>
      <c r="AP88" s="104">
        <v>5400</v>
      </c>
      <c r="AQ88" s="103">
        <f t="shared" si="22"/>
        <v>0.11242997257432821</v>
      </c>
      <c r="AR88" s="104">
        <v>5400</v>
      </c>
      <c r="AS88" s="103">
        <f t="shared" si="23"/>
        <v>0.10568994635273263</v>
      </c>
      <c r="AT88" s="104">
        <v>5400</v>
      </c>
      <c r="AY88" s="2">
        <f t="shared" si="24"/>
        <v>9.2998001207008046E-2</v>
      </c>
      <c r="AZ88" s="104">
        <v>5400</v>
      </c>
      <c r="BA88" s="2">
        <f t="shared" si="25"/>
        <v>8.0832807815316265E-2</v>
      </c>
      <c r="BB88" s="104">
        <v>5400</v>
      </c>
      <c r="BC88" s="2">
        <f t="shared" si="26"/>
        <v>7.3491117337633485E-2</v>
      </c>
      <c r="BD88" s="104">
        <v>5400</v>
      </c>
    </row>
    <row r="89" spans="9:56">
      <c r="N89"/>
      <c r="O89" s="104">
        <v>6000</v>
      </c>
      <c r="P89" s="103">
        <f t="shared" si="8"/>
        <v>0.49947645225156045</v>
      </c>
      <c r="Q89" s="104">
        <v>6000</v>
      </c>
      <c r="R89" s="103">
        <f t="shared" si="9"/>
        <v>0.49947645225156045</v>
      </c>
      <c r="S89" s="104">
        <v>6000</v>
      </c>
      <c r="T89" s="103">
        <f t="shared" si="10"/>
        <v>0.49947645225156045</v>
      </c>
      <c r="U89"/>
      <c r="V89"/>
      <c r="W89" s="104">
        <v>6000</v>
      </c>
      <c r="X89" s="103">
        <f t="shared" si="27"/>
        <v>0.19656970473180482</v>
      </c>
      <c r="Y89" s="103">
        <f t="shared" si="28"/>
        <v>0.16236882082754442</v>
      </c>
      <c r="Z89" s="103">
        <f t="shared" si="29"/>
        <v>0.14172859788955758</v>
      </c>
      <c r="AD89" s="103">
        <f t="shared" si="30"/>
        <v>0.14962588525245363</v>
      </c>
      <c r="AE89" s="104">
        <v>5600</v>
      </c>
      <c r="AF89" s="103">
        <f t="shared" si="31"/>
        <v>0.15180417511732369</v>
      </c>
      <c r="AG89" s="104">
        <v>5600</v>
      </c>
      <c r="AH89" s="103">
        <f t="shared" si="32"/>
        <v>0.1544214057850451</v>
      </c>
      <c r="AI89" s="104">
        <v>5600</v>
      </c>
      <c r="AO89" s="103">
        <f t="shared" si="21"/>
        <v>0.12226378573232548</v>
      </c>
      <c r="AP89" s="104">
        <v>5500</v>
      </c>
      <c r="AQ89" s="103">
        <f t="shared" si="22"/>
        <v>0.11242997257432821</v>
      </c>
      <c r="AR89" s="104">
        <v>5500</v>
      </c>
      <c r="AS89" s="103">
        <f t="shared" si="23"/>
        <v>0.10568994635273263</v>
      </c>
      <c r="AT89" s="104">
        <v>5500</v>
      </c>
      <c r="AY89" s="2">
        <f t="shared" si="24"/>
        <v>9.3112698827893567E-2</v>
      </c>
      <c r="AZ89" s="104">
        <v>5500</v>
      </c>
      <c r="BA89" s="2">
        <f t="shared" si="25"/>
        <v>8.0722224077096394E-2</v>
      </c>
      <c r="BB89" s="104">
        <v>5500</v>
      </c>
      <c r="BC89" s="2">
        <f t="shared" si="26"/>
        <v>7.3244576368345402E-2</v>
      </c>
      <c r="BD89" s="104">
        <v>5500</v>
      </c>
    </row>
    <row r="90" spans="9:56">
      <c r="N90"/>
      <c r="O90"/>
      <c r="P90"/>
      <c r="Q90"/>
      <c r="R90"/>
      <c r="S90"/>
      <c r="T90"/>
      <c r="U90"/>
      <c r="V90"/>
      <c r="AD90" s="103">
        <f t="shared" si="30"/>
        <v>0.14868538806889744</v>
      </c>
      <c r="AE90" s="104">
        <v>5700</v>
      </c>
      <c r="AF90" s="103">
        <f t="shared" si="31"/>
        <v>0.15079446209522845</v>
      </c>
      <c r="AG90" s="104">
        <v>5700</v>
      </c>
      <c r="AH90" s="103">
        <f t="shared" si="32"/>
        <v>0.15335434726960931</v>
      </c>
      <c r="AI90" s="104">
        <v>5700</v>
      </c>
      <c r="AO90" s="103">
        <f t="shared" si="21"/>
        <v>0.12226378573232548</v>
      </c>
      <c r="AP90" s="104">
        <v>5600</v>
      </c>
      <c r="AQ90" s="103">
        <f t="shared" si="22"/>
        <v>0.11242997257432821</v>
      </c>
      <c r="AR90" s="104">
        <v>5600</v>
      </c>
      <c r="AS90" s="103">
        <f t="shared" si="23"/>
        <v>0.10568994635273263</v>
      </c>
      <c r="AT90" s="104">
        <v>5600</v>
      </c>
      <c r="AY90" s="2">
        <f t="shared" si="24"/>
        <v>9.3255838234388266E-2</v>
      </c>
      <c r="AZ90" s="104">
        <v>5600</v>
      </c>
      <c r="BA90" s="2">
        <f t="shared" si="25"/>
        <v>8.0640082124485674E-2</v>
      </c>
      <c r="BB90" s="104">
        <v>5600</v>
      </c>
      <c r="BC90" s="2">
        <f t="shared" si="26"/>
        <v>7.3026477184666483E-2</v>
      </c>
      <c r="BD90" s="104">
        <v>5600</v>
      </c>
    </row>
    <row r="91" spans="9:56">
      <c r="N91"/>
      <c r="O91"/>
      <c r="P91"/>
      <c r="Q91"/>
      <c r="R91"/>
      <c r="S91"/>
      <c r="T91"/>
      <c r="U91"/>
      <c r="V91"/>
      <c r="AD91" s="103">
        <f t="shared" si="30"/>
        <v>0.14776932015675043</v>
      </c>
      <c r="AE91" s="104">
        <v>5800</v>
      </c>
      <c r="AF91" s="103">
        <f t="shared" si="31"/>
        <v>0.14981097621542921</v>
      </c>
      <c r="AG91" s="104">
        <v>5800</v>
      </c>
      <c r="AH91" s="103">
        <f t="shared" si="32"/>
        <v>0.1523150054369439</v>
      </c>
      <c r="AI91" s="104">
        <v>5800</v>
      </c>
      <c r="AO91" s="103">
        <f t="shared" si="21"/>
        <v>0.12226378573232548</v>
      </c>
      <c r="AP91" s="104">
        <v>5700</v>
      </c>
      <c r="AQ91" s="103">
        <f t="shared" si="22"/>
        <v>0.11242997257432821</v>
      </c>
      <c r="AR91" s="104">
        <v>5700</v>
      </c>
      <c r="AS91" s="103">
        <f t="shared" si="23"/>
        <v>0.10568994635273263</v>
      </c>
      <c r="AT91" s="104">
        <v>5700</v>
      </c>
      <c r="AY91" s="2">
        <f t="shared" si="24"/>
        <v>9.3425922490407431E-2</v>
      </c>
      <c r="AZ91" s="104">
        <v>5700</v>
      </c>
      <c r="BA91" s="2">
        <f t="shared" si="25"/>
        <v>8.0584885021399433E-2</v>
      </c>
      <c r="BB91" s="104">
        <v>5700</v>
      </c>
      <c r="BC91" s="2">
        <f t="shared" si="26"/>
        <v>7.2835322850512058E-2</v>
      </c>
      <c r="BD91" s="104">
        <v>5700</v>
      </c>
    </row>
    <row r="92" spans="9:56">
      <c r="N92"/>
      <c r="O92"/>
      <c r="P92"/>
      <c r="Q92">
        <f>S9</f>
        <v>4976.2200300960658</v>
      </c>
      <c r="R92" s="103">
        <f t="shared" ref="R92" si="33">(($I$12/Q92)*(1.9/1.1^2)*1)^-1</f>
        <v>0.37826058334131452</v>
      </c>
      <c r="S92"/>
      <c r="T92"/>
      <c r="U92"/>
      <c r="V92"/>
      <c r="AD92" s="103">
        <f t="shared" si="30"/>
        <v>0.14687664192765976</v>
      </c>
      <c r="AE92" s="104">
        <v>5900</v>
      </c>
      <c r="AF92" s="103">
        <f t="shared" si="31"/>
        <v>0.14885260138112549</v>
      </c>
      <c r="AG92" s="104">
        <v>5900</v>
      </c>
      <c r="AH92" s="103">
        <f t="shared" si="32"/>
        <v>0.15130220080281026</v>
      </c>
      <c r="AI92" s="104">
        <v>5900</v>
      </c>
      <c r="AO92" s="103">
        <f t="shared" si="21"/>
        <v>0.12226378573232548</v>
      </c>
      <c r="AP92" s="104">
        <v>5800</v>
      </c>
      <c r="AQ92" s="103">
        <f t="shared" si="22"/>
        <v>0.11242997257432821</v>
      </c>
      <c r="AR92" s="104">
        <v>5800</v>
      </c>
      <c r="AS92" s="103">
        <f t="shared" si="23"/>
        <v>0.10568994635273263</v>
      </c>
      <c r="AT92" s="104">
        <v>5800</v>
      </c>
      <c r="AY92" s="2">
        <f t="shared" si="24"/>
        <v>9.3621557896837737E-2</v>
      </c>
      <c r="AZ92" s="104">
        <v>5800</v>
      </c>
      <c r="BA92" s="2">
        <f t="shared" si="25"/>
        <v>8.055523906872436E-2</v>
      </c>
      <c r="BB92" s="104">
        <v>5800</v>
      </c>
      <c r="BC92" s="2">
        <f t="shared" si="26"/>
        <v>7.2669719666768773E-2</v>
      </c>
      <c r="BD92" s="104">
        <v>5800</v>
      </c>
    </row>
    <row r="93" spans="9:56">
      <c r="N93"/>
      <c r="O93"/>
      <c r="P93"/>
      <c r="Q93"/>
      <c r="R93"/>
      <c r="S93"/>
      <c r="T93"/>
      <c r="U93"/>
      <c r="V93"/>
      <c r="AD93" s="103">
        <f t="shared" si="30"/>
        <v>0.14600637469295766</v>
      </c>
      <c r="AE93" s="104">
        <v>6000</v>
      </c>
      <c r="AF93" s="103">
        <f t="shared" si="31"/>
        <v>0.14791828687711078</v>
      </c>
      <c r="AG93" s="104">
        <v>6000</v>
      </c>
      <c r="AH93" s="103">
        <f t="shared" si="32"/>
        <v>0.15031482297783655</v>
      </c>
      <c r="AI93" s="104">
        <v>6000</v>
      </c>
      <c r="AO93" s="103">
        <f t="shared" si="21"/>
        <v>0.12226378573232548</v>
      </c>
      <c r="AP93" s="104">
        <v>5900</v>
      </c>
      <c r="AQ93" s="103">
        <f t="shared" si="22"/>
        <v>0.11242997257432821</v>
      </c>
      <c r="AR93" s="104">
        <v>5900</v>
      </c>
      <c r="AS93" s="103">
        <f t="shared" si="23"/>
        <v>0.10568994635273263</v>
      </c>
      <c r="AT93" s="104">
        <v>5900</v>
      </c>
      <c r="AY93" s="2">
        <f t="shared" si="24"/>
        <v>9.3841445242641347E-2</v>
      </c>
      <c r="AZ93" s="104">
        <v>5900</v>
      </c>
      <c r="BA93" s="2">
        <f t="shared" si="25"/>
        <v>8.054984505542255E-2</v>
      </c>
      <c r="BB93" s="104">
        <v>5900</v>
      </c>
      <c r="BC93" s="2">
        <f t="shared" si="26"/>
        <v>7.2528368422398765E-2</v>
      </c>
      <c r="BD93" s="104">
        <v>5900</v>
      </c>
    </row>
    <row r="94" spans="9:56">
      <c r="N94"/>
      <c r="O94"/>
      <c r="P94"/>
      <c r="Q94"/>
      <c r="R94"/>
      <c r="S94"/>
      <c r="T94"/>
      <c r="U94"/>
      <c r="V94"/>
      <c r="AO94" s="103">
        <f t="shared" si="21"/>
        <v>0.12226378573232548</v>
      </c>
      <c r="AP94" s="104">
        <v>6000</v>
      </c>
      <c r="AQ94" s="103">
        <f t="shared" si="22"/>
        <v>0.11242997257432821</v>
      </c>
      <c r="AR94" s="104">
        <v>6000</v>
      </c>
      <c r="AS94" s="103">
        <f t="shared" si="23"/>
        <v>0.10568994635273263</v>
      </c>
      <c r="AT94" s="104">
        <v>6000</v>
      </c>
      <c r="AY94" s="2">
        <f t="shared" si="24"/>
        <v>9.4084371930849564E-2</v>
      </c>
      <c r="AZ94" s="104">
        <v>6000</v>
      </c>
      <c r="BA94" s="2">
        <f t="shared" si="25"/>
        <v>8.0567490384525375E-2</v>
      </c>
      <c r="BB94" s="104">
        <v>6000</v>
      </c>
      <c r="BC94" s="2">
        <f t="shared" si="26"/>
        <v>7.2410056520433391E-2</v>
      </c>
      <c r="BD94" s="104">
        <v>6000</v>
      </c>
    </row>
    <row r="95" spans="9:56" ht="15" thickBot="1">
      <c r="N95"/>
      <c r="O95"/>
      <c r="P95"/>
      <c r="Q95"/>
      <c r="R95"/>
      <c r="S95"/>
      <c r="T95"/>
      <c r="U95"/>
      <c r="V95"/>
      <c r="BC95"/>
      <c r="BD95"/>
    </row>
    <row r="96" spans="9:56" ht="15" thickBot="1">
      <c r="N96"/>
      <c r="O96"/>
      <c r="P96"/>
      <c r="Q96"/>
      <c r="R96"/>
      <c r="S96"/>
      <c r="T96"/>
      <c r="U96"/>
      <c r="V96"/>
      <c r="AC96" s="150" t="s">
        <v>422</v>
      </c>
      <c r="AD96" s="146">
        <f>(($AJ$29)/(SQRT(AE96)*SQRT((2/$B$32)*(1/$AD$29))))+($AD$30/$AD$29)</f>
        <v>0.21128369258943336</v>
      </c>
      <c r="AE96" s="104">
        <f>I17</f>
        <v>2250</v>
      </c>
      <c r="BC96"/>
      <c r="BD96"/>
    </row>
    <row r="97" spans="14:56">
      <c r="N97"/>
      <c r="O97"/>
      <c r="P97"/>
      <c r="Q97"/>
      <c r="R97"/>
      <c r="S97"/>
      <c r="T97"/>
      <c r="U97"/>
      <c r="V97"/>
      <c r="BC97"/>
      <c r="BD97"/>
    </row>
    <row r="98" spans="14:56">
      <c r="N98"/>
      <c r="O98"/>
      <c r="P98"/>
      <c r="Q98"/>
      <c r="R98"/>
      <c r="S98"/>
      <c r="T98"/>
      <c r="U98"/>
      <c r="V98"/>
      <c r="BC98"/>
      <c r="BD98"/>
    </row>
    <row r="99" spans="14:56">
      <c r="N99"/>
      <c r="O99"/>
      <c r="P99"/>
      <c r="Q99"/>
      <c r="R99"/>
      <c r="S99"/>
      <c r="T99"/>
      <c r="U99"/>
      <c r="V99"/>
      <c r="BC99"/>
      <c r="BD99"/>
    </row>
    <row r="100" spans="14:56">
      <c r="N100"/>
      <c r="O100"/>
      <c r="P100"/>
      <c r="Q100"/>
      <c r="R100"/>
      <c r="S100"/>
      <c r="T100"/>
      <c r="U100"/>
      <c r="V100"/>
      <c r="BC100"/>
      <c r="BD100"/>
    </row>
    <row r="101" spans="14:56">
      <c r="N101"/>
      <c r="O101"/>
      <c r="P101"/>
      <c r="Q101"/>
      <c r="R101"/>
      <c r="S101"/>
      <c r="T101"/>
      <c r="U101"/>
      <c r="V101"/>
      <c r="BC101"/>
      <c r="BD101"/>
    </row>
    <row r="102" spans="14:56">
      <c r="N102"/>
      <c r="O102"/>
      <c r="P102"/>
      <c r="Q102"/>
      <c r="R102"/>
      <c r="S102"/>
      <c r="T102"/>
      <c r="U102"/>
      <c r="V102"/>
      <c r="BC102"/>
      <c r="BD102"/>
    </row>
    <row r="103" spans="14:56">
      <c r="N103"/>
      <c r="O103"/>
      <c r="P103"/>
      <c r="Q103"/>
      <c r="R103"/>
      <c r="S103"/>
      <c r="T103"/>
      <c r="U103"/>
      <c r="V103"/>
      <c r="BC103"/>
      <c r="BD103"/>
    </row>
    <row r="104" spans="14:56">
      <c r="N104"/>
      <c r="O104"/>
      <c r="P104"/>
      <c r="Q104"/>
      <c r="R104"/>
      <c r="S104"/>
      <c r="T104"/>
      <c r="U104"/>
      <c r="V104"/>
      <c r="BC104"/>
      <c r="BD104"/>
    </row>
    <row r="105" spans="14:56">
      <c r="N105"/>
      <c r="O105"/>
      <c r="P105"/>
      <c r="Q105"/>
      <c r="R105"/>
      <c r="S105"/>
      <c r="T105"/>
      <c r="U105"/>
      <c r="V105"/>
      <c r="BC105"/>
      <c r="BD105"/>
    </row>
    <row r="106" spans="14:56">
      <c r="N106"/>
      <c r="O106"/>
      <c r="P106"/>
      <c r="Q106"/>
      <c r="R106"/>
      <c r="S106"/>
      <c r="T106"/>
      <c r="U106"/>
      <c r="V106"/>
      <c r="BC106"/>
      <c r="BD106"/>
    </row>
    <row r="107" spans="14:56">
      <c r="N107"/>
      <c r="O107"/>
      <c r="P107"/>
      <c r="Q107"/>
      <c r="R107"/>
      <c r="S107"/>
      <c r="T107"/>
      <c r="U107"/>
      <c r="V107"/>
      <c r="BC107"/>
      <c r="BD107"/>
    </row>
    <row r="108" spans="14:56">
      <c r="N108"/>
      <c r="O108"/>
      <c r="P108"/>
      <c r="Q108"/>
      <c r="R108"/>
      <c r="S108"/>
      <c r="T108"/>
      <c r="U108"/>
      <c r="V108"/>
      <c r="BC108"/>
      <c r="BD108"/>
    </row>
    <row r="109" spans="14:56">
      <c r="N109"/>
      <c r="O109"/>
      <c r="P109"/>
      <c r="Q109"/>
      <c r="R109"/>
      <c r="S109"/>
      <c r="T109"/>
      <c r="U109"/>
      <c r="V109"/>
      <c r="BC109"/>
      <c r="BD109"/>
    </row>
    <row r="110" spans="14:56">
      <c r="N110"/>
      <c r="O110"/>
      <c r="P110"/>
      <c r="Q110"/>
      <c r="R110"/>
      <c r="S110"/>
      <c r="T110"/>
      <c r="U110"/>
      <c r="V110"/>
      <c r="BC110"/>
      <c r="BD110"/>
    </row>
    <row r="111" spans="14:56">
      <c r="N111"/>
      <c r="O111"/>
      <c r="P111"/>
      <c r="Q111"/>
      <c r="R111"/>
      <c r="S111"/>
      <c r="T111"/>
      <c r="U111"/>
      <c r="V111"/>
      <c r="BC111"/>
      <c r="BD111"/>
    </row>
    <row r="112" spans="14:56">
      <c r="N112"/>
      <c r="O112"/>
      <c r="P112"/>
      <c r="Q112"/>
      <c r="R112"/>
      <c r="S112"/>
      <c r="T112"/>
      <c r="U112"/>
      <c r="V112"/>
      <c r="BC112"/>
      <c r="BD112"/>
    </row>
    <row r="113" spans="14:56">
      <c r="N113"/>
      <c r="O113"/>
      <c r="P113"/>
      <c r="Q113"/>
      <c r="R113"/>
      <c r="S113"/>
      <c r="T113"/>
      <c r="U113"/>
      <c r="V113"/>
      <c r="BC113"/>
      <c r="BD113"/>
    </row>
    <row r="114" spans="14:56">
      <c r="N114"/>
      <c r="O114"/>
      <c r="P114"/>
      <c r="Q114"/>
      <c r="R114"/>
      <c r="S114"/>
      <c r="T114"/>
      <c r="U114"/>
      <c r="V114"/>
      <c r="BC114"/>
      <c r="BD114"/>
    </row>
    <row r="115" spans="14:56">
      <c r="N115"/>
      <c r="O115"/>
      <c r="P115"/>
      <c r="Q115"/>
      <c r="R115"/>
      <c r="S115"/>
      <c r="T115"/>
      <c r="U115"/>
      <c r="V115"/>
      <c r="BC115"/>
      <c r="BD115"/>
    </row>
    <row r="116" spans="14:56">
      <c r="N116"/>
      <c r="O116"/>
      <c r="P116"/>
      <c r="Q116"/>
      <c r="R116"/>
      <c r="S116"/>
      <c r="T116"/>
      <c r="U116"/>
      <c r="V116"/>
      <c r="BC116"/>
      <c r="BD116"/>
    </row>
    <row r="117" spans="14:56">
      <c r="N117"/>
      <c r="O117"/>
      <c r="P117"/>
      <c r="Q117"/>
      <c r="R117"/>
      <c r="S117"/>
      <c r="T117"/>
      <c r="U117"/>
      <c r="V117"/>
      <c r="BC117"/>
      <c r="BD117"/>
    </row>
    <row r="118" spans="14:56">
      <c r="N118"/>
      <c r="O118"/>
      <c r="P118"/>
      <c r="Q118"/>
      <c r="R118"/>
      <c r="S118"/>
      <c r="T118"/>
      <c r="U118"/>
      <c r="V118"/>
      <c r="BC118"/>
      <c r="BD118"/>
    </row>
    <row r="119" spans="14:56">
      <c r="N119"/>
      <c r="O119"/>
      <c r="P119"/>
      <c r="Q119"/>
      <c r="R119"/>
      <c r="S119"/>
      <c r="T119"/>
      <c r="U119"/>
      <c r="V119"/>
      <c r="BC119"/>
      <c r="BD119"/>
    </row>
    <row r="120" spans="14:56">
      <c r="N120"/>
      <c r="O120"/>
      <c r="P120"/>
      <c r="Q120"/>
      <c r="R120"/>
      <c r="S120"/>
      <c r="T120"/>
      <c r="U120"/>
      <c r="V120"/>
      <c r="BC120"/>
      <c r="BD120"/>
    </row>
    <row r="121" spans="14:56">
      <c r="N121"/>
      <c r="O121"/>
      <c r="P121"/>
      <c r="Q121"/>
      <c r="R121"/>
      <c r="S121"/>
      <c r="T121"/>
      <c r="U121"/>
      <c r="V121"/>
      <c r="BC121"/>
      <c r="BD121"/>
    </row>
    <row r="122" spans="14:56">
      <c r="N122"/>
      <c r="O122"/>
      <c r="P122"/>
      <c r="Q122"/>
      <c r="R122"/>
      <c r="S122"/>
      <c r="T122"/>
      <c r="U122"/>
      <c r="V122"/>
      <c r="BC122"/>
      <c r="BD122"/>
    </row>
    <row r="123" spans="14:56">
      <c r="N123"/>
      <c r="O123"/>
      <c r="P123"/>
      <c r="Q123"/>
      <c r="R123"/>
      <c r="S123"/>
      <c r="T123"/>
      <c r="U123"/>
      <c r="V123"/>
      <c r="BC123"/>
      <c r="BD123"/>
    </row>
    <row r="124" spans="14:56">
      <c r="N124"/>
      <c r="O124"/>
      <c r="P124"/>
      <c r="Q124"/>
      <c r="R124"/>
      <c r="S124"/>
      <c r="T124"/>
      <c r="U124"/>
      <c r="V124"/>
      <c r="BC124"/>
      <c r="BD124"/>
    </row>
    <row r="125" spans="14:56">
      <c r="N125"/>
      <c r="O125"/>
      <c r="P125"/>
      <c r="Q125"/>
      <c r="R125"/>
      <c r="S125"/>
      <c r="T125"/>
      <c r="U125"/>
      <c r="V125"/>
      <c r="BC125"/>
      <c r="BD125"/>
    </row>
    <row r="126" spans="14:56">
      <c r="N126"/>
      <c r="O126"/>
      <c r="P126"/>
      <c r="Q126"/>
      <c r="R126"/>
      <c r="S126"/>
      <c r="T126"/>
      <c r="U126"/>
      <c r="V126"/>
      <c r="BC126"/>
      <c r="BD126"/>
    </row>
    <row r="127" spans="14:56">
      <c r="N127"/>
      <c r="O127"/>
      <c r="P127"/>
      <c r="Q127"/>
      <c r="R127"/>
      <c r="S127"/>
      <c r="T127"/>
      <c r="U127"/>
      <c r="V127"/>
      <c r="BC127"/>
      <c r="BD127"/>
    </row>
    <row r="128" spans="14:56">
      <c r="N128"/>
      <c r="O128"/>
      <c r="P128"/>
      <c r="Q128"/>
      <c r="R128"/>
      <c r="S128"/>
      <c r="T128"/>
      <c r="U128"/>
      <c r="V128"/>
      <c r="BC128"/>
      <c r="BD128"/>
    </row>
    <row r="129" spans="14:22">
      <c r="N129"/>
      <c r="O129"/>
      <c r="P129"/>
      <c r="Q129"/>
      <c r="R129"/>
      <c r="S129"/>
      <c r="T129"/>
      <c r="U129"/>
      <c r="V129"/>
    </row>
    <row r="130" spans="14:22">
      <c r="N130"/>
      <c r="O130"/>
      <c r="P130"/>
      <c r="Q130"/>
      <c r="R130"/>
      <c r="S130"/>
      <c r="T130"/>
      <c r="U130"/>
      <c r="V130"/>
    </row>
    <row r="131" spans="14:22">
      <c r="N131"/>
      <c r="O131"/>
      <c r="P131"/>
      <c r="Q131"/>
      <c r="R131"/>
      <c r="S131"/>
      <c r="T131"/>
      <c r="U131"/>
      <c r="V131"/>
    </row>
  </sheetData>
  <customSheetViews>
    <customSheetView guid="{B45D52AB-52DC-42BC-B896-07E739D2CE63}" scale="70">
      <selection activeCell="L12" sqref="L12"/>
      <pageMargins left="0" right="0" top="0" bottom="0" header="0" footer="0"/>
      <pageSetup paperSize="9" orientation="portrait" r:id="rId1"/>
    </customSheetView>
  </customSheetViews>
  <mergeCells count="67">
    <mergeCell ref="A14:B14"/>
    <mergeCell ref="A15:B15"/>
    <mergeCell ref="A16:B16"/>
    <mergeCell ref="A17:B17"/>
    <mergeCell ref="A7:B7"/>
    <mergeCell ref="A8:B8"/>
    <mergeCell ref="A12:F12"/>
    <mergeCell ref="A13:B13"/>
    <mergeCell ref="E13:F13"/>
    <mergeCell ref="A1:F1"/>
    <mergeCell ref="A2:B2"/>
    <mergeCell ref="C2:D2"/>
    <mergeCell ref="E2:F2"/>
    <mergeCell ref="A6:B6"/>
    <mergeCell ref="A18:B18"/>
    <mergeCell ref="A19:B19"/>
    <mergeCell ref="A20:B20"/>
    <mergeCell ref="A21:B21"/>
    <mergeCell ref="A22:B22"/>
    <mergeCell ref="A23:B23"/>
    <mergeCell ref="A25:C25"/>
    <mergeCell ref="D25:F25"/>
    <mergeCell ref="O25:T25"/>
    <mergeCell ref="W27:Z27"/>
    <mergeCell ref="S27:T27"/>
    <mergeCell ref="O26:T26"/>
    <mergeCell ref="I25:L25"/>
    <mergeCell ref="J27:L27"/>
    <mergeCell ref="O27:P27"/>
    <mergeCell ref="Q27:R27"/>
    <mergeCell ref="AC27:AJ27"/>
    <mergeCell ref="AN27:AU27"/>
    <mergeCell ref="AX27:BE27"/>
    <mergeCell ref="AD28:AE28"/>
    <mergeCell ref="AF28:AG28"/>
    <mergeCell ref="AH28:AI28"/>
    <mergeCell ref="AO28:AP28"/>
    <mergeCell ref="AQ28:AR28"/>
    <mergeCell ref="AS28:AT28"/>
    <mergeCell ref="AY28:AZ28"/>
    <mergeCell ref="BA28:BB28"/>
    <mergeCell ref="BC28:BD28"/>
    <mergeCell ref="I5:K5"/>
    <mergeCell ref="Q2:U2"/>
    <mergeCell ref="M5:O5"/>
    <mergeCell ref="L16:P16"/>
    <mergeCell ref="H14:J14"/>
    <mergeCell ref="S16:W16"/>
    <mergeCell ref="O28:P28"/>
    <mergeCell ref="Q28:R28"/>
    <mergeCell ref="S28:T28"/>
    <mergeCell ref="I30:L31"/>
    <mergeCell ref="AD31:AE31"/>
    <mergeCell ref="AF31:AG31"/>
    <mergeCell ref="AH31:AI31"/>
    <mergeCell ref="AD29:AE29"/>
    <mergeCell ref="AF29:AG29"/>
    <mergeCell ref="AH29:AI29"/>
    <mergeCell ref="AD30:AE30"/>
    <mergeCell ref="AF30:AG30"/>
    <mergeCell ref="AH30:AI30"/>
    <mergeCell ref="BC32:BD32"/>
    <mergeCell ref="AO32:AP32"/>
    <mergeCell ref="AQ32:AR32"/>
    <mergeCell ref="AS32:AT32"/>
    <mergeCell ref="AY32:AZ32"/>
    <mergeCell ref="BA32:BB32"/>
  </mergeCells>
  <phoneticPr fontId="33" type="noConversion"/>
  <pageMargins left="0.7" right="0.7" top="0.75" bottom="0.75" header="0.3" footer="0.3"/>
  <pageSetup paperSize="9" orientation="portrait" r:id="rId2"/>
  <ignoredErrors>
    <ignoredError sqref="E16" formula="1"/>
    <ignoredError sqref="E32 K28 Q27" formulaRange="1"/>
  </ignoredErrors>
  <drawing r:id="rId3"/>
  <legacyDrawing r:id="rId4"/>
  <mc:AlternateContent xmlns:mc="http://schemas.openxmlformats.org/markup-compatibility/2006">
    <mc:Choice Requires="x14">
      <controls>
        <mc:AlternateContent xmlns:mc="http://schemas.openxmlformats.org/markup-compatibility/2006">
          <mc:Choice Requires="x14">
            <control shapeId="4097" r:id="rId5" name="Scroll Bar 1">
              <controlPr defaultSize="0" autoPict="0">
                <anchor moveWithCells="1">
                  <from>
                    <xdr:col>0</xdr:col>
                    <xdr:colOff>69850</xdr:colOff>
                    <xdr:row>8</xdr:row>
                    <xdr:rowOff>31750</xdr:rowOff>
                  </from>
                  <to>
                    <xdr:col>1</xdr:col>
                    <xdr:colOff>520700</xdr:colOff>
                    <xdr:row>9</xdr:row>
                    <xdr:rowOff>88900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9B9D-6188-4EE2-B445-42783E8B3532}">
  <dimension ref="A1:U35"/>
  <sheetViews>
    <sheetView zoomScale="90" zoomScaleNormal="90" workbookViewId="0">
      <selection activeCell="A31" sqref="A31"/>
    </sheetView>
  </sheetViews>
  <sheetFormatPr defaultColWidth="9.08984375" defaultRowHeight="14.5"/>
  <cols>
    <col min="1" max="1" width="27.36328125" style="210" bestFit="1" customWidth="1"/>
    <col min="2" max="2" width="14.36328125" style="210" bestFit="1" customWidth="1"/>
    <col min="3" max="3" width="7.36328125" style="210" bestFit="1" customWidth="1"/>
    <col min="4" max="4" width="8.81640625" style="210" bestFit="1" customWidth="1"/>
    <col min="5" max="5" width="11.08984375" style="210" bestFit="1" customWidth="1"/>
    <col min="6" max="7" width="9.08984375" style="210"/>
    <col min="8" max="8" width="15" style="210" bestFit="1" customWidth="1"/>
    <col min="9" max="11" width="9.08984375" style="210"/>
    <col min="12" max="12" width="15.36328125" style="210" bestFit="1" customWidth="1"/>
    <col min="13" max="14" width="9.08984375" style="210"/>
    <col min="15" max="15" width="14.36328125" style="210" customWidth="1"/>
    <col min="16" max="16" width="10.36328125" style="210" bestFit="1" customWidth="1"/>
    <col min="17" max="17" width="16.36328125" style="210" bestFit="1" customWidth="1"/>
    <col min="18" max="18" width="10" style="210" bestFit="1" customWidth="1"/>
    <col min="19" max="19" width="9.08984375" style="210"/>
    <col min="20" max="20" width="15.6328125" style="210" bestFit="1" customWidth="1"/>
    <col min="21" max="16384" width="9.08984375" style="210"/>
  </cols>
  <sheetData>
    <row r="1" spans="1:21" ht="19" thickBot="1">
      <c r="A1" s="487" t="s">
        <v>423</v>
      </c>
      <c r="B1" s="488"/>
      <c r="C1" s="488"/>
      <c r="D1" s="488"/>
      <c r="E1" s="488"/>
      <c r="F1" s="488"/>
      <c r="G1" s="488"/>
      <c r="H1" s="488"/>
      <c r="I1" s="488"/>
      <c r="J1" s="488"/>
      <c r="K1" s="489"/>
    </row>
    <row r="2" spans="1:21" ht="15" thickBot="1">
      <c r="A2" s="222" t="s">
        <v>108</v>
      </c>
      <c r="B2" s="222" t="s">
        <v>176</v>
      </c>
      <c r="C2" s="222" t="s">
        <v>109</v>
      </c>
      <c r="D2" s="222" t="s">
        <v>110</v>
      </c>
      <c r="E2" s="222" t="s">
        <v>111</v>
      </c>
      <c r="F2" s="211"/>
      <c r="G2" s="223" t="s">
        <v>108</v>
      </c>
      <c r="H2" s="223" t="s">
        <v>176</v>
      </c>
      <c r="I2" s="223" t="s">
        <v>109</v>
      </c>
      <c r="J2" s="223" t="s">
        <v>110</v>
      </c>
      <c r="K2" s="223" t="s">
        <v>111</v>
      </c>
      <c r="O2" s="490" t="s">
        <v>424</v>
      </c>
      <c r="P2" s="490"/>
    </row>
    <row r="3" spans="1:21" ht="17" thickBot="1">
      <c r="A3" s="213" t="s">
        <v>425</v>
      </c>
      <c r="B3" s="213" t="s">
        <v>426</v>
      </c>
      <c r="C3" s="214">
        <v>150</v>
      </c>
      <c r="D3" s="213" t="s">
        <v>86</v>
      </c>
      <c r="E3" s="213" t="s">
        <v>194</v>
      </c>
      <c r="F3" s="211"/>
      <c r="G3" s="216"/>
      <c r="H3" s="212" t="s">
        <v>427</v>
      </c>
      <c r="I3" s="215">
        <f>4129.158/1000</f>
        <v>4.1291580000000003</v>
      </c>
      <c r="J3" s="216" t="s">
        <v>267</v>
      </c>
      <c r="K3" s="216" t="s">
        <v>428</v>
      </c>
      <c r="L3" s="210" t="s">
        <v>429</v>
      </c>
      <c r="O3" s="214" t="s">
        <v>430</v>
      </c>
      <c r="P3" s="214" t="s">
        <v>431</v>
      </c>
    </row>
    <row r="4" spans="1:21" ht="17" thickBot="1">
      <c r="A4" s="213" t="s">
        <v>432</v>
      </c>
      <c r="B4" s="213" t="s">
        <v>433</v>
      </c>
      <c r="C4" s="217">
        <f>ROUND(0.45*SQRT($C$3),0)</f>
        <v>6</v>
      </c>
      <c r="D4" s="213" t="s">
        <v>86</v>
      </c>
      <c r="E4" s="213" t="s">
        <v>86</v>
      </c>
      <c r="F4" s="211"/>
      <c r="G4" s="216"/>
      <c r="H4" s="212" t="s">
        <v>434</v>
      </c>
      <c r="I4" s="212">
        <f>1.045*$I$3+0.084</f>
        <v>4.3989701099999996</v>
      </c>
      <c r="J4" s="216" t="s">
        <v>267</v>
      </c>
      <c r="K4" s="216" t="s">
        <v>86</v>
      </c>
      <c r="O4" s="213" t="s">
        <v>435</v>
      </c>
      <c r="P4" s="213" t="s">
        <v>436</v>
      </c>
    </row>
    <row r="5" spans="1:21" ht="17" thickBot="1">
      <c r="A5" s="213" t="s">
        <v>437</v>
      </c>
      <c r="B5" s="213" t="s">
        <v>438</v>
      </c>
      <c r="C5" s="217">
        <f>ROUND(C4/2,0)</f>
        <v>3</v>
      </c>
      <c r="D5" s="213" t="s">
        <v>86</v>
      </c>
      <c r="E5" s="213" t="s">
        <v>86</v>
      </c>
      <c r="F5" s="211"/>
      <c r="G5" s="216"/>
      <c r="H5" s="212" t="s">
        <v>439</v>
      </c>
      <c r="I5" s="212">
        <f>$C$18*$I$4</f>
        <v>14.956498373999999</v>
      </c>
      <c r="J5" s="216" t="s">
        <v>267</v>
      </c>
      <c r="K5" s="216" t="s">
        <v>86</v>
      </c>
    </row>
    <row r="6" spans="1:21" ht="17" thickBot="1">
      <c r="A6" s="213" t="s">
        <v>440</v>
      </c>
      <c r="B6" s="213" t="s">
        <v>441</v>
      </c>
      <c r="C6" s="217">
        <f>C4-C5</f>
        <v>3</v>
      </c>
      <c r="D6" s="213" t="s">
        <v>86</v>
      </c>
      <c r="E6" s="218" t="s">
        <v>86</v>
      </c>
      <c r="F6" s="211"/>
      <c r="G6" s="216"/>
      <c r="H6" s="212" t="s">
        <v>442</v>
      </c>
      <c r="I6" s="212">
        <f>$I$4*$C$19</f>
        <v>7.9181461979999996</v>
      </c>
      <c r="J6" s="216" t="s">
        <v>267</v>
      </c>
      <c r="K6" s="216" t="s">
        <v>86</v>
      </c>
    </row>
    <row r="7" spans="1:21" ht="17" thickBot="1">
      <c r="A7" s="213" t="s">
        <v>443</v>
      </c>
      <c r="B7" s="213" t="s">
        <v>444</v>
      </c>
      <c r="C7" s="217">
        <f>IF(C4&lt;=6,1,2)</f>
        <v>1</v>
      </c>
      <c r="D7" s="213" t="s">
        <v>86</v>
      </c>
      <c r="E7" s="213" t="s">
        <v>86</v>
      </c>
      <c r="F7" s="211"/>
      <c r="G7" s="216"/>
      <c r="H7" s="212" t="s">
        <v>445</v>
      </c>
      <c r="I7" s="212">
        <f>C20*I4</f>
        <v>7.0383521760000001</v>
      </c>
      <c r="J7" s="216" t="s">
        <v>267</v>
      </c>
      <c r="K7" s="216" t="s">
        <v>86</v>
      </c>
    </row>
    <row r="8" spans="1:21" ht="17" thickBot="1">
      <c r="A8" s="213" t="s">
        <v>446</v>
      </c>
      <c r="B8" s="213" t="s">
        <v>447</v>
      </c>
      <c r="C8" s="214">
        <v>1.08</v>
      </c>
      <c r="D8" s="213" t="s">
        <v>86</v>
      </c>
      <c r="E8" s="213" t="s">
        <v>268</v>
      </c>
      <c r="F8" s="211"/>
      <c r="G8" s="216"/>
      <c r="H8" s="219" t="s">
        <v>448</v>
      </c>
      <c r="I8" s="212">
        <f>C9+C17+I7</f>
        <v>38.038352176000004</v>
      </c>
      <c r="J8" s="216" t="s">
        <v>267</v>
      </c>
      <c r="K8" s="216" t="s">
        <v>86</v>
      </c>
      <c r="N8" s="210" t="s">
        <v>111</v>
      </c>
      <c r="O8" s="491" t="s">
        <v>449</v>
      </c>
    </row>
    <row r="9" spans="1:21" ht="17" thickBot="1">
      <c r="A9" s="213" t="s">
        <v>450</v>
      </c>
      <c r="B9" s="213" t="s">
        <v>451</v>
      </c>
      <c r="C9" s="217">
        <f>($C$3/C4)*$C$8</f>
        <v>27</v>
      </c>
      <c r="D9" s="213" t="s">
        <v>267</v>
      </c>
      <c r="E9" s="213" t="s">
        <v>86</v>
      </c>
      <c r="F9" s="211"/>
      <c r="G9" s="216"/>
      <c r="H9" s="212" t="s">
        <v>452</v>
      </c>
      <c r="I9" s="212">
        <f>(I4-I3)/2</f>
        <v>0.13490605499999964</v>
      </c>
      <c r="J9" s="216" t="s">
        <v>267</v>
      </c>
      <c r="K9" s="216" t="s">
        <v>86</v>
      </c>
      <c r="O9" s="491"/>
    </row>
    <row r="10" spans="1:21" ht="17" thickBot="1">
      <c r="A10" s="213" t="s">
        <v>453</v>
      </c>
      <c r="B10" s="213" t="s">
        <v>454</v>
      </c>
      <c r="C10" s="214">
        <f>0.86</f>
        <v>0.86</v>
      </c>
      <c r="D10" s="213" t="s">
        <v>267</v>
      </c>
      <c r="E10" s="213" t="s">
        <v>332</v>
      </c>
      <c r="F10" s="211"/>
      <c r="G10" s="216"/>
      <c r="H10" s="220" t="s">
        <v>455</v>
      </c>
      <c r="I10" s="220">
        <f>C4*C14+(C4+C7+1)*C15+(C7*C13)+2*C16</f>
        <v>4.0044000000000004</v>
      </c>
      <c r="J10" s="216" t="s">
        <v>267</v>
      </c>
      <c r="K10" s="216" t="s">
        <v>86</v>
      </c>
    </row>
    <row r="11" spans="1:21" ht="17" thickBot="1">
      <c r="A11" s="213" t="s">
        <v>456</v>
      </c>
      <c r="B11" s="217" t="s">
        <v>457</v>
      </c>
      <c r="C11" s="217">
        <f>C10/C8*C9</f>
        <v>21.5</v>
      </c>
      <c r="D11" s="213" t="s">
        <v>267</v>
      </c>
      <c r="E11" s="213" t="s">
        <v>86</v>
      </c>
      <c r="F11" s="211"/>
      <c r="G11" s="216"/>
      <c r="H11" s="220" t="s">
        <v>458</v>
      </c>
      <c r="I11" s="220">
        <f>I10-2*(C15+C16)-C14</f>
        <v>3.3548000000000004</v>
      </c>
      <c r="J11" s="216" t="s">
        <v>267</v>
      </c>
      <c r="K11" s="216" t="s">
        <v>86</v>
      </c>
      <c r="P11" s="492" t="s">
        <v>459</v>
      </c>
      <c r="Q11" s="493"/>
      <c r="R11" s="493"/>
      <c r="S11" s="493"/>
      <c r="T11" s="493"/>
      <c r="U11" s="494"/>
    </row>
    <row r="12" spans="1:21" ht="15" thickBot="1">
      <c r="A12" s="213"/>
      <c r="B12" s="213"/>
      <c r="C12" s="213"/>
      <c r="D12" s="213"/>
      <c r="E12" s="213"/>
      <c r="F12" s="211"/>
      <c r="G12" s="216"/>
      <c r="H12" s="220" t="s">
        <v>416</v>
      </c>
      <c r="I12" s="220">
        <f>I3/2</f>
        <v>2.0645790000000002</v>
      </c>
      <c r="J12" s="216" t="s">
        <v>267</v>
      </c>
      <c r="K12" s="216" t="s">
        <v>86</v>
      </c>
      <c r="P12" s="495" t="s">
        <v>460</v>
      </c>
      <c r="Q12" s="496"/>
      <c r="R12" s="496"/>
      <c r="S12" s="496"/>
      <c r="T12" s="496"/>
      <c r="U12" s="497"/>
    </row>
    <row r="13" spans="1:21" ht="17" thickBot="1">
      <c r="A13" s="213" t="s">
        <v>461</v>
      </c>
      <c r="B13" s="213" t="s">
        <v>462</v>
      </c>
      <c r="C13" s="214">
        <v>0.51</v>
      </c>
      <c r="D13" s="213" t="s">
        <v>267</v>
      </c>
      <c r="E13" s="213" t="s">
        <v>332</v>
      </c>
      <c r="F13" s="211"/>
      <c r="G13" s="216"/>
      <c r="H13" s="220" t="s">
        <v>463</v>
      </c>
      <c r="I13" s="220">
        <f>I12-I15-C21</f>
        <v>1.0395790000000003</v>
      </c>
      <c r="J13" s="216"/>
      <c r="K13" s="216" t="s">
        <v>86</v>
      </c>
      <c r="P13" s="225" t="s">
        <v>108</v>
      </c>
      <c r="Q13" s="225" t="s">
        <v>176</v>
      </c>
      <c r="R13" s="225" t="s">
        <v>109</v>
      </c>
      <c r="S13" s="225" t="s">
        <v>110</v>
      </c>
      <c r="T13" s="225" t="s">
        <v>111</v>
      </c>
      <c r="U13" s="225" t="s">
        <v>464</v>
      </c>
    </row>
    <row r="14" spans="1:21" ht="17" thickBot="1">
      <c r="A14" s="213" t="s">
        <v>465</v>
      </c>
      <c r="B14" s="213" t="s">
        <v>466</v>
      </c>
      <c r="C14" s="214">
        <v>0.50800000000000001</v>
      </c>
      <c r="D14" s="213" t="s">
        <v>267</v>
      </c>
      <c r="E14" s="213" t="s">
        <v>332</v>
      </c>
      <c r="F14" s="211"/>
      <c r="G14" s="216"/>
      <c r="H14" s="220" t="s">
        <v>467</v>
      </c>
      <c r="I14" s="220">
        <f>DEGREES(2*ACOS(1-(I13/I12)))</f>
        <v>120.46663703260496</v>
      </c>
      <c r="J14" s="216" t="s">
        <v>468</v>
      </c>
      <c r="K14" s="216" t="s">
        <v>86</v>
      </c>
      <c r="P14" s="224"/>
      <c r="Q14" s="224" t="s">
        <v>469</v>
      </c>
      <c r="R14" s="224">
        <f>R15+R24</f>
        <v>4.3336449608258158E-3</v>
      </c>
      <c r="S14" s="224"/>
      <c r="T14" s="224"/>
      <c r="U14" s="224"/>
    </row>
    <row r="15" spans="1:21" ht="17" thickBot="1">
      <c r="A15" s="213" t="s">
        <v>470</v>
      </c>
      <c r="B15" s="213" t="s">
        <v>471</v>
      </c>
      <c r="C15" s="214">
        <v>5.0799999999999998E-2</v>
      </c>
      <c r="D15" s="213" t="s">
        <v>267</v>
      </c>
      <c r="E15" s="213" t="s">
        <v>332</v>
      </c>
      <c r="F15" s="211"/>
      <c r="G15" s="216"/>
      <c r="H15" s="220" t="s">
        <v>472</v>
      </c>
      <c r="I15" s="220">
        <f>0.825</f>
        <v>0.82499999999999996</v>
      </c>
      <c r="J15" s="216" t="s">
        <v>267</v>
      </c>
      <c r="K15" s="216" t="s">
        <v>86</v>
      </c>
      <c r="P15" s="224"/>
      <c r="Q15" s="226" t="s">
        <v>473</v>
      </c>
      <c r="R15" s="224">
        <f>R16*(R17+R21)+R22+R23*R32/R20</f>
        <v>4.3316631349735648E-3</v>
      </c>
      <c r="S15" s="224"/>
      <c r="T15" s="224"/>
      <c r="U15" s="224"/>
    </row>
    <row r="16" spans="1:21" ht="17" thickBot="1">
      <c r="A16" s="213" t="s">
        <v>474</v>
      </c>
      <c r="B16" s="213" t="s">
        <v>475</v>
      </c>
      <c r="C16" s="214">
        <v>0.02</v>
      </c>
      <c r="D16" s="213" t="s">
        <v>267</v>
      </c>
      <c r="E16" s="213" t="s">
        <v>476</v>
      </c>
      <c r="F16" s="211"/>
      <c r="G16" s="216"/>
      <c r="H16" s="220" t="s">
        <v>477</v>
      </c>
      <c r="I16" s="220">
        <f>0.8*0.5*(I12)^2*(RADIANS(I14)-SIN(RADIANS(I14)))</f>
        <v>2.1152416863606298</v>
      </c>
      <c r="J16" s="216"/>
      <c r="K16" s="216" t="s">
        <v>86</v>
      </c>
      <c r="P16" s="224"/>
      <c r="Q16" s="224" t="s">
        <v>478</v>
      </c>
      <c r="R16" s="224">
        <v>0.98</v>
      </c>
      <c r="S16" s="224"/>
      <c r="T16" s="224"/>
      <c r="U16" s="224"/>
    </row>
    <row r="17" spans="1:21" ht="17" thickBot="1">
      <c r="A17" s="213" t="s">
        <v>479</v>
      </c>
      <c r="B17" s="213" t="s">
        <v>480</v>
      </c>
      <c r="C17" s="214">
        <v>4</v>
      </c>
      <c r="D17" s="213" t="s">
        <v>267</v>
      </c>
      <c r="E17" s="213" t="s">
        <v>476</v>
      </c>
      <c r="F17" s="211"/>
      <c r="G17" s="216"/>
      <c r="H17" s="220" t="s">
        <v>481</v>
      </c>
      <c r="I17" s="220">
        <f>C9*I16*I18</f>
        <v>25.700186489281652</v>
      </c>
      <c r="J17" s="216"/>
      <c r="K17" s="216" t="s">
        <v>86</v>
      </c>
      <c r="P17" s="224"/>
      <c r="Q17" s="224" t="s">
        <v>482</v>
      </c>
      <c r="R17" s="224">
        <f>R30*R19/R20</f>
        <v>3.9572730847309626E-3</v>
      </c>
      <c r="S17" s="224"/>
      <c r="T17" s="224" t="s">
        <v>483</v>
      </c>
      <c r="U17" s="224" t="s">
        <v>484</v>
      </c>
    </row>
    <row r="18" spans="1:21" ht="17" thickBot="1">
      <c r="A18" s="213" t="s">
        <v>485</v>
      </c>
      <c r="B18" s="213" t="s">
        <v>486</v>
      </c>
      <c r="C18" s="214">
        <v>3.4</v>
      </c>
      <c r="D18" s="213" t="s">
        <v>86</v>
      </c>
      <c r="E18" s="213" t="s">
        <v>487</v>
      </c>
      <c r="F18" s="211"/>
      <c r="G18" s="216"/>
      <c r="H18" s="220" t="s">
        <v>488</v>
      </c>
      <c r="I18" s="220">
        <v>0.45</v>
      </c>
      <c r="J18" s="216"/>
      <c r="K18" s="216" t="s">
        <v>86</v>
      </c>
      <c r="P18" s="224"/>
      <c r="Q18" s="224" t="s">
        <v>489</v>
      </c>
      <c r="R18" s="224">
        <v>2.3999999999999998E-3</v>
      </c>
      <c r="S18" s="224"/>
      <c r="T18" s="224" t="s">
        <v>490</v>
      </c>
      <c r="U18" s="224" t="s">
        <v>484</v>
      </c>
    </row>
    <row r="19" spans="1:21" ht="17" thickBot="1">
      <c r="A19" s="213" t="s">
        <v>485</v>
      </c>
      <c r="B19" s="213" t="s">
        <v>491</v>
      </c>
      <c r="C19" s="214">
        <v>1.8</v>
      </c>
      <c r="D19" s="213" t="s">
        <v>86</v>
      </c>
      <c r="E19" s="213" t="s">
        <v>492</v>
      </c>
      <c r="F19" s="211"/>
      <c r="G19" s="216"/>
      <c r="H19" s="220" t="s">
        <v>493</v>
      </c>
      <c r="I19" s="220">
        <f>(2*I22+I20*I21)*C9*I23</f>
        <v>7.992</v>
      </c>
      <c r="J19" s="216"/>
      <c r="K19" s="216" t="s">
        <v>86</v>
      </c>
      <c r="P19" s="224"/>
      <c r="Q19" s="224" t="s">
        <v>494</v>
      </c>
      <c r="R19" s="224">
        <f>(PI()*I4/4)*(1/(3*I6^2)*((4*I6^2+I4^2/4)^1.5-I4^3/8)-I4+4*C9+2*SQRT(I5^2+I4^2/4))</f>
        <v>537.27176916383519</v>
      </c>
      <c r="S19" s="224"/>
      <c r="T19" s="224"/>
      <c r="U19" s="224" t="s">
        <v>29</v>
      </c>
    </row>
    <row r="20" spans="1:21" ht="17" thickBot="1">
      <c r="A20" s="213" t="s">
        <v>485</v>
      </c>
      <c r="B20" s="213" t="s">
        <v>495</v>
      </c>
      <c r="C20" s="214">
        <v>1.6</v>
      </c>
      <c r="D20" s="213" t="s">
        <v>86</v>
      </c>
      <c r="E20" s="213" t="s">
        <v>496</v>
      </c>
      <c r="F20" s="211"/>
      <c r="G20" s="216"/>
      <c r="H20" s="220" t="s">
        <v>497</v>
      </c>
      <c r="I20" s="220">
        <v>0</v>
      </c>
      <c r="J20" s="216"/>
      <c r="K20" s="216" t="s">
        <v>86</v>
      </c>
      <c r="P20" s="224"/>
      <c r="Q20" s="224" t="s">
        <v>129</v>
      </c>
      <c r="R20" s="224">
        <f>'Wing Design'!E8</f>
        <v>352.99727107939555</v>
      </c>
      <c r="S20" s="224"/>
      <c r="T20" s="224"/>
      <c r="U20" s="224" t="s">
        <v>484</v>
      </c>
    </row>
    <row r="21" spans="1:21" ht="17" thickBot="1">
      <c r="A21" s="213" t="s">
        <v>498</v>
      </c>
      <c r="B21" s="213" t="s">
        <v>499</v>
      </c>
      <c r="C21" s="215">
        <v>0.2</v>
      </c>
      <c r="D21" s="213" t="s">
        <v>267</v>
      </c>
      <c r="E21" s="213" t="s">
        <v>29</v>
      </c>
      <c r="F21" s="211"/>
      <c r="G21" s="216"/>
      <c r="H21" s="220" t="s">
        <v>500</v>
      </c>
      <c r="I21" s="220">
        <v>0.24</v>
      </c>
      <c r="J21" s="216"/>
      <c r="K21" s="216" t="s">
        <v>86</v>
      </c>
      <c r="P21" s="224"/>
      <c r="Q21" s="224" t="s">
        <v>501</v>
      </c>
      <c r="R21" s="224">
        <f>R30*(60/(I8/I4)^3+0.0025*(I8/I4))*(R19/R20)</f>
        <v>4.5277490013308723E-4</v>
      </c>
      <c r="S21" s="224"/>
      <c r="T21" s="224"/>
      <c r="U21" s="224" t="s">
        <v>484</v>
      </c>
    </row>
    <row r="22" spans="1:21" ht="17" thickBot="1">
      <c r="A22" s="213" t="s">
        <v>502</v>
      </c>
      <c r="B22" s="213" t="s">
        <v>503</v>
      </c>
      <c r="C22" s="215">
        <v>0.9</v>
      </c>
      <c r="D22" s="213" t="s">
        <v>267</v>
      </c>
      <c r="E22" s="213" t="s">
        <v>29</v>
      </c>
      <c r="F22" s="211"/>
      <c r="G22" s="216"/>
      <c r="H22" s="220" t="s">
        <v>504</v>
      </c>
      <c r="I22" s="220">
        <v>0.2</v>
      </c>
      <c r="J22" s="216"/>
      <c r="K22" s="216" t="s">
        <v>86</v>
      </c>
      <c r="P22" s="224"/>
      <c r="Q22" s="224" t="s">
        <v>505</v>
      </c>
      <c r="R22" s="224">
        <f>R35*1.1*(R33/I4)^2</f>
        <v>9.8161098067954945E-6</v>
      </c>
      <c r="S22" s="224"/>
      <c r="T22" s="224"/>
      <c r="U22" s="224" t="s">
        <v>484</v>
      </c>
    </row>
    <row r="23" spans="1:21" ht="17" thickBot="1">
      <c r="A23" s="213" t="s">
        <v>506</v>
      </c>
      <c r="B23" s="213" t="s">
        <v>507</v>
      </c>
      <c r="C23" s="215">
        <v>1.9</v>
      </c>
      <c r="D23" s="213" t="s">
        <v>267</v>
      </c>
      <c r="E23" s="213" t="s">
        <v>29</v>
      </c>
      <c r="F23" s="211"/>
      <c r="G23" s="216"/>
      <c r="H23" s="221" t="s">
        <v>508</v>
      </c>
      <c r="I23" s="220">
        <v>0.74</v>
      </c>
      <c r="J23" s="216"/>
      <c r="K23" s="216" t="s">
        <v>86</v>
      </c>
      <c r="P23" s="224"/>
      <c r="Q23" s="224" t="s">
        <v>509</v>
      </c>
      <c r="R23" s="224">
        <v>0</v>
      </c>
      <c r="S23" s="224"/>
      <c r="T23" s="224" t="s">
        <v>510</v>
      </c>
      <c r="U23" s="224" t="s">
        <v>484</v>
      </c>
    </row>
    <row r="24" spans="1:21" ht="17" thickBot="1">
      <c r="A24" s="213" t="s">
        <v>511</v>
      </c>
      <c r="B24" s="213" t="s">
        <v>512</v>
      </c>
      <c r="C24" s="215">
        <v>1.6</v>
      </c>
      <c r="D24" s="213" t="s">
        <v>267</v>
      </c>
      <c r="E24" s="213" t="s">
        <v>29</v>
      </c>
      <c r="G24" s="216"/>
      <c r="H24" s="221" t="s">
        <v>513</v>
      </c>
      <c r="I24" s="214">
        <v>5</v>
      </c>
      <c r="J24" s="216" t="s">
        <v>113</v>
      </c>
      <c r="K24" s="216" t="s">
        <v>268</v>
      </c>
      <c r="P24" s="224"/>
      <c r="Q24" s="226" t="s">
        <v>514</v>
      </c>
      <c r="R24" s="224">
        <f>R25^2*R26/R20</f>
        <v>1.9818258522511821E-6</v>
      </c>
      <c r="S24" s="224"/>
      <c r="T24" s="224"/>
      <c r="U24" s="224"/>
    </row>
    <row r="25" spans="1:21" ht="17" thickBot="1">
      <c r="A25"/>
      <c r="B25"/>
      <c r="C25"/>
      <c r="D25"/>
      <c r="E25"/>
      <c r="G25" s="216"/>
      <c r="H25" s="221" t="s">
        <v>515</v>
      </c>
      <c r="I25" s="220">
        <f>I24*C3</f>
        <v>750</v>
      </c>
      <c r="J25" s="216" t="s">
        <v>113</v>
      </c>
      <c r="K25" s="216" t="s">
        <v>86</v>
      </c>
      <c r="P25" s="224"/>
      <c r="Q25" s="224" t="s">
        <v>516</v>
      </c>
      <c r="R25" s="224">
        <f>RADIANS(3)</f>
        <v>5.235987755982989E-2</v>
      </c>
      <c r="S25" s="224"/>
      <c r="T25" s="224"/>
      <c r="U25" s="224"/>
    </row>
    <row r="26" spans="1:21" ht="17" thickBot="1">
      <c r="A26"/>
      <c r="B26"/>
      <c r="C26"/>
      <c r="D26"/>
      <c r="E26"/>
      <c r="G26" s="216"/>
      <c r="H26" s="221" t="s">
        <v>517</v>
      </c>
      <c r="I26" s="214">
        <v>170</v>
      </c>
      <c r="J26" s="216" t="s">
        <v>518</v>
      </c>
      <c r="K26" s="216" t="s">
        <v>268</v>
      </c>
      <c r="P26" s="224"/>
      <c r="Q26" s="224" t="s">
        <v>519</v>
      </c>
      <c r="R26" s="224">
        <f>R33^2*PI()/4</f>
        <v>0.25517586328783093</v>
      </c>
      <c r="S26" s="224"/>
      <c r="T26" s="224"/>
      <c r="U26" s="224"/>
    </row>
    <row r="27" spans="1:21" ht="17" thickBot="1">
      <c r="G27" s="216"/>
      <c r="H27" s="221" t="s">
        <v>520</v>
      </c>
      <c r="I27" s="220">
        <f>I25/I26</f>
        <v>4.4117647058823533</v>
      </c>
      <c r="J27" s="216" t="s">
        <v>521</v>
      </c>
      <c r="K27" s="216" t="s">
        <v>86</v>
      </c>
      <c r="P27" s="224"/>
      <c r="Q27" s="224" t="s">
        <v>522</v>
      </c>
      <c r="R27" s="227">
        <f>('TW and WS'!E29*'TW and WS'!E31*Fuselage!I8)/(1.5005*10^-5)</f>
        <v>218626819.45357317</v>
      </c>
      <c r="S27" s="224"/>
      <c r="T27" s="224" t="s">
        <v>221</v>
      </c>
      <c r="U27" s="224" t="s">
        <v>484</v>
      </c>
    </row>
    <row r="28" spans="1:21" ht="17" thickBot="1">
      <c r="G28" s="216"/>
      <c r="H28" s="221" t="s">
        <v>523</v>
      </c>
      <c r="I28" s="214">
        <v>20</v>
      </c>
      <c r="J28" s="216" t="s">
        <v>524</v>
      </c>
      <c r="K28" s="216" t="s">
        <v>268</v>
      </c>
      <c r="P28" s="224"/>
      <c r="Q28" s="224" t="s">
        <v>522</v>
      </c>
      <c r="R28" s="227">
        <f>(181.051*'TW and WS'!E29*Fuselage!I8)/(1.5005*10^-5)</f>
        <v>167613522.17856112</v>
      </c>
      <c r="S28" s="224"/>
      <c r="T28" s="224" t="s">
        <v>483</v>
      </c>
      <c r="U28" s="224" t="s">
        <v>484</v>
      </c>
    </row>
    <row r="29" spans="1:21" ht="17" thickBot="1">
      <c r="G29" s="216"/>
      <c r="H29" s="221" t="s">
        <v>525</v>
      </c>
      <c r="I29" s="220">
        <f>I28*C3</f>
        <v>3000</v>
      </c>
      <c r="J29" s="216" t="s">
        <v>113</v>
      </c>
      <c r="K29" s="216" t="s">
        <v>86</v>
      </c>
      <c r="P29" s="224"/>
      <c r="Q29" s="224"/>
      <c r="R29" s="227"/>
      <c r="S29" s="224"/>
      <c r="T29" s="224"/>
      <c r="U29" s="224"/>
    </row>
    <row r="30" spans="1:21" ht="17" thickBot="1">
      <c r="G30" s="216"/>
      <c r="H30" s="221" t="s">
        <v>526</v>
      </c>
      <c r="I30" s="220">
        <v>160</v>
      </c>
      <c r="J30" s="216" t="s">
        <v>518</v>
      </c>
      <c r="K30" s="216" t="s">
        <v>86</v>
      </c>
      <c r="P30" s="224"/>
      <c r="Q30" s="224" t="s">
        <v>489</v>
      </c>
      <c r="R30" s="224">
        <v>2.5999999999999999E-3</v>
      </c>
      <c r="S30" s="224"/>
      <c r="T30" s="224" t="s">
        <v>483</v>
      </c>
      <c r="U30" s="224" t="s">
        <v>484</v>
      </c>
    </row>
    <row r="31" spans="1:21" ht="17" thickBot="1">
      <c r="G31" s="216"/>
      <c r="H31" s="221" t="s">
        <v>527</v>
      </c>
      <c r="I31" s="220">
        <f>I29/I30</f>
        <v>18.75</v>
      </c>
      <c r="J31" s="216" t="s">
        <v>521</v>
      </c>
      <c r="K31" s="216" t="s">
        <v>86</v>
      </c>
      <c r="P31" s="224"/>
      <c r="Q31" s="224" t="s">
        <v>505</v>
      </c>
      <c r="R31" s="224">
        <f>(0.029*(R33/I4)^3/(R34*(R20/R32))^0.5)*(R32/R20)</f>
        <v>8.9237361879959022E-6</v>
      </c>
      <c r="S31" s="224"/>
      <c r="T31" s="224" t="s">
        <v>528</v>
      </c>
      <c r="U31" s="224" t="s">
        <v>484</v>
      </c>
    </row>
    <row r="32" spans="1:21" ht="15" thickBot="1">
      <c r="P32" s="224"/>
      <c r="Q32" s="224" t="s">
        <v>529</v>
      </c>
      <c r="R32" s="224">
        <f>(I4/2)^2*PI()</f>
        <v>15.198191187737933</v>
      </c>
      <c r="S32" s="224"/>
      <c r="T32" s="224"/>
      <c r="U32" s="224" t="s">
        <v>484</v>
      </c>
    </row>
    <row r="33" spans="7:21" ht="17" thickBot="1">
      <c r="G33" s="485" t="s">
        <v>530</v>
      </c>
      <c r="H33" s="486"/>
      <c r="I33" s="482" t="str">
        <f>IF(I31&lt;I17,"Yes","No")</f>
        <v>Yes</v>
      </c>
      <c r="J33" s="483"/>
      <c r="K33" s="484"/>
      <c r="P33" s="224"/>
      <c r="Q33" s="224" t="s">
        <v>531</v>
      </c>
      <c r="R33" s="224">
        <v>0.56999999999999995</v>
      </c>
      <c r="S33" s="224" t="s">
        <v>267</v>
      </c>
      <c r="T33" s="224"/>
      <c r="U33" s="224" t="s">
        <v>484</v>
      </c>
    </row>
    <row r="34" spans="7:21">
      <c r="P34" s="224"/>
      <c r="Q34" s="224" t="s">
        <v>532</v>
      </c>
      <c r="R34" s="224">
        <f>R16*R18*(1+60/(I8/I4)^3+0.0025*(I8/I4))*R19/R20</f>
        <v>3.9893972540000948E-3</v>
      </c>
      <c r="S34" s="224"/>
      <c r="T34" s="224"/>
      <c r="U34" s="224" t="s">
        <v>484</v>
      </c>
    </row>
    <row r="35" spans="7:21">
      <c r="P35" s="224"/>
      <c r="Q35" s="224" t="s">
        <v>533</v>
      </c>
      <c r="R35" s="224">
        <f>R31/(R33/I4)^2</f>
        <v>5.3149481673788563E-4</v>
      </c>
      <c r="S35" s="224"/>
      <c r="T35" s="224"/>
      <c r="U35" s="224" t="s">
        <v>484</v>
      </c>
    </row>
  </sheetData>
  <customSheetViews>
    <customSheetView guid="{B45D52AB-52DC-42BC-B896-07E739D2CE63}" scale="90">
      <selection activeCell="I8" sqref="I8"/>
      <pageMargins left="0" right="0" top="0" bottom="0" header="0" footer="0"/>
      <pageSetup paperSize="9" orientation="portrait" r:id="rId1"/>
    </customSheetView>
  </customSheetViews>
  <mergeCells count="7">
    <mergeCell ref="I33:K33"/>
    <mergeCell ref="G33:H33"/>
    <mergeCell ref="A1:K1"/>
    <mergeCell ref="O2:P2"/>
    <mergeCell ref="O8:O9"/>
    <mergeCell ref="P11:U11"/>
    <mergeCell ref="P12:U12"/>
  </mergeCells>
  <phoneticPr fontId="33"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83A5-DBE7-40C8-9BA3-94309FF07250}">
  <dimension ref="A1:X31"/>
  <sheetViews>
    <sheetView zoomScale="90" zoomScaleNormal="90" workbookViewId="0">
      <selection activeCell="O10" sqref="O10"/>
    </sheetView>
  </sheetViews>
  <sheetFormatPr defaultColWidth="9.08984375" defaultRowHeight="14.5"/>
  <cols>
    <col min="1" max="1" width="13.6328125" style="2" bestFit="1" customWidth="1"/>
    <col min="2" max="2" width="13.36328125" style="2" bestFit="1" customWidth="1"/>
    <col min="3" max="3" width="22.36328125" style="2" bestFit="1" customWidth="1"/>
    <col min="4" max="4" width="8.81640625" style="2" bestFit="1" customWidth="1"/>
    <col min="5" max="5" width="12" style="2" bestFit="1" customWidth="1"/>
    <col min="6" max="6" width="16.36328125" style="2" customWidth="1"/>
    <col min="7" max="8" width="12" style="2" bestFit="1" customWidth="1"/>
    <col min="9" max="9" width="13.81640625" style="2" bestFit="1" customWidth="1"/>
    <col min="10" max="10" width="12" style="2" bestFit="1" customWidth="1"/>
    <col min="11" max="11" width="16" style="2" bestFit="1" customWidth="1"/>
    <col min="12" max="12" width="12.36328125" style="2" bestFit="1" customWidth="1"/>
    <col min="13" max="13" width="12" style="2" bestFit="1" customWidth="1"/>
    <col min="14" max="20" width="13.26953125" style="2" bestFit="1" customWidth="1"/>
    <col min="21" max="22" width="9.08984375" style="2"/>
    <col min="23" max="23" width="18.6328125" style="2" customWidth="1"/>
    <col min="24" max="24" width="20.81640625" style="2" customWidth="1"/>
    <col min="25" max="16384" width="9.08984375" style="2"/>
  </cols>
  <sheetData>
    <row r="1" spans="1:24" ht="15" thickBot="1"/>
    <row r="2" spans="1:24" ht="18" thickBot="1">
      <c r="B2" s="134" t="s">
        <v>534</v>
      </c>
      <c r="C2" s="135" t="s">
        <v>535</v>
      </c>
      <c r="D2" s="136"/>
      <c r="E2" s="134" t="s">
        <v>536</v>
      </c>
      <c r="F2" s="134" t="s">
        <v>537</v>
      </c>
      <c r="G2" s="134" t="s">
        <v>538</v>
      </c>
      <c r="H2" s="134" t="s">
        <v>539</v>
      </c>
      <c r="I2" s="134" t="s">
        <v>540</v>
      </c>
      <c r="J2" s="134" t="s">
        <v>541</v>
      </c>
      <c r="K2" s="134" t="s">
        <v>542</v>
      </c>
      <c r="L2" s="134" t="s">
        <v>543</v>
      </c>
      <c r="M2" s="134" t="s">
        <v>544</v>
      </c>
      <c r="N2" s="134" t="s">
        <v>545</v>
      </c>
      <c r="T2" s="2">
        <f>I8*17.5+(12.5-I8*6.3)</f>
        <v>20.270828851400488</v>
      </c>
      <c r="W2" s="445" t="s">
        <v>546</v>
      </c>
      <c r="X2" s="445"/>
    </row>
    <row r="3" spans="1:24" ht="15" thickBot="1">
      <c r="B3" s="67">
        <f>'TW and WS'!E26</f>
        <v>22730.293539653267</v>
      </c>
      <c r="C3" s="137">
        <f>0.5*1.4*B3*'TW and WS'!C15^2</f>
        <v>10183.171505764663</v>
      </c>
      <c r="E3" s="138">
        <f>0.75*B15/B16</f>
        <v>0.84487951807228912</v>
      </c>
      <c r="F3" s="138">
        <f>ACOS(E3)</f>
        <v>0.56445641791910761</v>
      </c>
      <c r="G3" s="138">
        <f>0.2*(2-F4*PI()/180)</f>
        <v>0.28710871641617847</v>
      </c>
      <c r="H3" s="138">
        <f>3-ROUND(F4/10,0)+2</f>
        <v>2</v>
      </c>
      <c r="I3" s="138">
        <f>2*E8/((1+G3)*G8)</f>
        <v>9.6606878621636998</v>
      </c>
      <c r="J3" s="138">
        <f>I3*G3</f>
        <v>2.7736676918031753</v>
      </c>
      <c r="K3" s="138">
        <f>TAN(F3)-1/F8*(1-G3)/(1+G3)</f>
        <v>0.5725261015719102</v>
      </c>
      <c r="L3" s="138">
        <f>ATAN(K3)</f>
        <v>0.51997309195484553</v>
      </c>
      <c r="M3" s="138">
        <f>I3*(2/3)*(1+G3+G3^2)/(1+G3)</f>
        <v>6.85293042510816</v>
      </c>
      <c r="N3" s="138">
        <f>G8/2*(I3-M3)/(I3-J3)</f>
        <v>11.573808644706446</v>
      </c>
      <c r="Q3" s="2">
        <f>(I3+Q4)/2*5.3</f>
        <v>47.151508687715982</v>
      </c>
      <c r="W3" s="2" t="s">
        <v>547</v>
      </c>
      <c r="X3" s="2">
        <v>519.01099999999997</v>
      </c>
    </row>
    <row r="4" spans="1:24" ht="15" thickBot="1">
      <c r="F4" s="67">
        <f>DEGREES(F3)</f>
        <v>32.340970465837437</v>
      </c>
      <c r="Q4" s="2">
        <f>I3-((I3-J3)/H8*6.3)</f>
        <v>8.1323342841442177</v>
      </c>
      <c r="S4" s="2">
        <v>5.7779999999999996</v>
      </c>
      <c r="T4" s="2">
        <v>2.2309999999999999</v>
      </c>
      <c r="W4" s="2" t="s">
        <v>548</v>
      </c>
      <c r="X4" s="2">
        <v>118.66679999999999</v>
      </c>
    </row>
    <row r="5" spans="1:24">
      <c r="S5" s="2">
        <v>9</v>
      </c>
      <c r="T5" s="2">
        <f>(T4/S4)*S5</f>
        <v>3.4750778816199377</v>
      </c>
      <c r="W5" s="2" t="s">
        <v>549</v>
      </c>
      <c r="X5" s="2">
        <v>37.4</v>
      </c>
    </row>
    <row r="6" spans="1:24" ht="15" thickBot="1">
      <c r="W6" s="2" t="s">
        <v>550</v>
      </c>
      <c r="X6" s="2">
        <f>X4+X5</f>
        <v>156.0668</v>
      </c>
    </row>
    <row r="7" spans="1:24" ht="18" thickBot="1">
      <c r="B7" s="139" t="s">
        <v>19</v>
      </c>
      <c r="C7" s="140">
        <f>'TW and WS'!I16</f>
        <v>0.215</v>
      </c>
      <c r="E7" s="116" t="s">
        <v>551</v>
      </c>
      <c r="F7" s="141" t="s">
        <v>552</v>
      </c>
      <c r="G7" s="142" t="s">
        <v>553</v>
      </c>
      <c r="H7" s="142" t="s">
        <v>554</v>
      </c>
      <c r="I7" s="134" t="s">
        <v>555</v>
      </c>
      <c r="J7" s="134" t="s">
        <v>556</v>
      </c>
      <c r="K7" s="134" t="s">
        <v>557</v>
      </c>
      <c r="L7" s="134" t="s">
        <v>558</v>
      </c>
      <c r="M7" s="134" t="s">
        <v>559</v>
      </c>
      <c r="N7" s="134" t="s">
        <v>560</v>
      </c>
      <c r="W7" s="2" t="s">
        <v>561</v>
      </c>
      <c r="X7" s="2">
        <f>X3-X6</f>
        <v>362.94419999999997</v>
      </c>
    </row>
    <row r="8" spans="1:24" ht="15" thickBot="1">
      <c r="B8" s="143" t="s">
        <v>155</v>
      </c>
      <c r="C8" s="144">
        <f>'TW and WS'!I17</f>
        <v>2250</v>
      </c>
      <c r="E8" s="145">
        <f>C9/C8</f>
        <v>352.99727107939555</v>
      </c>
      <c r="F8" s="67">
        <f>'TW and WS'!C7</f>
        <v>9.1323968600000001</v>
      </c>
      <c r="G8" s="137">
        <f>SQRT(E8*F8)</f>
        <v>56.777734808585315</v>
      </c>
      <c r="H8" s="137">
        <f>G8/2</f>
        <v>28.388867404292657</v>
      </c>
      <c r="I8" s="138">
        <f>$K$3-(4/$F$8)*(((0-0.5)*(1-$G$3))/(1+$G$3))</f>
        <v>0.69382400458932936</v>
      </c>
      <c r="J8" s="138">
        <f>ATAN(I8)</f>
        <v>0.60656896347071154</v>
      </c>
      <c r="K8" s="138">
        <f>DEGREES(J8)</f>
        <v>34.753841590496776</v>
      </c>
      <c r="L8" s="138">
        <f>$K$3-(4/$F$8)*(((0-0.5)*(1-$G$3))/(1+$G$3))</f>
        <v>0.69382400458932936</v>
      </c>
      <c r="M8" s="138">
        <f>ATAN(L8)</f>
        <v>0.60656896347071154</v>
      </c>
      <c r="N8" s="138">
        <f>DEGREES(M8)</f>
        <v>34.753841590496776</v>
      </c>
      <c r="W8" s="2" t="s">
        <v>562</v>
      </c>
      <c r="X8" s="2">
        <f>66.7851</f>
        <v>66.7851</v>
      </c>
    </row>
    <row r="9" spans="1:24" ht="15" thickBot="1">
      <c r="B9" s="147" t="s">
        <v>125</v>
      </c>
      <c r="C9" s="148">
        <f>'Class 1 Weight est.'!M17</f>
        <v>794243.85992863995</v>
      </c>
      <c r="I9" s="2">
        <f>I8*H8</f>
        <v>19.696877668201811</v>
      </c>
      <c r="L9"/>
      <c r="W9" s="2" t="s">
        <v>563</v>
      </c>
      <c r="X9" s="2">
        <v>318.60399999999998</v>
      </c>
    </row>
    <row r="10" spans="1:24" ht="15" thickBot="1">
      <c r="B10" s="2" t="s">
        <v>564</v>
      </c>
      <c r="C10" s="2" cm="1">
        <f t="array" ref="C10:D10">SQRT((C8*2)/('TW and WS'!B32*'TW and WS'!A7:B7))</f>
        <v>46.014800083993983</v>
      </c>
      <c r="D10" s="2" t="e">
        <v>#DIV/0!</v>
      </c>
      <c r="H10"/>
      <c r="I10"/>
      <c r="J10"/>
      <c r="K10"/>
      <c r="L10"/>
    </row>
    <row r="11" spans="1:24" ht="18" thickBot="1">
      <c r="E11" s="141" t="s">
        <v>565</v>
      </c>
      <c r="F11" s="141" t="s">
        <v>132</v>
      </c>
      <c r="G11" s="209" t="s">
        <v>566</v>
      </c>
      <c r="H11" s="209" t="s">
        <v>567</v>
      </c>
      <c r="I11"/>
      <c r="J11" s="500" t="s">
        <v>568</v>
      </c>
      <c r="K11" s="501"/>
      <c r="L11"/>
    </row>
    <row r="12" spans="1:24" ht="15" thickBot="1">
      <c r="E12" s="67">
        <f>C9/(C3*E8)</f>
        <v>0.22095277475453318</v>
      </c>
      <c r="F12" s="67">
        <f>MIN((COS(L3))^3*(B15-B16*COS(L3)-0.115*E12^1.5)/(COS(L3)^2),0.18)</f>
        <v>0.17595744062994262</v>
      </c>
      <c r="G12" s="67">
        <f>(1.1/('TW and WS'!E29*('TW and WS'!E31*COS('Wing Design'!J8))^2))*('TW and WS'!U18+'TW and WS'!U19)</f>
        <v>0.33670687818841843</v>
      </c>
      <c r="H12" s="67">
        <f>G12*SQRT(1-'TW and WS'!C15^2)</f>
        <v>0.20202412691305102</v>
      </c>
      <c r="I12"/>
      <c r="J12" s="209">
        <f>(2*PI()*F8)/(2+SQRT(4+((F8*B18/0.95)^2)*(1+(K3^2/B18^2))))</f>
        <v>5.6148549036407314</v>
      </c>
      <c r="K12" s="209" t="s">
        <v>569</v>
      </c>
    </row>
    <row r="13" spans="1:24" ht="15" thickBot="1">
      <c r="H13"/>
      <c r="I13"/>
      <c r="J13" s="67">
        <f>J12*PI()/180</f>
        <v>9.7997705090279705E-2</v>
      </c>
      <c r="K13" s="67" t="s">
        <v>570</v>
      </c>
    </row>
    <row r="14" spans="1:24" ht="15" thickBot="1">
      <c r="A14" s="498" t="s">
        <v>571</v>
      </c>
      <c r="B14" s="499"/>
      <c r="H14"/>
      <c r="I14"/>
      <c r="J14"/>
    </row>
    <row r="15" spans="1:24" ht="17" thickBot="1">
      <c r="A15" s="100" t="s">
        <v>572</v>
      </c>
      <c r="B15" s="67">
        <v>0.93500000000000005</v>
      </c>
    </row>
    <row r="16" spans="1:24" ht="15" thickBot="1">
      <c r="A16" s="100" t="s">
        <v>573</v>
      </c>
      <c r="B16" s="148">
        <f>'TW and WS'!C15+0.03</f>
        <v>0.83000000000000007</v>
      </c>
      <c r="T16" s="2" t="s">
        <v>574</v>
      </c>
      <c r="U16" s="2" t="s">
        <v>416</v>
      </c>
    </row>
    <row r="17" spans="1:21">
      <c r="A17" s="2" t="s">
        <v>575</v>
      </c>
      <c r="B17" s="2">
        <v>0.8</v>
      </c>
      <c r="T17" s="2">
        <f>(F8*G3)/(COS(J8))</f>
        <v>3.1912888465368474</v>
      </c>
      <c r="U17" s="2">
        <v>0.94</v>
      </c>
    </row>
    <row r="18" spans="1:21" ht="21">
      <c r="A18" s="210" t="s">
        <v>576</v>
      </c>
      <c r="B18" s="2">
        <f>SQRT(1-$B$17^2)</f>
        <v>0.59999999999999987</v>
      </c>
      <c r="D18" s="2" t="s">
        <v>132</v>
      </c>
      <c r="E18" s="409" t="s">
        <v>577</v>
      </c>
      <c r="F18" s="408" t="s">
        <v>578</v>
      </c>
      <c r="G18" s="2" t="s">
        <v>579</v>
      </c>
      <c r="H18" s="2" t="s">
        <v>580</v>
      </c>
      <c r="I18" s="2" t="s">
        <v>581</v>
      </c>
      <c r="J18" s="2" t="s">
        <v>582</v>
      </c>
      <c r="K18" s="2" t="s">
        <v>583</v>
      </c>
      <c r="L18" s="2" t="s">
        <v>584</v>
      </c>
      <c r="M18" s="2" t="s">
        <v>585</v>
      </c>
      <c r="N18" s="2" t="s">
        <v>586</v>
      </c>
      <c r="O18" s="2" t="s">
        <v>587</v>
      </c>
      <c r="P18" s="2" t="s">
        <v>588</v>
      </c>
      <c r="Q18" s="2" t="s">
        <v>589</v>
      </c>
      <c r="R18" s="2" t="s">
        <v>200</v>
      </c>
      <c r="S18" s="2" t="s">
        <v>590</v>
      </c>
      <c r="T18" s="2" t="s">
        <v>591</v>
      </c>
    </row>
    <row r="19" spans="1:21">
      <c r="A19" s="375" t="s">
        <v>592</v>
      </c>
      <c r="B19" s="2">
        <v>63</v>
      </c>
      <c r="C19" s="2" t="s">
        <v>593</v>
      </c>
      <c r="D19" s="2">
        <v>0.15</v>
      </c>
      <c r="E19" s="2">
        <v>-1.69</v>
      </c>
      <c r="F19">
        <f t="shared" ref="F19:F26" si="0">$E$12/$J$13 + E19</f>
        <v>0.56467294923878031</v>
      </c>
      <c r="G19" s="2">
        <v>1.7</v>
      </c>
      <c r="H19" s="2">
        <f>1.47</f>
        <v>1.47</v>
      </c>
      <c r="I19" s="2">
        <v>1.05</v>
      </c>
      <c r="J19" s="2">
        <f>I19*G19</f>
        <v>1.7849999999999999</v>
      </c>
      <c r="K19" s="2">
        <v>5.5</v>
      </c>
      <c r="L19" s="2">
        <f>J19/$J$13+E19+K19</f>
        <v>22.024712256328666</v>
      </c>
      <c r="M19" s="2">
        <v>452.63</v>
      </c>
      <c r="N19" s="2">
        <f>$E$8*2</f>
        <v>705.99454215879109</v>
      </c>
      <c r="O19" s="2">
        <f>2*PI()*1.35*5.1*2</f>
        <v>86.5194616798629</v>
      </c>
      <c r="P19" s="2">
        <f>(0.003*N19+0.0024*M19+O19*0.006)/$E$8</f>
        <v>1.0547992014697721E-2</v>
      </c>
      <c r="Q19" s="2">
        <f t="shared" ref="Q19:Q26" si="1">$F$8+(1.9*(2.5/$E$8))*7</f>
        <v>9.2265902227371335</v>
      </c>
      <c r="R19" s="96">
        <f t="shared" ref="R19:R26" si="2">4.61*(1-0.045*$Q$19^0.68)*(COS($J$8)^0.15)-3.1</f>
        <v>0.46338157896781729</v>
      </c>
      <c r="S19" s="2">
        <f t="shared" ref="S19:S26" si="3">1/((1+0.12*0.8^2)*(1+(0.142*0.005*(1+1.5*($G$3-0.6)^2)*Q19*(10*D19)^0.33))/(COS($F$3))^2+(0.1*(21+1)/(4+Q19)^0.8))</f>
        <v>0.55548207973358688</v>
      </c>
      <c r="T19" s="2">
        <f t="shared" ref="T19:T26" si="4">(1.1*$J$12/Q19)/(($U$17*$J$12/Q19)+(1-$U$17)*PI())</f>
        <v>0.88017980102829363</v>
      </c>
    </row>
    <row r="20" spans="1:21">
      <c r="B20" s="2">
        <v>63</v>
      </c>
      <c r="C20" s="2" t="s">
        <v>594</v>
      </c>
      <c r="D20" s="2">
        <v>0.1</v>
      </c>
      <c r="E20" s="2">
        <v>-1.55</v>
      </c>
      <c r="F20">
        <f t="shared" si="0"/>
        <v>0.70467294923878021</v>
      </c>
      <c r="G20" s="2">
        <v>1.8</v>
      </c>
      <c r="H20" s="2">
        <f>22/10</f>
        <v>2.2000000000000002</v>
      </c>
      <c r="I20" s="2">
        <v>0.85</v>
      </c>
      <c r="J20" s="2">
        <f t="shared" ref="J20:J26" si="5">I20*G20</f>
        <v>1.53</v>
      </c>
      <c r="K20" s="2">
        <v>5</v>
      </c>
      <c r="L20" s="2">
        <f t="shared" ref="L20:L26" si="6">J20/$J$13+E20+K20</f>
        <v>19.062610505424573</v>
      </c>
      <c r="M20" s="2">
        <v>452.63</v>
      </c>
      <c r="N20" s="2">
        <f t="shared" ref="N20:N26" si="7">$E$8*2</f>
        <v>705.99454215879109</v>
      </c>
      <c r="O20" s="2">
        <f t="shared" ref="O20:O26" si="8">2*PI()*1.35*5.1*2</f>
        <v>86.5194616798629</v>
      </c>
      <c r="P20" s="2">
        <f t="shared" ref="P20:P26" si="9">(0.003*N20+0.0024*M20+O20*0.006)/$E$8</f>
        <v>1.0547992014697721E-2</v>
      </c>
      <c r="Q20" s="2">
        <f t="shared" si="1"/>
        <v>9.2265902227371335</v>
      </c>
      <c r="R20" s="96">
        <f t="shared" si="2"/>
        <v>0.46338157896781729</v>
      </c>
      <c r="S20" s="2">
        <f t="shared" si="3"/>
        <v>0.55598318659166035</v>
      </c>
      <c r="T20" s="2">
        <f t="shared" si="4"/>
        <v>0.88017980102829363</v>
      </c>
    </row>
    <row r="21" spans="1:21">
      <c r="A21" s="376" t="s">
        <v>592</v>
      </c>
      <c r="B21" s="2">
        <v>63</v>
      </c>
      <c r="C21" s="2" t="s">
        <v>595</v>
      </c>
      <c r="D21" s="2">
        <v>0.1</v>
      </c>
      <c r="E21" s="2">
        <v>-1.54</v>
      </c>
      <c r="F21">
        <f t="shared" si="0"/>
        <v>0.71467294923878022</v>
      </c>
      <c r="G21" s="2">
        <v>1.75</v>
      </c>
      <c r="H21" s="2">
        <v>2.13</v>
      </c>
      <c r="I21" s="2">
        <v>0.87</v>
      </c>
      <c r="J21" s="2">
        <f t="shared" si="5"/>
        <v>1.5225</v>
      </c>
      <c r="K21" s="2">
        <v>5</v>
      </c>
      <c r="L21" s="2">
        <f t="shared" si="6"/>
        <v>18.996078100986217</v>
      </c>
      <c r="M21" s="2">
        <v>452.63</v>
      </c>
      <c r="N21" s="2">
        <f t="shared" si="7"/>
        <v>705.99454215879109</v>
      </c>
      <c r="O21" s="2">
        <f t="shared" si="8"/>
        <v>86.5194616798629</v>
      </c>
      <c r="P21" s="2">
        <f t="shared" si="9"/>
        <v>1.0547992014697721E-2</v>
      </c>
      <c r="Q21" s="2">
        <f t="shared" si="1"/>
        <v>9.2265902227371335</v>
      </c>
      <c r="R21" s="96">
        <f t="shared" si="2"/>
        <v>0.46338157896781729</v>
      </c>
      <c r="S21" s="2">
        <f t="shared" si="3"/>
        <v>0.55598318659166035</v>
      </c>
      <c r="T21" s="2">
        <f t="shared" si="4"/>
        <v>0.88017980102829363</v>
      </c>
    </row>
    <row r="22" spans="1:21">
      <c r="A22" s="376" t="s">
        <v>592</v>
      </c>
      <c r="B22" s="2">
        <v>63</v>
      </c>
      <c r="C22" s="2" t="s">
        <v>596</v>
      </c>
      <c r="D22" s="2">
        <v>0.1</v>
      </c>
      <c r="E22" s="2">
        <v>-1.5</v>
      </c>
      <c r="F22">
        <f t="shared" si="0"/>
        <v>0.75467294923878026</v>
      </c>
      <c r="G22" s="2">
        <v>1.5</v>
      </c>
      <c r="H22" s="2">
        <f>19.3/10</f>
        <v>1.9300000000000002</v>
      </c>
      <c r="I22" s="2">
        <v>0.92</v>
      </c>
      <c r="J22" s="2">
        <f t="shared" si="5"/>
        <v>1.3800000000000001</v>
      </c>
      <c r="K22" s="2">
        <v>5</v>
      </c>
      <c r="L22" s="2">
        <f t="shared" si="6"/>
        <v>17.581962416657458</v>
      </c>
      <c r="M22" s="2">
        <v>452.63</v>
      </c>
      <c r="N22" s="2">
        <f t="shared" si="7"/>
        <v>705.99454215879109</v>
      </c>
      <c r="O22" s="2">
        <f t="shared" si="8"/>
        <v>86.5194616798629</v>
      </c>
      <c r="P22" s="2">
        <f t="shared" si="9"/>
        <v>1.0547992014697721E-2</v>
      </c>
      <c r="Q22" s="2">
        <f t="shared" si="1"/>
        <v>9.2265902227371335</v>
      </c>
      <c r="R22" s="96">
        <f t="shared" si="2"/>
        <v>0.46338157896781729</v>
      </c>
      <c r="S22" s="2">
        <f t="shared" si="3"/>
        <v>0.55598318659166035</v>
      </c>
      <c r="T22" s="2">
        <f t="shared" si="4"/>
        <v>0.88017980102829363</v>
      </c>
    </row>
    <row r="23" spans="1:21">
      <c r="A23" s="376" t="s">
        <v>592</v>
      </c>
      <c r="B23" s="2">
        <v>64</v>
      </c>
      <c r="C23" s="2" t="s">
        <v>597</v>
      </c>
      <c r="D23" s="2">
        <v>0.1</v>
      </c>
      <c r="E23" s="2">
        <v>-1.49</v>
      </c>
      <c r="F23">
        <f t="shared" si="0"/>
        <v>0.76467294923878026</v>
      </c>
      <c r="G23" s="2">
        <v>1.65</v>
      </c>
      <c r="H23" s="2">
        <v>2.13</v>
      </c>
      <c r="I23" s="2">
        <v>0.87</v>
      </c>
      <c r="J23" s="2">
        <f t="shared" si="5"/>
        <v>1.4355</v>
      </c>
      <c r="K23" s="2">
        <v>5</v>
      </c>
      <c r="L23" s="2">
        <f t="shared" si="6"/>
        <v>18.15830220950129</v>
      </c>
      <c r="M23" s="2">
        <v>452.63</v>
      </c>
      <c r="N23" s="2">
        <f t="shared" si="7"/>
        <v>705.99454215879109</v>
      </c>
      <c r="O23" s="2">
        <f t="shared" si="8"/>
        <v>86.5194616798629</v>
      </c>
      <c r="P23" s="2">
        <f t="shared" si="9"/>
        <v>1.0547992014697721E-2</v>
      </c>
      <c r="Q23" s="2">
        <f t="shared" si="1"/>
        <v>9.2265902227371335</v>
      </c>
      <c r="R23" s="96">
        <f t="shared" si="2"/>
        <v>0.46338157896781729</v>
      </c>
      <c r="S23" s="2">
        <f t="shared" si="3"/>
        <v>0.55598318659166035</v>
      </c>
      <c r="T23" s="2">
        <f t="shared" si="4"/>
        <v>0.88017980102829363</v>
      </c>
    </row>
    <row r="24" spans="1:21">
      <c r="A24" s="376" t="s">
        <v>592</v>
      </c>
      <c r="B24" s="2">
        <v>64</v>
      </c>
      <c r="C24" s="2" t="s">
        <v>598</v>
      </c>
      <c r="D24" s="2">
        <v>0.12</v>
      </c>
      <c r="E24" s="2">
        <v>-1.48</v>
      </c>
      <c r="F24">
        <f t="shared" si="0"/>
        <v>0.77467294923878027</v>
      </c>
      <c r="G24" s="2">
        <v>1.6</v>
      </c>
      <c r="H24" s="2">
        <f>21.3/12</f>
        <v>1.7750000000000001</v>
      </c>
      <c r="I24" s="2">
        <v>0.97</v>
      </c>
      <c r="J24" s="2">
        <f t="shared" si="5"/>
        <v>1.552</v>
      </c>
      <c r="K24" s="2">
        <v>5.25</v>
      </c>
      <c r="L24" s="2">
        <f t="shared" si="6"/>
        <v>19.607105558443749</v>
      </c>
      <c r="M24" s="2">
        <v>452.63</v>
      </c>
      <c r="N24" s="2">
        <f t="shared" si="7"/>
        <v>705.99454215879109</v>
      </c>
      <c r="O24" s="2">
        <f t="shared" si="8"/>
        <v>86.5194616798629</v>
      </c>
      <c r="P24" s="2">
        <f t="shared" si="9"/>
        <v>1.0547992014697721E-2</v>
      </c>
      <c r="Q24" s="2">
        <f t="shared" si="1"/>
        <v>9.2265902227371335</v>
      </c>
      <c r="R24" s="96">
        <f t="shared" si="2"/>
        <v>0.46338157896781729</v>
      </c>
      <c r="S24" s="2">
        <f t="shared" si="3"/>
        <v>0.55576602238486428</v>
      </c>
      <c r="T24" s="2">
        <f t="shared" si="4"/>
        <v>0.88017980102829363</v>
      </c>
    </row>
    <row r="25" spans="1:21">
      <c r="A25" s="376" t="s">
        <v>592</v>
      </c>
      <c r="B25" s="2">
        <v>64</v>
      </c>
      <c r="C25" s="2" t="s">
        <v>599</v>
      </c>
      <c r="D25" s="2">
        <v>0.12</v>
      </c>
      <c r="E25" s="2">
        <v>-1.48</v>
      </c>
      <c r="F25">
        <f t="shared" si="0"/>
        <v>0.77467294923878027</v>
      </c>
      <c r="G25" s="2">
        <v>1.65</v>
      </c>
      <c r="H25" s="2">
        <f>1.83</f>
        <v>1.83</v>
      </c>
      <c r="I25" s="2">
        <v>0.97</v>
      </c>
      <c r="J25" s="2">
        <f t="shared" si="5"/>
        <v>1.6004999999999998</v>
      </c>
      <c r="K25" s="2">
        <v>5.25</v>
      </c>
      <c r="L25" s="2">
        <f t="shared" si="6"/>
        <v>20.102015107145114</v>
      </c>
      <c r="M25" s="2">
        <v>452.63</v>
      </c>
      <c r="N25" s="2">
        <f t="shared" si="7"/>
        <v>705.99454215879109</v>
      </c>
      <c r="O25" s="2">
        <f t="shared" si="8"/>
        <v>86.5194616798629</v>
      </c>
      <c r="P25" s="2">
        <f t="shared" si="9"/>
        <v>1.0547992014697721E-2</v>
      </c>
      <c r="Q25" s="2">
        <f t="shared" si="1"/>
        <v>9.2265902227371335</v>
      </c>
      <c r="R25" s="96">
        <f t="shared" si="2"/>
        <v>0.46338157896781729</v>
      </c>
      <c r="S25" s="2">
        <f t="shared" si="3"/>
        <v>0.55576602238486428</v>
      </c>
      <c r="T25" s="2">
        <f t="shared" si="4"/>
        <v>0.88017980102829363</v>
      </c>
    </row>
    <row r="26" spans="1:21">
      <c r="A26" s="376" t="s">
        <v>592</v>
      </c>
      <c r="B26" s="2">
        <v>65</v>
      </c>
      <c r="C26" s="2" t="s">
        <v>600</v>
      </c>
      <c r="D26" s="2">
        <v>0.15</v>
      </c>
      <c r="E26" s="2">
        <v>-1.28</v>
      </c>
      <c r="F26">
        <f t="shared" si="0"/>
        <v>0.97467294923878023</v>
      </c>
      <c r="G26" s="2">
        <v>1.6</v>
      </c>
      <c r="H26" s="2">
        <v>1.47</v>
      </c>
      <c r="I26" s="2">
        <v>1.05</v>
      </c>
      <c r="J26" s="2">
        <f t="shared" si="5"/>
        <v>1.6800000000000002</v>
      </c>
      <c r="K26" s="2">
        <v>5.5</v>
      </c>
      <c r="L26" s="2">
        <f t="shared" si="6"/>
        <v>21.363258594191691</v>
      </c>
      <c r="M26" s="2">
        <v>452.63</v>
      </c>
      <c r="N26" s="2">
        <f t="shared" si="7"/>
        <v>705.99454215879109</v>
      </c>
      <c r="O26" s="2">
        <f t="shared" si="8"/>
        <v>86.5194616798629</v>
      </c>
      <c r="P26" s="2">
        <f t="shared" si="9"/>
        <v>1.0547992014697721E-2</v>
      </c>
      <c r="Q26" s="2">
        <f t="shared" si="1"/>
        <v>9.2265902227371335</v>
      </c>
      <c r="R26" s="96">
        <f t="shared" si="2"/>
        <v>0.46338157896781729</v>
      </c>
      <c r="S26" s="2">
        <f t="shared" si="3"/>
        <v>0.55548207973358688</v>
      </c>
      <c r="T26" s="2">
        <f t="shared" si="4"/>
        <v>0.88017980102829363</v>
      </c>
    </row>
    <row r="31" spans="1:21">
      <c r="E31" s="2">
        <f>0.5*(4*TAN(J8)+8*(J3-I3)/G8)*5.3+5.3*I3-0.5*TAN(J8)*5.3^2</f>
        <v>46.239906429688084</v>
      </c>
    </row>
  </sheetData>
  <customSheetViews>
    <customSheetView guid="{B45D52AB-52DC-42BC-B896-07E739D2CE63}" scale="90">
      <selection activeCell="M3" sqref="M3"/>
      <pageMargins left="0" right="0" top="0" bottom="0" header="0" footer="0"/>
      <pageSetup paperSize="9" orientation="portrait" horizontalDpi="200" verticalDpi="200" r:id="rId1"/>
    </customSheetView>
  </customSheetViews>
  <mergeCells count="3">
    <mergeCell ref="A14:B14"/>
    <mergeCell ref="J11:K11"/>
    <mergeCell ref="W2:X2"/>
  </mergeCells>
  <phoneticPr fontId="33" type="noConversion"/>
  <pageMargins left="0.7" right="0.7" top="0.75" bottom="0.75" header="0.3" footer="0.3"/>
  <pageSetup paperSize="9" orientation="portrait" horizontalDpi="200" verticalDpi="20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B6A4E-1D65-47F8-B4B3-CE0762CF92C1}">
  <dimension ref="B1:T19"/>
  <sheetViews>
    <sheetView topLeftCell="A9" zoomScaleNormal="100" workbookViewId="0">
      <selection activeCell="K36" sqref="K36"/>
    </sheetView>
  </sheetViews>
  <sheetFormatPr defaultRowHeight="14.5"/>
  <sheetData>
    <row r="1" spans="2:20" ht="19" thickBot="1">
      <c r="B1" s="503" t="s">
        <v>601</v>
      </c>
      <c r="C1" s="504"/>
      <c r="D1" s="504"/>
      <c r="E1" s="504"/>
      <c r="F1" s="505"/>
      <c r="H1" s="503" t="s">
        <v>602</v>
      </c>
      <c r="I1" s="504"/>
      <c r="J1" s="504"/>
      <c r="K1" s="504"/>
      <c r="L1" s="504"/>
      <c r="M1" s="505"/>
      <c r="O1" s="506" t="s">
        <v>603</v>
      </c>
      <c r="P1" s="507"/>
      <c r="Q1" s="507"/>
      <c r="R1" s="507"/>
      <c r="S1" s="507"/>
      <c r="T1" s="508"/>
    </row>
    <row r="2" spans="2:20">
      <c r="B2" s="379"/>
      <c r="C2" s="380"/>
      <c r="D2" s="380"/>
      <c r="E2" s="380"/>
      <c r="F2" s="381"/>
      <c r="H2" s="379"/>
      <c r="I2" s="380"/>
      <c r="J2" s="380"/>
      <c r="K2" s="380"/>
      <c r="L2" s="380"/>
      <c r="M2" s="381"/>
      <c r="O2" s="382"/>
      <c r="P2" s="383"/>
      <c r="Q2" s="383"/>
      <c r="R2" s="383"/>
      <c r="S2" s="383"/>
      <c r="T2" s="384"/>
    </row>
    <row r="3" spans="2:20">
      <c r="B3" s="379"/>
      <c r="C3" s="380"/>
      <c r="D3" s="380"/>
      <c r="E3" s="380"/>
      <c r="F3" s="381"/>
      <c r="H3" s="379"/>
      <c r="I3" s="380"/>
      <c r="J3" s="380"/>
      <c r="K3" s="380"/>
      <c r="L3" s="380"/>
      <c r="M3" s="381"/>
      <c r="O3" s="379"/>
      <c r="P3" s="380"/>
      <c r="Q3" s="380"/>
      <c r="R3" s="380"/>
      <c r="S3" s="380"/>
      <c r="T3" s="381"/>
    </row>
    <row r="4" spans="2:20">
      <c r="B4" s="379"/>
      <c r="C4" s="380"/>
      <c r="D4" s="380"/>
      <c r="E4" s="380"/>
      <c r="F4" s="381"/>
      <c r="H4" s="379"/>
      <c r="I4" s="380"/>
      <c r="J4" s="380"/>
      <c r="K4" s="380"/>
      <c r="L4" s="380"/>
      <c r="M4" s="381"/>
      <c r="O4" s="379"/>
      <c r="P4" s="380"/>
      <c r="Q4" s="380"/>
      <c r="R4" s="380"/>
      <c r="S4" s="380"/>
      <c r="T4" s="381"/>
    </row>
    <row r="5" spans="2:20">
      <c r="B5" s="379"/>
      <c r="C5" s="380"/>
      <c r="D5" s="380"/>
      <c r="E5" s="380"/>
      <c r="F5" s="381"/>
      <c r="H5" s="379"/>
      <c r="I5" s="380"/>
      <c r="J5" s="380"/>
      <c r="K5" s="380"/>
      <c r="L5" s="380"/>
      <c r="M5" s="381"/>
      <c r="O5" s="379"/>
      <c r="P5" s="380"/>
      <c r="Q5" s="380"/>
      <c r="R5" s="380"/>
      <c r="S5" s="380"/>
      <c r="T5" s="381"/>
    </row>
    <row r="6" spans="2:20">
      <c r="B6" s="379"/>
      <c r="C6" s="380"/>
      <c r="D6" s="380"/>
      <c r="E6" s="380"/>
      <c r="F6" s="381"/>
      <c r="H6" s="379"/>
      <c r="I6" s="380"/>
      <c r="J6" s="380"/>
      <c r="K6" s="380"/>
      <c r="L6" s="380"/>
      <c r="M6" s="381"/>
      <c r="O6" s="379"/>
      <c r="P6" s="380"/>
      <c r="Q6" s="380"/>
      <c r="R6" s="380"/>
      <c r="S6" s="380"/>
      <c r="T6" s="381"/>
    </row>
    <row r="7" spans="2:20">
      <c r="B7" s="379"/>
      <c r="C7" s="380"/>
      <c r="D7" s="380"/>
      <c r="E7" s="380"/>
      <c r="F7" s="381"/>
      <c r="H7" s="379"/>
      <c r="I7" s="380"/>
      <c r="J7" s="380"/>
      <c r="K7" s="380"/>
      <c r="L7" s="380"/>
      <c r="M7" s="381"/>
      <c r="O7" s="379"/>
      <c r="P7" s="380"/>
      <c r="Q7" s="380"/>
      <c r="R7" s="380"/>
      <c r="S7" s="380"/>
      <c r="T7" s="381"/>
    </row>
    <row r="8" spans="2:20" ht="15" thickBot="1">
      <c r="B8" s="379"/>
      <c r="C8" s="380"/>
      <c r="D8" s="380"/>
      <c r="E8" s="380"/>
      <c r="F8" s="381"/>
      <c r="H8" s="385"/>
      <c r="I8" s="386"/>
      <c r="J8" s="386"/>
      <c r="K8" s="386"/>
      <c r="L8" s="386"/>
      <c r="M8" s="387"/>
      <c r="O8" s="379"/>
      <c r="P8" s="380"/>
      <c r="Q8" s="380"/>
      <c r="R8" s="380"/>
      <c r="S8" s="380"/>
      <c r="T8" s="381"/>
    </row>
    <row r="9" spans="2:20">
      <c r="B9" s="379"/>
      <c r="C9" s="380"/>
      <c r="D9" s="380"/>
      <c r="E9" s="380"/>
      <c r="F9" s="381"/>
      <c r="O9" s="379"/>
      <c r="P9" s="380"/>
      <c r="Q9" s="380"/>
      <c r="R9" s="380"/>
      <c r="S9" s="380"/>
      <c r="T9" s="381"/>
    </row>
    <row r="10" spans="2:20" ht="14.5" customHeight="1">
      <c r="B10" s="379"/>
      <c r="C10" s="380"/>
      <c r="D10" s="380"/>
      <c r="E10" s="380"/>
      <c r="F10" s="381"/>
      <c r="I10" s="502">
        <f>1/((1+0.12*'Class 1 Weight est.'!J37^2)*(1+((0.142+(0.005*(1+1.5*('Wing Design'!G3-0.6)^2))*'Wing Design'!Q19*(10*'Wing Design'!F12)^0.33)/(COS('Wing Design'!F3)^2))+((0.1*(3*7+1))/((4+'Wing Design'!Q19)^0.8))))</f>
        <v>0.59263781490550183</v>
      </c>
      <c r="J10" s="502"/>
      <c r="K10" s="502"/>
      <c r="L10" s="502"/>
      <c r="O10" s="379"/>
      <c r="P10" s="380"/>
      <c r="Q10" s="380"/>
      <c r="R10" s="380"/>
      <c r="S10" s="380"/>
      <c r="T10" s="381"/>
    </row>
    <row r="11" spans="2:20" ht="14.5" customHeight="1">
      <c r="B11" s="379"/>
      <c r="C11" s="380"/>
      <c r="D11" s="380"/>
      <c r="E11" s="380"/>
      <c r="F11" s="381"/>
      <c r="I11" s="502"/>
      <c r="J11" s="502"/>
      <c r="K11" s="502"/>
      <c r="L11" s="502"/>
      <c r="O11" s="379"/>
      <c r="P11" s="380"/>
      <c r="Q11" s="380"/>
      <c r="R11" s="380"/>
      <c r="S11" s="380"/>
      <c r="T11" s="381"/>
    </row>
    <row r="12" spans="2:20" ht="15" thickBot="1">
      <c r="B12" s="385"/>
      <c r="C12" s="386"/>
      <c r="D12" s="386"/>
      <c r="E12" s="386"/>
      <c r="F12" s="387"/>
      <c r="I12" s="502"/>
      <c r="J12" s="502"/>
      <c r="K12" s="502"/>
      <c r="L12" s="502"/>
      <c r="O12" s="379"/>
      <c r="P12" s="380"/>
      <c r="Q12" s="380"/>
      <c r="R12" s="380"/>
      <c r="S12" s="380"/>
      <c r="T12" s="381"/>
    </row>
    <row r="13" spans="2:20">
      <c r="O13" s="379"/>
      <c r="P13" s="380"/>
      <c r="Q13" s="380"/>
      <c r="R13" s="380"/>
      <c r="S13" s="380"/>
      <c r="T13" s="381"/>
    </row>
    <row r="14" spans="2:20">
      <c r="C14" s="509">
        <f>4.61*(1-0.045*'Wing Design'!Q19^0.68)*(COS('Wing Design'!J8))^0.15-3.1</f>
        <v>0.46338157896781729</v>
      </c>
      <c r="D14" s="509"/>
      <c r="E14" s="509"/>
      <c r="O14" s="379"/>
      <c r="P14" s="380"/>
      <c r="Q14" s="380"/>
      <c r="R14" s="380"/>
      <c r="S14" s="380"/>
      <c r="T14" s="381"/>
    </row>
    <row r="15" spans="2:20" ht="15" thickBot="1">
      <c r="C15" s="509"/>
      <c r="D15" s="509"/>
      <c r="E15" s="509"/>
      <c r="O15" s="385"/>
      <c r="P15" s="386"/>
      <c r="Q15" s="386"/>
      <c r="R15" s="386"/>
      <c r="S15" s="386"/>
      <c r="T15" s="387"/>
    </row>
    <row r="17" spans="16:19">
      <c r="P17" s="502">
        <f>(1.1*('[3]Roll Control CRUISE'!B3/'[3]Wing Design'!F6))/((0.957)*('[3]Roll Control CRUISE'!B3/'[3]Wing Design'!F6)+(1-(0.957))*PI())</f>
        <v>0.94516399473045409</v>
      </c>
      <c r="Q17" s="502"/>
      <c r="R17" s="502"/>
      <c r="S17" s="502"/>
    </row>
    <row r="18" spans="16:19">
      <c r="P18" s="502"/>
      <c r="Q18" s="502"/>
      <c r="R18" s="502"/>
      <c r="S18" s="502"/>
    </row>
    <row r="19" spans="16:19">
      <c r="P19" s="502"/>
      <c r="Q19" s="502"/>
      <c r="R19" s="502"/>
      <c r="S19" s="502"/>
    </row>
  </sheetData>
  <mergeCells count="6">
    <mergeCell ref="P17:S19"/>
    <mergeCell ref="B1:F1"/>
    <mergeCell ref="H1:M1"/>
    <mergeCell ref="O1:T1"/>
    <mergeCell ref="I10:L12"/>
    <mergeCell ref="C14:E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4DA8-B78D-4CDB-93E4-F2C83365214C}">
  <dimension ref="A1:AC80"/>
  <sheetViews>
    <sheetView zoomScale="80" zoomScaleNormal="80" workbookViewId="0">
      <selection activeCell="N11" sqref="N11"/>
    </sheetView>
  </sheetViews>
  <sheetFormatPr defaultColWidth="8.81640625" defaultRowHeight="14.5"/>
  <cols>
    <col min="1" max="1" width="11.26953125" style="2" bestFit="1" customWidth="1"/>
    <col min="2" max="2" width="11" style="2" bestFit="1" customWidth="1"/>
    <col min="3" max="4" width="8.81640625" style="2"/>
    <col min="5" max="5" width="16.7265625" style="2" customWidth="1"/>
    <col min="6" max="6" width="12" style="2" bestFit="1" customWidth="1"/>
    <col min="7" max="7" width="8.81640625" style="2"/>
    <col min="8" max="8" width="13" style="2" customWidth="1"/>
    <col min="9" max="9" width="14.7265625" style="2" bestFit="1" customWidth="1"/>
    <col min="10" max="10" width="12" style="2" bestFit="1" customWidth="1"/>
    <col min="11" max="11" width="8.81640625" style="2"/>
    <col min="12" max="12" width="11.7265625" style="2" bestFit="1" customWidth="1"/>
    <col min="13" max="17" width="8.81640625" style="2"/>
    <col min="18" max="18" width="13.26953125" style="2" bestFit="1" customWidth="1"/>
    <col min="19" max="19" width="12" style="2" bestFit="1" customWidth="1"/>
    <col min="20" max="16384" width="8.81640625" style="2"/>
  </cols>
  <sheetData>
    <row r="1" spans="1:29" ht="21.5" thickBot="1">
      <c r="A1" s="513" t="s">
        <v>604</v>
      </c>
      <c r="B1" s="514"/>
      <c r="C1" s="514"/>
      <c r="D1" s="514"/>
      <c r="E1" s="514"/>
      <c r="F1" s="514"/>
      <c r="G1" s="514"/>
      <c r="H1" s="514"/>
      <c r="I1" s="514"/>
      <c r="J1" s="514"/>
      <c r="K1" s="514"/>
      <c r="L1" s="514"/>
      <c r="M1" s="515"/>
    </row>
    <row r="2" spans="1:29" ht="15" thickBot="1"/>
    <row r="3" spans="1:29" ht="21.5" thickBot="1">
      <c r="A3" s="510" t="s">
        <v>117</v>
      </c>
      <c r="B3" s="511"/>
      <c r="C3" s="512"/>
      <c r="E3" s="510" t="s">
        <v>605</v>
      </c>
      <c r="F3" s="511"/>
      <c r="G3" s="512"/>
      <c r="I3" s="510" t="s">
        <v>606</v>
      </c>
      <c r="J3" s="511"/>
      <c r="K3" s="512"/>
      <c r="R3" s="513" t="s">
        <v>607</v>
      </c>
      <c r="S3" s="514"/>
      <c r="T3" s="514"/>
      <c r="U3" s="514"/>
      <c r="V3" s="514"/>
      <c r="W3" s="515"/>
      <c r="X3"/>
    </row>
    <row r="4" spans="1:29" ht="21" thickBot="1">
      <c r="A4" s="388" t="s">
        <v>108</v>
      </c>
      <c r="B4" s="389" t="s">
        <v>109</v>
      </c>
      <c r="C4" s="388" t="s">
        <v>110</v>
      </c>
      <c r="E4" s="388" t="s">
        <v>108</v>
      </c>
      <c r="F4" s="389" t="s">
        <v>109</v>
      </c>
      <c r="G4" s="388" t="s">
        <v>110</v>
      </c>
      <c r="I4" s="388" t="s">
        <v>108</v>
      </c>
      <c r="J4" s="388" t="s">
        <v>109</v>
      </c>
      <c r="K4" s="388" t="s">
        <v>110</v>
      </c>
      <c r="R4" s="453" t="s">
        <v>608</v>
      </c>
      <c r="S4" s="454"/>
      <c r="T4" s="453" t="s">
        <v>609</v>
      </c>
      <c r="U4" s="455"/>
      <c r="V4" s="454" t="s">
        <v>610</v>
      </c>
      <c r="W4" s="455"/>
      <c r="X4"/>
    </row>
    <row r="5" spans="1:29" ht="16.5">
      <c r="A5" s="390" t="s">
        <v>129</v>
      </c>
      <c r="B5" s="103">
        <f>'[3]Wing Design'!E6</f>
        <v>124.75666536059208</v>
      </c>
      <c r="C5" s="325" t="s">
        <v>370</v>
      </c>
      <c r="E5" s="390" t="s">
        <v>611</v>
      </c>
      <c r="F5" s="103">
        <v>64</v>
      </c>
      <c r="G5" s="94" t="s">
        <v>370</v>
      </c>
      <c r="I5" s="391" t="s">
        <v>612</v>
      </c>
      <c r="J5" s="94">
        <f>'[3]TW and WS '!E29</f>
        <v>0.26107434203213448</v>
      </c>
      <c r="K5" s="144" t="s">
        <v>407</v>
      </c>
      <c r="R5" s="392" t="s">
        <v>117</v>
      </c>
      <c r="S5" s="325">
        <f>F35</f>
        <v>0.73346044273819289</v>
      </c>
      <c r="T5" s="522">
        <f>M60</f>
        <v>9.0400236536466397E-4</v>
      </c>
      <c r="U5" s="523"/>
      <c r="V5" s="516">
        <f>(1/B5)*(SUM(S5:S10))+T5</f>
        <v>1.2762906366698322E-2</v>
      </c>
      <c r="W5" s="517"/>
      <c r="X5"/>
    </row>
    <row r="6" spans="1:29">
      <c r="A6" s="390" t="s">
        <v>191</v>
      </c>
      <c r="B6" s="103">
        <f>'[3]Wing Design'!F6</f>
        <v>10</v>
      </c>
      <c r="C6" s="94" t="s">
        <v>86</v>
      </c>
      <c r="E6" s="390" t="s">
        <v>613</v>
      </c>
      <c r="F6" s="103" t="s">
        <v>614</v>
      </c>
      <c r="G6" s="94" t="s">
        <v>267</v>
      </c>
      <c r="I6" s="391" t="s">
        <v>615</v>
      </c>
      <c r="J6" s="94">
        <f>1.3789*10^-5</f>
        <v>1.3789000000000001E-5</v>
      </c>
      <c r="K6" s="144" t="s">
        <v>616</v>
      </c>
      <c r="R6" s="393" t="s">
        <v>617</v>
      </c>
      <c r="S6" s="94">
        <f>M37</f>
        <v>1.1241025319739081E-2</v>
      </c>
      <c r="T6" s="524"/>
      <c r="U6" s="525"/>
      <c r="V6" s="518"/>
      <c r="W6" s="519"/>
    </row>
    <row r="7" spans="1:29" ht="17" thickBot="1">
      <c r="A7" s="390" t="s">
        <v>169</v>
      </c>
      <c r="B7" s="103">
        <f>'[3]Wing Design'!G6</f>
        <v>35.320909580670779</v>
      </c>
      <c r="C7" s="94" t="s">
        <v>267</v>
      </c>
      <c r="E7" s="394" t="s">
        <v>618</v>
      </c>
      <c r="F7" s="395" t="s">
        <v>619</v>
      </c>
      <c r="G7" s="138" t="s">
        <v>267</v>
      </c>
      <c r="I7" s="396" t="s">
        <v>620</v>
      </c>
      <c r="J7" s="94">
        <f>'[3]TW and WS '!E31</f>
        <v>250.811310611284</v>
      </c>
      <c r="K7" s="144" t="s">
        <v>258</v>
      </c>
      <c r="Q7"/>
      <c r="R7" s="393" t="s">
        <v>621</v>
      </c>
      <c r="S7" s="397">
        <f>F50</f>
        <v>0.11037933564921863</v>
      </c>
      <c r="T7" s="524"/>
      <c r="U7" s="525"/>
      <c r="V7" s="518"/>
      <c r="W7" s="519"/>
      <c r="X7"/>
      <c r="Y7"/>
      <c r="Z7"/>
      <c r="AA7"/>
      <c r="AB7"/>
      <c r="AC7"/>
    </row>
    <row r="8" spans="1:29" ht="17" thickBot="1">
      <c r="A8" s="393" t="s">
        <v>622</v>
      </c>
      <c r="B8" s="103">
        <f>DEGREES('[3]Wing Design'!F3)</f>
        <v>37.167285461273984</v>
      </c>
      <c r="C8" s="94" t="s">
        <v>468</v>
      </c>
      <c r="I8" s="398" t="s">
        <v>623</v>
      </c>
      <c r="J8" s="138">
        <v>0.85</v>
      </c>
      <c r="K8" s="148" t="s">
        <v>86</v>
      </c>
      <c r="R8" s="393" t="s">
        <v>139</v>
      </c>
      <c r="S8" s="94">
        <f>M52</f>
        <v>0.31748837247802308</v>
      </c>
      <c r="T8" s="524"/>
      <c r="U8" s="525"/>
      <c r="V8" s="518"/>
      <c r="W8" s="519"/>
    </row>
    <row r="9" spans="1:29" ht="21.5" thickBot="1">
      <c r="A9" s="393" t="s">
        <v>538</v>
      </c>
      <c r="B9" s="103">
        <f>'[3]Wing Design'!G3</f>
        <v>0.39773563948046214</v>
      </c>
      <c r="C9" s="94" t="s">
        <v>86</v>
      </c>
      <c r="E9" s="510" t="s">
        <v>137</v>
      </c>
      <c r="F9" s="511"/>
      <c r="G9" s="512"/>
      <c r="R9" s="393" t="s">
        <v>624</v>
      </c>
      <c r="S9" s="94">
        <f>F65</f>
        <v>0.1884745527449643</v>
      </c>
      <c r="T9" s="524"/>
      <c r="U9" s="525"/>
      <c r="V9" s="518"/>
      <c r="W9" s="519"/>
    </row>
    <row r="10" spans="1:29" ht="21.5" thickBot="1">
      <c r="A10" s="393" t="s">
        <v>625</v>
      </c>
      <c r="B10" s="103">
        <v>2</v>
      </c>
      <c r="C10" s="94" t="s">
        <v>468</v>
      </c>
      <c r="E10" s="377" t="s">
        <v>108</v>
      </c>
      <c r="F10" s="388" t="s">
        <v>109</v>
      </c>
      <c r="G10" s="378" t="s">
        <v>110</v>
      </c>
      <c r="I10" s="510" t="s">
        <v>626</v>
      </c>
      <c r="J10" s="511"/>
      <c r="K10" s="512"/>
      <c r="R10" s="399" t="s">
        <v>627</v>
      </c>
      <c r="S10" s="138">
        <f>F80</f>
        <v>0.11843358910763181</v>
      </c>
      <c r="T10" s="526"/>
      <c r="U10" s="527"/>
      <c r="V10" s="520"/>
      <c r="W10" s="521"/>
    </row>
    <row r="11" spans="1:29" ht="17" thickBot="1">
      <c r="A11" s="390" t="s">
        <v>628</v>
      </c>
      <c r="B11" s="103">
        <f>'[3]Wing Design'!I3</f>
        <v>5.0540185973650278</v>
      </c>
      <c r="C11" s="94" t="s">
        <v>267</v>
      </c>
      <c r="E11" s="396" t="s">
        <v>629</v>
      </c>
      <c r="F11" s="94">
        <v>3360</v>
      </c>
      <c r="G11" s="144" t="s">
        <v>113</v>
      </c>
      <c r="I11" s="388" t="s">
        <v>108</v>
      </c>
      <c r="J11" s="388" t="s">
        <v>109</v>
      </c>
      <c r="K11" s="388" t="s">
        <v>110</v>
      </c>
    </row>
    <row r="12" spans="1:29" ht="17" thickBot="1">
      <c r="A12" s="390" t="s">
        <v>630</v>
      </c>
      <c r="B12" s="103">
        <f>'[3]Wing Design'!J3</f>
        <v>2.0101633187691275</v>
      </c>
      <c r="C12" s="94" t="s">
        <v>267</v>
      </c>
      <c r="E12" s="398" t="s">
        <v>631</v>
      </c>
      <c r="F12" s="138">
        <f>0.0000182</f>
        <v>1.8199999999999999E-5</v>
      </c>
      <c r="G12" s="148" t="s">
        <v>632</v>
      </c>
      <c r="I12" s="400" t="s">
        <v>611</v>
      </c>
      <c r="J12" s="325">
        <v>87.56</v>
      </c>
      <c r="K12" s="94" t="s">
        <v>370</v>
      </c>
    </row>
    <row r="13" spans="1:29" ht="15" thickBot="1">
      <c r="A13" s="390" t="s">
        <v>633</v>
      </c>
      <c r="B13" s="103">
        <f>'[3]Wing Design'!M3</f>
        <v>3.7506832656414177</v>
      </c>
      <c r="C13" s="94" t="s">
        <v>267</v>
      </c>
      <c r="I13" s="391" t="s">
        <v>634</v>
      </c>
      <c r="J13" s="94">
        <v>11.02</v>
      </c>
      <c r="K13" s="94" t="s">
        <v>267</v>
      </c>
    </row>
    <row r="14" spans="1:29" ht="21.5" thickBot="1">
      <c r="A14" s="390" t="s">
        <v>635</v>
      </c>
      <c r="B14" s="103">
        <f>'[3]Wing Design'!N3</f>
        <v>7.561954362419403</v>
      </c>
      <c r="C14" s="94" t="s">
        <v>267</v>
      </c>
      <c r="E14" s="510" t="s">
        <v>636</v>
      </c>
      <c r="F14" s="511"/>
      <c r="G14" s="512"/>
      <c r="I14" s="401" t="s">
        <v>637</v>
      </c>
      <c r="J14" s="138" t="s">
        <v>638</v>
      </c>
      <c r="K14" s="138" t="s">
        <v>267</v>
      </c>
    </row>
    <row r="15" spans="1:29" ht="17" thickBot="1">
      <c r="A15" s="390" t="s">
        <v>639</v>
      </c>
      <c r="B15" s="103">
        <f>'[3]Wing Design'!F10</f>
        <v>0.14834659554161936</v>
      </c>
      <c r="C15" s="94" t="s">
        <v>86</v>
      </c>
      <c r="E15" s="388" t="s">
        <v>108</v>
      </c>
      <c r="F15" s="389" t="s">
        <v>109</v>
      </c>
      <c r="G15" s="388" t="s">
        <v>110</v>
      </c>
    </row>
    <row r="16" spans="1:29" ht="16.5">
      <c r="A16" s="390" t="s">
        <v>640</v>
      </c>
      <c r="B16" s="103">
        <v>9.1812621359999999E-2</v>
      </c>
      <c r="C16" s="94" t="s">
        <v>86</v>
      </c>
      <c r="E16" s="390" t="s">
        <v>641</v>
      </c>
      <c r="F16" s="103">
        <f>'[3]Roll Control CRUISE'!B14</f>
        <v>16</v>
      </c>
      <c r="G16" s="94" t="s">
        <v>267</v>
      </c>
    </row>
    <row r="17" spans="1:13" ht="17" thickBot="1">
      <c r="A17" s="394" t="s">
        <v>642</v>
      </c>
      <c r="B17" s="395">
        <v>26.271738360000001</v>
      </c>
      <c r="C17" s="138" t="s">
        <v>643</v>
      </c>
      <c r="E17" s="390" t="s">
        <v>644</v>
      </c>
      <c r="F17" s="103">
        <f>'[3]Roll Control CRUISE'!B13</f>
        <v>17.307245694528682</v>
      </c>
      <c r="G17" s="94" t="s">
        <v>267</v>
      </c>
    </row>
    <row r="18" spans="1:13">
      <c r="E18" s="390" t="s">
        <v>645</v>
      </c>
      <c r="F18" s="103">
        <f>'[3]Roll Control CRUISE'!B17</f>
        <v>0.7</v>
      </c>
      <c r="G18" s="94" t="s">
        <v>267</v>
      </c>
    </row>
    <row r="19" spans="1:13" ht="17.5">
      <c r="E19" s="390" t="s">
        <v>646</v>
      </c>
      <c r="F19" s="103">
        <f>'[3]Roll Control CRUISE'!B9</f>
        <v>26</v>
      </c>
      <c r="G19" s="94" t="s">
        <v>468</v>
      </c>
    </row>
    <row r="20" spans="1:13" ht="18" thickBot="1">
      <c r="E20" s="394" t="s">
        <v>647</v>
      </c>
      <c r="F20" s="395">
        <f>'[3]Roll Control CRUISE'!B10</f>
        <v>26</v>
      </c>
      <c r="G20" s="138" t="s">
        <v>468</v>
      </c>
    </row>
    <row r="21" spans="1:13" ht="15" thickBot="1"/>
    <row r="22" spans="1:13" ht="21.5" thickBot="1">
      <c r="A22" s="513" t="s">
        <v>648</v>
      </c>
      <c r="B22" s="514"/>
      <c r="C22" s="514"/>
      <c r="D22" s="514"/>
      <c r="E22" s="514"/>
      <c r="F22" s="514"/>
      <c r="G22" s="514"/>
      <c r="H22" s="514"/>
      <c r="I22" s="514"/>
      <c r="J22" s="514"/>
      <c r="K22" s="514"/>
      <c r="L22" s="514"/>
      <c r="M22" s="515"/>
    </row>
    <row r="23" spans="1:13" ht="15" thickBot="1"/>
    <row r="24" spans="1:13" ht="21.5" thickBot="1">
      <c r="A24" s="510" t="s">
        <v>117</v>
      </c>
      <c r="B24" s="511"/>
      <c r="C24" s="511"/>
      <c r="D24" s="511"/>
      <c r="E24" s="511"/>
      <c r="F24" s="512"/>
      <c r="H24" s="510" t="s">
        <v>617</v>
      </c>
      <c r="I24" s="511"/>
      <c r="J24" s="511"/>
      <c r="K24" s="511"/>
      <c r="L24" s="511"/>
      <c r="M24" s="512"/>
    </row>
    <row r="25" spans="1:13" ht="15" thickBot="1">
      <c r="A25" s="402" t="s">
        <v>108</v>
      </c>
      <c r="B25" s="403" t="s">
        <v>109</v>
      </c>
      <c r="C25" s="402" t="s">
        <v>110</v>
      </c>
      <c r="E25" s="402" t="s">
        <v>108</v>
      </c>
      <c r="F25" s="402" t="s">
        <v>649</v>
      </c>
      <c r="H25" s="402" t="s">
        <v>108</v>
      </c>
      <c r="I25" s="403" t="s">
        <v>109</v>
      </c>
      <c r="J25" s="402" t="s">
        <v>110</v>
      </c>
      <c r="L25" s="402" t="s">
        <v>108</v>
      </c>
      <c r="M25" s="402" t="s">
        <v>649</v>
      </c>
    </row>
    <row r="26" spans="1:13" ht="16.5">
      <c r="A26" s="392" t="s">
        <v>650</v>
      </c>
      <c r="B26" s="404">
        <f>(B29/100)*B27+((100-B29)/100)*B28</f>
        <v>1.7820179117388857E-3</v>
      </c>
      <c r="C26" s="325" t="s">
        <v>86</v>
      </c>
      <c r="E26" s="392" t="s">
        <v>650</v>
      </c>
      <c r="F26" s="140">
        <f>B26</f>
        <v>1.7820179117388857E-3</v>
      </c>
      <c r="H26" s="392" t="s">
        <v>650</v>
      </c>
      <c r="I26" s="404">
        <f>(I29/100)*I27+((100-I29)/100)*I28</f>
        <v>1.8807460764264823E-3</v>
      </c>
      <c r="J26" s="325" t="s">
        <v>86</v>
      </c>
      <c r="L26" s="392" t="s">
        <v>650</v>
      </c>
      <c r="M26" s="140">
        <f>I26</f>
        <v>1.8807460764264823E-3</v>
      </c>
    </row>
    <row r="27" spans="1:13" ht="16.5">
      <c r="A27" s="393" t="s">
        <v>651</v>
      </c>
      <c r="B27" s="103">
        <f>(1.328)/(SQRT(B32))</f>
        <v>3.1466874683946288E-4</v>
      </c>
      <c r="C27" s="94" t="s">
        <v>86</v>
      </c>
      <c r="E27" s="393"/>
      <c r="F27" s="144"/>
      <c r="H27" s="393" t="s">
        <v>651</v>
      </c>
      <c r="I27" s="103">
        <f>(1.328)/(SQRT(I32))</f>
        <v>3.6604107261006054E-4</v>
      </c>
      <c r="J27" s="94" t="s">
        <v>86</v>
      </c>
      <c r="L27" s="393"/>
      <c r="M27" s="144"/>
    </row>
    <row r="28" spans="1:13" ht="16.5">
      <c r="A28" s="393" t="s">
        <v>652</v>
      </c>
      <c r="B28" s="103">
        <f>(0.455)/((LOG10(B32))^2.58*(1+0.144*$J$8^2)^0.65)</f>
        <v>2.5721290005308825E-3</v>
      </c>
      <c r="C28" s="94" t="s">
        <v>86</v>
      </c>
      <c r="E28" s="393" t="s">
        <v>653</v>
      </c>
      <c r="F28" s="144">
        <f>(1+(0.6/B34)*(B15)+100*(B15)^4)*(1.34*$J$8^0.18*(COS(RADIANS(B35)))^0.28)</f>
        <v>1.5860001000096926</v>
      </c>
      <c r="H28" s="393" t="s">
        <v>652</v>
      </c>
      <c r="I28" s="103">
        <f>(0.455)/((LOG10(I32))^2.58*(1+0.144*$J$8^2)^0.65)</f>
        <v>2.6963564630968634E-3</v>
      </c>
      <c r="J28" s="94" t="s">
        <v>86</v>
      </c>
      <c r="L28" s="393" t="s">
        <v>653</v>
      </c>
      <c r="M28" s="144">
        <f>(1+(0.6/I34)*(I37)+100*(I37)^4)*(1.34*$J$8^0.18*(COS(RADIANS(I35)))^0.28)</f>
        <v>1.4439739226369015</v>
      </c>
    </row>
    <row r="29" spans="1:13">
      <c r="A29" s="393" t="s">
        <v>654</v>
      </c>
      <c r="B29" s="103">
        <v>35</v>
      </c>
      <c r="C29" s="94" t="s">
        <v>655</v>
      </c>
      <c r="E29" s="393"/>
      <c r="F29" s="144"/>
      <c r="H29" s="393" t="s">
        <v>654</v>
      </c>
      <c r="I29" s="103">
        <v>35</v>
      </c>
      <c r="J29" s="94" t="s">
        <v>655</v>
      </c>
      <c r="L29" s="393"/>
      <c r="M29" s="144"/>
    </row>
    <row r="30" spans="1:13">
      <c r="A30" s="393" t="s">
        <v>656</v>
      </c>
      <c r="B30" s="103">
        <f>(($J$5*B13*$J$7)/($J$6))</f>
        <v>17811025.643722136</v>
      </c>
      <c r="C30" s="94" t="s">
        <v>86</v>
      </c>
      <c r="E30" s="393" t="s">
        <v>657</v>
      </c>
      <c r="F30" s="144">
        <v>1.1000000000000001</v>
      </c>
      <c r="H30" s="393" t="s">
        <v>656</v>
      </c>
      <c r="I30" s="103">
        <f>(($J$5*I36*$J$7)/($J$6))</f>
        <v>13162443.242240902</v>
      </c>
      <c r="J30" s="94" t="s">
        <v>86</v>
      </c>
      <c r="L30" s="393" t="s">
        <v>657</v>
      </c>
      <c r="M30" s="144">
        <v>1.04</v>
      </c>
    </row>
    <row r="31" spans="1:13">
      <c r="A31" s="393" t="s">
        <v>658</v>
      </c>
      <c r="B31" s="103">
        <f>44.62*(B13/$B$33)^1.053*$J$8^1.16</f>
        <v>44217458.076170132</v>
      </c>
      <c r="C31" s="94" t="s">
        <v>86</v>
      </c>
      <c r="E31" s="393"/>
      <c r="F31" s="144"/>
      <c r="H31" s="393" t="s">
        <v>658</v>
      </c>
      <c r="I31" s="103">
        <f>44.62*(I36/I33)^1.053*$J$8^1.16</f>
        <v>32157307.396485958</v>
      </c>
      <c r="J31" s="94" t="s">
        <v>86</v>
      </c>
      <c r="L31" s="393"/>
      <c r="M31" s="144"/>
    </row>
    <row r="32" spans="1:13" ht="16.5">
      <c r="A32" s="393" t="s">
        <v>659</v>
      </c>
      <c r="B32" s="103">
        <f>MIN(B30:B31)</f>
        <v>17811025.643722136</v>
      </c>
      <c r="C32" s="94" t="s">
        <v>86</v>
      </c>
      <c r="E32" s="393" t="s">
        <v>660</v>
      </c>
      <c r="F32" s="144">
        <f>220.488*1.07</f>
        <v>235.92216000000002</v>
      </c>
      <c r="H32" s="393" t="s">
        <v>659</v>
      </c>
      <c r="I32" s="103">
        <f>MIN(I30:I31)</f>
        <v>13162443.242240902</v>
      </c>
      <c r="J32" s="94" t="s">
        <v>86</v>
      </c>
      <c r="L32" s="393" t="s">
        <v>660</v>
      </c>
      <c r="M32" s="144">
        <v>1.99</v>
      </c>
    </row>
    <row r="33" spans="1:13">
      <c r="A33" s="393" t="s">
        <v>661</v>
      </c>
      <c r="B33" s="103">
        <f>0.634*10^-5</f>
        <v>6.3400000000000003E-6</v>
      </c>
      <c r="C33" s="94" t="s">
        <v>267</v>
      </c>
      <c r="E33" s="393"/>
      <c r="F33" s="144"/>
      <c r="H33" s="393" t="s">
        <v>661</v>
      </c>
      <c r="I33" s="103">
        <f>0.634*10^-5</f>
        <v>6.3400000000000003E-6</v>
      </c>
      <c r="J33" s="94" t="s">
        <v>267</v>
      </c>
      <c r="L33" s="393"/>
      <c r="M33" s="144"/>
    </row>
    <row r="34" spans="1:13">
      <c r="A34" s="393" t="s">
        <v>662</v>
      </c>
      <c r="B34" s="103">
        <v>0.3604</v>
      </c>
      <c r="C34" s="94" t="s">
        <v>86</v>
      </c>
      <c r="E34" s="393"/>
      <c r="F34" s="144"/>
      <c r="H34" s="393" t="s">
        <v>662</v>
      </c>
      <c r="I34" s="103">
        <v>0.4</v>
      </c>
      <c r="J34" s="94" t="s">
        <v>86</v>
      </c>
      <c r="L34" s="393"/>
      <c r="M34" s="144"/>
    </row>
    <row r="35" spans="1:13" ht="17" thickBot="1">
      <c r="A35" s="399" t="s">
        <v>663</v>
      </c>
      <c r="B35" s="395">
        <f>DEGREES(ATAN('[3]Wing Design'!I6-(4/'[3]Wing Design'!F6)*([3]DRAG!B34-0)*((1-'[3]Wing Design'!G3)/(1+'[3]Wing Design'!G3))))</f>
        <v>36.468619773804498</v>
      </c>
      <c r="C35" s="138" t="s">
        <v>468</v>
      </c>
      <c r="E35" s="399" t="s">
        <v>664</v>
      </c>
      <c r="F35" s="148">
        <f>PRODUCT(F26:F34)</f>
        <v>0.73346044273819289</v>
      </c>
      <c r="H35" s="393" t="s">
        <v>665</v>
      </c>
      <c r="I35" s="103">
        <v>0</v>
      </c>
      <c r="J35" s="94" t="s">
        <v>468</v>
      </c>
      <c r="L35" s="393"/>
      <c r="M35" s="144"/>
    </row>
    <row r="36" spans="1:13" ht="17" thickBot="1">
      <c r="A36"/>
      <c r="B36"/>
      <c r="C36"/>
      <c r="H36" s="393" t="s">
        <v>666</v>
      </c>
      <c r="I36" s="103">
        <f>0.75*B78</f>
        <v>2.7717749999999999</v>
      </c>
      <c r="J36" s="94"/>
      <c r="L36" s="393"/>
      <c r="M36" s="144"/>
    </row>
    <row r="37" spans="1:13" ht="21.5" thickBot="1">
      <c r="A37" s="510" t="s">
        <v>667</v>
      </c>
      <c r="B37" s="511"/>
      <c r="C37" s="511"/>
      <c r="D37" s="511"/>
      <c r="E37" s="511"/>
      <c r="F37" s="512"/>
      <c r="H37" s="399" t="s">
        <v>132</v>
      </c>
      <c r="I37" s="395">
        <f>[3]Airfoils!J5</f>
        <v>7.1328540540540566E-2</v>
      </c>
      <c r="J37" s="138"/>
      <c r="L37" s="399" t="s">
        <v>664</v>
      </c>
      <c r="M37" s="148">
        <f>PRODUCT(M26:M35)*2</f>
        <v>1.1241025319739081E-2</v>
      </c>
    </row>
    <row r="38" spans="1:13" ht="15" thickBot="1">
      <c r="A38" s="405" t="s">
        <v>108</v>
      </c>
      <c r="B38" s="406" t="s">
        <v>109</v>
      </c>
      <c r="C38" s="405" t="s">
        <v>110</v>
      </c>
      <c r="E38" s="407" t="s">
        <v>108</v>
      </c>
      <c r="F38" s="407" t="s">
        <v>649</v>
      </c>
    </row>
    <row r="39" spans="1:13" ht="21.5" thickBot="1">
      <c r="A39" s="392" t="s">
        <v>650</v>
      </c>
      <c r="B39" s="404">
        <f>(B42/100)*B40+((100-B42)/100)*B41</f>
        <v>1.958340329247024E-3</v>
      </c>
      <c r="C39" s="325" t="s">
        <v>86</v>
      </c>
      <c r="D39" s="187"/>
      <c r="E39" s="392" t="s">
        <v>650</v>
      </c>
      <c r="F39" s="140">
        <f>B39</f>
        <v>1.958340329247024E-3</v>
      </c>
      <c r="H39" s="510" t="s">
        <v>139</v>
      </c>
      <c r="I39" s="511"/>
      <c r="J39" s="511"/>
      <c r="K39" s="511"/>
      <c r="L39" s="511"/>
      <c r="M39" s="512"/>
    </row>
    <row r="40" spans="1:13" ht="17" thickBot="1">
      <c r="A40" s="393" t="s">
        <v>651</v>
      </c>
      <c r="B40" s="103">
        <f>(1.328)/(SQRT(B45))</f>
        <v>4.0890055413817986E-4</v>
      </c>
      <c r="C40" s="94" t="s">
        <v>86</v>
      </c>
      <c r="E40" s="393"/>
      <c r="F40" s="144"/>
      <c r="H40" s="402" t="s">
        <v>108</v>
      </c>
      <c r="I40" s="403" t="s">
        <v>109</v>
      </c>
      <c r="J40" s="402" t="s">
        <v>110</v>
      </c>
      <c r="L40" s="402" t="s">
        <v>108</v>
      </c>
      <c r="M40" s="402" t="s">
        <v>649</v>
      </c>
    </row>
    <row r="41" spans="1:13" ht="16.5">
      <c r="A41" s="393" t="s">
        <v>652</v>
      </c>
      <c r="B41" s="103">
        <f>(0.455)/((LOG10(B45))^2.58*(1+0.144*$J$8^2)^0.65)</f>
        <v>2.7926540543056324E-3</v>
      </c>
      <c r="C41" s="94" t="s">
        <v>86</v>
      </c>
      <c r="E41" s="393" t="s">
        <v>653</v>
      </c>
      <c r="F41" s="144">
        <f>(1+(0.6/B47)*(B50)+100*(B50)^4)*(1.34*$J$8^0.18*(COS(RADIANS(B48)))^0.28)</f>
        <v>1.383783468449737</v>
      </c>
      <c r="H41" s="392" t="s">
        <v>650</v>
      </c>
      <c r="I41" s="404">
        <f>(I44/100)*I42+((100-I44)/100)*I43</f>
        <v>1.769654102325269E-3</v>
      </c>
      <c r="J41" s="325" t="s">
        <v>86</v>
      </c>
      <c r="L41" s="392" t="s">
        <v>650</v>
      </c>
      <c r="M41" s="140">
        <f>I41</f>
        <v>1.769654102325269E-3</v>
      </c>
    </row>
    <row r="42" spans="1:13" ht="16.5">
      <c r="A42" s="393" t="s">
        <v>654</v>
      </c>
      <c r="B42" s="103">
        <v>35</v>
      </c>
      <c r="C42" s="94" t="s">
        <v>655</v>
      </c>
      <c r="E42" s="393"/>
      <c r="F42" s="144"/>
      <c r="H42" s="393" t="s">
        <v>651</v>
      </c>
      <c r="I42" s="103">
        <f>(1.328)/(SQRT(I47))</f>
        <v>1.2280631118698004E-4</v>
      </c>
      <c r="J42" s="94" t="s">
        <v>86</v>
      </c>
      <c r="L42" s="393"/>
      <c r="M42" s="144"/>
    </row>
    <row r="43" spans="1:13" ht="16.5">
      <c r="A43" s="393" t="s">
        <v>656</v>
      </c>
      <c r="B43" s="103">
        <f>($J$7*$J$5*B49)/($J$6)</f>
        <v>10547772.444728568</v>
      </c>
      <c r="C43" s="94" t="s">
        <v>86</v>
      </c>
      <c r="E43" s="393" t="s">
        <v>657</v>
      </c>
      <c r="F43" s="144">
        <v>1.04</v>
      </c>
      <c r="H43" s="393" t="s">
        <v>652</v>
      </c>
      <c r="I43" s="103">
        <f>(0.455)/((LOG10(I47))^2.58*(1+0.144*$J$8^2)^0.65)</f>
        <v>1.9526371902295232E-3</v>
      </c>
      <c r="J43" s="94" t="s">
        <v>86</v>
      </c>
      <c r="L43" s="393" t="s">
        <v>653</v>
      </c>
      <c r="M43" s="144">
        <f>(1+((60)/(I49^3))+(I49/400))</f>
        <v>1.1084823458642588</v>
      </c>
    </row>
    <row r="44" spans="1:13">
      <c r="A44" s="393" t="s">
        <v>658</v>
      </c>
      <c r="B44" s="103">
        <f>44.62*(B49/$B$46)^1.053*$J$8^1.16</f>
        <v>25468689.704759415</v>
      </c>
      <c r="C44" s="94" t="s">
        <v>86</v>
      </c>
      <c r="E44" s="393"/>
      <c r="F44" s="144"/>
      <c r="H44" s="393" t="s">
        <v>654</v>
      </c>
      <c r="I44" s="103">
        <v>10</v>
      </c>
      <c r="J44" s="94" t="s">
        <v>655</v>
      </c>
      <c r="L44" s="393"/>
      <c r="M44" s="144"/>
    </row>
    <row r="45" spans="1:13" ht="16.5">
      <c r="A45" s="393" t="s">
        <v>659</v>
      </c>
      <c r="B45" s="103">
        <f>MIN(B43:B44)</f>
        <v>10547772.444728568</v>
      </c>
      <c r="C45" s="94" t="s">
        <v>86</v>
      </c>
      <c r="E45" s="393" t="s">
        <v>660</v>
      </c>
      <c r="F45" s="144">
        <f>1.05*2*18.65</f>
        <v>39.164999999999999</v>
      </c>
      <c r="H45" s="393" t="s">
        <v>656</v>
      </c>
      <c r="I45" s="103">
        <f>(J5*J7*[3]Fuselage!E8)/([3]DRAG!J6)</f>
        <v>116937761.84581442</v>
      </c>
      <c r="J45" s="94" t="s">
        <v>86</v>
      </c>
      <c r="L45" s="393" t="s">
        <v>657</v>
      </c>
      <c r="M45" s="144">
        <v>1</v>
      </c>
    </row>
    <row r="46" spans="1:13">
      <c r="A46" s="393" t="s">
        <v>661</v>
      </c>
      <c r="B46" s="103">
        <f>0.634*10^-5</f>
        <v>6.3400000000000003E-6</v>
      </c>
      <c r="C46" s="94" t="s">
        <v>267</v>
      </c>
      <c r="E46" s="393"/>
      <c r="F46" s="144"/>
      <c r="H46" s="393" t="s">
        <v>658</v>
      </c>
      <c r="I46" s="103">
        <f>44.62*([3]Fuselage!E8/$I$48)^1.053*$J$8^1.16</f>
        <v>320755942.48080057</v>
      </c>
      <c r="J46" s="94" t="s">
        <v>86</v>
      </c>
      <c r="L46" s="393"/>
      <c r="M46" s="144"/>
    </row>
    <row r="47" spans="1:13" ht="16.5">
      <c r="A47" s="393" t="s">
        <v>668</v>
      </c>
      <c r="B47" s="103">
        <v>0.4</v>
      </c>
      <c r="C47" s="94" t="s">
        <v>86</v>
      </c>
      <c r="E47" s="393"/>
      <c r="F47" s="144"/>
      <c r="H47" s="393" t="s">
        <v>659</v>
      </c>
      <c r="I47" s="103">
        <f>MIN(I45:I46)</f>
        <v>116937761.84581442</v>
      </c>
      <c r="J47" s="94" t="s">
        <v>86</v>
      </c>
      <c r="L47" s="393" t="s">
        <v>660</v>
      </c>
      <c r="M47" s="144">
        <f>((PI()*[3]Fuselage!E4)/(4))*((1/(3*[3]DRAG!I50^2))*((4*([3]DRAG!I50^2)+(([3]Fuselage!E4^2)/4))^1.5-(([3]Fuselage!E4^3)/8))-[3]Fuselage!E4+4*[3]DRAG!I51+2*SQRT([3]DRAG!I52^2+([3]Fuselage!E4^2/4)))</f>
        <v>161.84923708968719</v>
      </c>
    </row>
    <row r="48" spans="1:13" ht="16.5">
      <c r="A48" s="393" t="s">
        <v>665</v>
      </c>
      <c r="B48" s="103">
        <f>[3]WP3!J103</f>
        <v>30.802861782840861</v>
      </c>
      <c r="C48" s="94" t="s">
        <v>468</v>
      </c>
      <c r="E48" s="393"/>
      <c r="F48" s="144"/>
      <c r="H48" s="393" t="s">
        <v>661</v>
      </c>
      <c r="I48" s="103">
        <f>0.634*10^-5</f>
        <v>6.3400000000000003E-6</v>
      </c>
      <c r="J48" s="94" t="s">
        <v>267</v>
      </c>
      <c r="L48" s="393"/>
      <c r="M48" s="144"/>
    </row>
    <row r="49" spans="1:13">
      <c r="A49" s="393" t="s">
        <v>633</v>
      </c>
      <c r="B49" s="103">
        <f>[3]WP3!J104</f>
        <v>2.2211721205500217</v>
      </c>
      <c r="C49" s="94" t="s">
        <v>267</v>
      </c>
      <c r="E49" s="393"/>
      <c r="F49" s="144"/>
      <c r="H49" s="393" t="s">
        <v>669</v>
      </c>
      <c r="I49" s="103">
        <f>[3]Fuselage!E8/[3]Fuselage!E4</f>
        <v>8.8575950505377499</v>
      </c>
      <c r="J49" s="94" t="s">
        <v>86</v>
      </c>
      <c r="L49" s="393"/>
      <c r="M49" s="144"/>
    </row>
    <row r="50" spans="1:13" ht="17" thickBot="1">
      <c r="A50" s="399" t="s">
        <v>670</v>
      </c>
      <c r="B50" s="395">
        <f>[3]Airfoils!J5</f>
        <v>7.1328540540540566E-2</v>
      </c>
      <c r="C50" s="138" t="s">
        <v>86</v>
      </c>
      <c r="D50"/>
      <c r="E50" s="399" t="s">
        <v>664</v>
      </c>
      <c r="F50" s="148">
        <f>PRODUCT(F39:F49)</f>
        <v>0.11037933564921863</v>
      </c>
      <c r="H50" s="393" t="s">
        <v>671</v>
      </c>
      <c r="I50" s="103">
        <f>[3]Fuselage!E6</f>
        <v>4.1701499999999996</v>
      </c>
      <c r="J50" s="94" t="s">
        <v>267</v>
      </c>
      <c r="L50" s="393"/>
      <c r="M50" s="144"/>
    </row>
    <row r="51" spans="1:13" ht="15" thickBot="1">
      <c r="A51"/>
      <c r="B51"/>
      <c r="C51"/>
      <c r="D51"/>
      <c r="E51"/>
      <c r="F51"/>
      <c r="H51" s="393" t="s">
        <v>672</v>
      </c>
      <c r="I51" s="103">
        <f>[3]Fuselage!E8-[3]Fuselage!E6-[3]Fuselage!E5</f>
        <v>12.114550000000001</v>
      </c>
      <c r="J51" s="94" t="s">
        <v>267</v>
      </c>
      <c r="L51" s="393"/>
      <c r="M51" s="144"/>
    </row>
    <row r="52" spans="1:13" ht="21.5" thickBot="1">
      <c r="A52" s="510" t="s">
        <v>673</v>
      </c>
      <c r="B52" s="511"/>
      <c r="C52" s="511"/>
      <c r="D52" s="511"/>
      <c r="E52" s="511"/>
      <c r="F52" s="512"/>
      <c r="H52" s="399" t="s">
        <v>674</v>
      </c>
      <c r="I52" s="395">
        <f>[3]Fuselage!E5</f>
        <v>8.3402999999999992</v>
      </c>
      <c r="J52" s="138" t="s">
        <v>267</v>
      </c>
      <c r="L52" s="399" t="s">
        <v>664</v>
      </c>
      <c r="M52" s="148">
        <f>PRODUCT(M41:M51)</f>
        <v>0.31748837247802308</v>
      </c>
    </row>
    <row r="53" spans="1:13" ht="15" thickBot="1">
      <c r="A53" s="405" t="s">
        <v>108</v>
      </c>
      <c r="B53" s="406" t="s">
        <v>109</v>
      </c>
      <c r="C53" s="405" t="s">
        <v>110</v>
      </c>
      <c r="E53" s="407" t="s">
        <v>108</v>
      </c>
      <c r="F53" s="407" t="s">
        <v>649</v>
      </c>
    </row>
    <row r="54" spans="1:13" ht="21.5" thickBot="1">
      <c r="A54" s="392" t="s">
        <v>650</v>
      </c>
      <c r="B54" s="404">
        <f>(B57/100)*B55+((100-B57)/100)*B56</f>
        <v>1.7498235373761689E-3</v>
      </c>
      <c r="C54" s="325" t="s">
        <v>86</v>
      </c>
      <c r="D54" s="187"/>
      <c r="E54" s="392" t="s">
        <v>650</v>
      </c>
      <c r="F54" s="140">
        <f>B54</f>
        <v>1.7498235373761689E-3</v>
      </c>
      <c r="H54" s="510" t="s">
        <v>675</v>
      </c>
      <c r="I54" s="511"/>
      <c r="J54" s="511"/>
      <c r="K54" s="511"/>
      <c r="L54" s="511"/>
      <c r="M54" s="512"/>
    </row>
    <row r="55" spans="1:13" ht="17" thickBot="1">
      <c r="A55" s="393" t="s">
        <v>651</v>
      </c>
      <c r="B55" s="103">
        <f>(1.328)/(SQRT(B60))</f>
        <v>2.9870416346803279E-4</v>
      </c>
      <c r="C55" s="94" t="s">
        <v>86</v>
      </c>
      <c r="E55" s="393"/>
      <c r="F55" s="144"/>
      <c r="H55" s="388" t="s">
        <v>108</v>
      </c>
      <c r="I55" s="389" t="s">
        <v>109</v>
      </c>
      <c r="J55" s="388" t="s">
        <v>110</v>
      </c>
      <c r="K55" s="187"/>
      <c r="L55" s="388" t="s">
        <v>108</v>
      </c>
      <c r="M55" s="388" t="s">
        <v>649</v>
      </c>
    </row>
    <row r="56" spans="1:13" ht="16.5">
      <c r="A56" s="393" t="s">
        <v>652</v>
      </c>
      <c r="B56" s="103">
        <f>(0.455)/((LOG10(B60))^2.58*(1+0.144*$J$8^2)^0.65)</f>
        <v>2.5311955079420885E-3</v>
      </c>
      <c r="C56" s="94" t="s">
        <v>86</v>
      </c>
      <c r="E56" s="393" t="s">
        <v>653</v>
      </c>
      <c r="F56" s="144">
        <f>(1+(0.6/B62)*(B65)+100*(B65)^4)*(1.34*$J$8^0.18*(COS(RADIANS(B63)))^0.28)</f>
        <v>1.383783468449737</v>
      </c>
      <c r="H56" s="393" t="s">
        <v>676</v>
      </c>
      <c r="I56" s="103">
        <v>0.93140000000000001</v>
      </c>
      <c r="J56" s="94" t="s">
        <v>86</v>
      </c>
      <c r="L56" s="392" t="s">
        <v>677</v>
      </c>
      <c r="M56" s="140">
        <f>I58</f>
        <v>3.9447731755424056E-4</v>
      </c>
    </row>
    <row r="57" spans="1:13" ht="16.5">
      <c r="A57" s="393" t="s">
        <v>654</v>
      </c>
      <c r="B57" s="103">
        <v>35</v>
      </c>
      <c r="C57" s="94" t="s">
        <v>655</v>
      </c>
      <c r="E57" s="393"/>
      <c r="F57" s="144"/>
      <c r="H57" s="393" t="s">
        <v>678</v>
      </c>
      <c r="I57" s="103">
        <f>0.67</f>
        <v>0.67</v>
      </c>
      <c r="J57" s="94" t="s">
        <v>86</v>
      </c>
      <c r="L57" s="393"/>
      <c r="M57" s="144"/>
    </row>
    <row r="58" spans="1:13" ht="16.5">
      <c r="A58" s="393" t="s">
        <v>656</v>
      </c>
      <c r="B58" s="103">
        <f>($J$7*$J$5*B64)/($J$6)</f>
        <v>19765763.651720025</v>
      </c>
      <c r="C58" s="94" t="s">
        <v>86</v>
      </c>
      <c r="E58" s="393" t="s">
        <v>657</v>
      </c>
      <c r="F58" s="144">
        <v>1.04</v>
      </c>
      <c r="H58" s="393" t="s">
        <v>677</v>
      </c>
      <c r="I58" s="103">
        <f>0.002*(1+2.5*((I56-J8)/(0.05)))^-1</f>
        <v>3.9447731755424056E-4</v>
      </c>
      <c r="J58" s="94" t="s">
        <v>86</v>
      </c>
      <c r="L58" s="393" t="s">
        <v>679</v>
      </c>
      <c r="M58" s="144">
        <f>I60/M47</f>
        <v>5.0952504781042341E-4</v>
      </c>
    </row>
    <row r="59" spans="1:13">
      <c r="A59" s="393" t="s">
        <v>658</v>
      </c>
      <c r="B59" s="103">
        <f>44.62*(B64/$B$46)^1.053*$J$8^1.16</f>
        <v>49341840.975357629</v>
      </c>
      <c r="C59" s="94" t="s">
        <v>86</v>
      </c>
      <c r="E59" s="393"/>
      <c r="F59" s="144"/>
      <c r="H59" s="393" t="s">
        <v>680</v>
      </c>
      <c r="I59" s="103">
        <v>0.1047</v>
      </c>
      <c r="J59" s="94" t="s">
        <v>681</v>
      </c>
      <c r="L59" s="393"/>
      <c r="M59" s="144"/>
    </row>
    <row r="60" spans="1:13" ht="17" thickBot="1">
      <c r="A60" s="393" t="s">
        <v>659</v>
      </c>
      <c r="B60" s="103">
        <f>MIN(B58:B59)</f>
        <v>19765763.651720025</v>
      </c>
      <c r="C60" s="94" t="s">
        <v>86</v>
      </c>
      <c r="E60" s="393" t="s">
        <v>660</v>
      </c>
      <c r="F60" s="144">
        <f>1.05*2*35.64</f>
        <v>74.844000000000008</v>
      </c>
      <c r="H60" s="399" t="s">
        <v>682</v>
      </c>
      <c r="I60" s="395">
        <f>3.83*I59^2.5*PI()*([3]Fuselage!E4/2)^2</f>
        <v>8.2466240266203417E-2</v>
      </c>
      <c r="J60" s="138" t="s">
        <v>370</v>
      </c>
      <c r="K60"/>
      <c r="L60" s="399" t="s">
        <v>664</v>
      </c>
      <c r="M60" s="148">
        <f>SUM(M56:M59)</f>
        <v>9.0400236536466397E-4</v>
      </c>
    </row>
    <row r="61" spans="1:13">
      <c r="A61" s="393" t="s">
        <v>661</v>
      </c>
      <c r="B61" s="103">
        <f>0.634*10^-5</f>
        <v>6.3400000000000003E-6</v>
      </c>
      <c r="C61" s="94" t="s">
        <v>267</v>
      </c>
      <c r="E61" s="393"/>
      <c r="F61" s="144"/>
      <c r="H61"/>
      <c r="I61"/>
      <c r="J61"/>
      <c r="K61"/>
      <c r="L61"/>
      <c r="M61"/>
    </row>
    <row r="62" spans="1:13" ht="16.5">
      <c r="A62" s="393" t="s">
        <v>668</v>
      </c>
      <c r="B62" s="103">
        <v>0.4</v>
      </c>
      <c r="C62" s="94" t="s">
        <v>86</v>
      </c>
      <c r="E62" s="393"/>
      <c r="F62" s="144"/>
    </row>
    <row r="63" spans="1:13" ht="16.5">
      <c r="A63" s="393" t="s">
        <v>665</v>
      </c>
      <c r="B63" s="103">
        <f>[3]WP3!J95</f>
        <v>30.802861782840861</v>
      </c>
      <c r="C63" s="94" t="s">
        <v>468</v>
      </c>
      <c r="E63" s="393"/>
      <c r="F63" s="144"/>
    </row>
    <row r="64" spans="1:13">
      <c r="A64" s="393" t="s">
        <v>633</v>
      </c>
      <c r="B64" s="103">
        <f>[3]WP3!J96</f>
        <v>4.1623161093623011</v>
      </c>
      <c r="C64" s="94" t="s">
        <v>267</v>
      </c>
      <c r="E64" s="393"/>
      <c r="F64" s="144"/>
    </row>
    <row r="65" spans="1:6" ht="17" thickBot="1">
      <c r="A65" s="399" t="s">
        <v>670</v>
      </c>
      <c r="B65" s="395">
        <f>[3]Airfoils!J5</f>
        <v>7.1328540540540566E-2</v>
      </c>
      <c r="C65" s="138" t="s">
        <v>86</v>
      </c>
      <c r="D65"/>
      <c r="E65" s="399" t="s">
        <v>664</v>
      </c>
      <c r="F65" s="148">
        <f>PRODUCT(F54:F64)</f>
        <v>0.1884745527449643</v>
      </c>
    </row>
    <row r="66" spans="1:6" ht="15" thickBot="1"/>
    <row r="67" spans="1:6" ht="21.5" thickBot="1">
      <c r="A67" s="510" t="s">
        <v>627</v>
      </c>
      <c r="B67" s="511"/>
      <c r="C67" s="511"/>
      <c r="D67" s="511"/>
      <c r="E67" s="511"/>
      <c r="F67" s="512"/>
    </row>
    <row r="68" spans="1:6" ht="15" thickBot="1">
      <c r="A68" s="402" t="s">
        <v>108</v>
      </c>
      <c r="B68" s="403" t="s">
        <v>109</v>
      </c>
      <c r="C68" s="402" t="s">
        <v>110</v>
      </c>
      <c r="E68" s="402" t="s">
        <v>108</v>
      </c>
      <c r="F68" s="402" t="s">
        <v>649</v>
      </c>
    </row>
    <row r="69" spans="1:6" ht="16.5">
      <c r="A69" s="392" t="s">
        <v>650</v>
      </c>
      <c r="B69" s="404">
        <f>(B72/100)*B70+((100-B72)/100)*B71</f>
        <v>2.3519075929908442E-3</v>
      </c>
      <c r="C69" s="325" t="s">
        <v>86</v>
      </c>
      <c r="E69" s="392" t="s">
        <v>650</v>
      </c>
      <c r="F69" s="140">
        <f>B69</f>
        <v>2.3519075929908442E-3</v>
      </c>
    </row>
    <row r="70" spans="1:6" ht="16.5">
      <c r="A70" s="393" t="s">
        <v>651</v>
      </c>
      <c r="B70" s="103">
        <f>(1.328)/(SQRT(B75))</f>
        <v>3.170008677088167E-4</v>
      </c>
      <c r="C70" s="94" t="s">
        <v>86</v>
      </c>
      <c r="E70" s="393"/>
      <c r="F70" s="144"/>
    </row>
    <row r="71" spans="1:6" ht="16.5">
      <c r="A71" s="393" t="s">
        <v>652</v>
      </c>
      <c r="B71" s="103">
        <f>(0.455)/((LOG10(B75))^2.58*(1+0.144*$J$8^2)^0.65)</f>
        <v>2.5780083402444027E-3</v>
      </c>
      <c r="C71" s="94" t="s">
        <v>86</v>
      </c>
      <c r="E71" s="393" t="s">
        <v>653</v>
      </c>
      <c r="F71" s="144">
        <f>1+(0.35/B77)</f>
        <v>1.1371134020618556</v>
      </c>
    </row>
    <row r="72" spans="1:6">
      <c r="A72" s="393" t="s">
        <v>654</v>
      </c>
      <c r="B72" s="103">
        <v>10</v>
      </c>
      <c r="C72" s="94" t="s">
        <v>655</v>
      </c>
      <c r="E72" s="393"/>
      <c r="F72" s="144"/>
    </row>
    <row r="73" spans="1:6">
      <c r="A73" s="393" t="s">
        <v>656</v>
      </c>
      <c r="B73" s="103">
        <f>($J$5*B78*$J$7)/($J$6)</f>
        <v>17549924.322987873</v>
      </c>
      <c r="C73" s="94" t="s">
        <v>86</v>
      </c>
      <c r="E73" s="393" t="s">
        <v>657</v>
      </c>
      <c r="F73" s="144">
        <v>1.3</v>
      </c>
    </row>
    <row r="74" spans="1:6">
      <c r="A74" s="393" t="s">
        <v>658</v>
      </c>
      <c r="B74" s="103">
        <f>44.62*(B78/B76)^1.053*($J$8)^1.16</f>
        <v>43535162.19356297</v>
      </c>
      <c r="C74" s="94" t="s">
        <v>86</v>
      </c>
      <c r="E74" s="393"/>
      <c r="F74" s="144"/>
    </row>
    <row r="75" spans="1:6" ht="16.5">
      <c r="A75" s="393" t="s">
        <v>659</v>
      </c>
      <c r="B75" s="103">
        <f>MIN(B73:B74)</f>
        <v>17549924.322987873</v>
      </c>
      <c r="C75" s="94" t="s">
        <v>86</v>
      </c>
      <c r="E75" s="393" t="s">
        <v>660</v>
      </c>
      <c r="F75" s="144">
        <f>PI()*B78*B80+PI()*((B80/2)^2-(B79/2)^2)</f>
        <v>17.032465202383289</v>
      </c>
    </row>
    <row r="76" spans="1:6">
      <c r="A76" s="393" t="s">
        <v>661</v>
      </c>
      <c r="B76" s="103">
        <f>0.634*10^-5</f>
        <v>6.3400000000000003E-6</v>
      </c>
      <c r="C76" s="94" t="s">
        <v>267</v>
      </c>
      <c r="E76" s="393"/>
      <c r="F76" s="144"/>
    </row>
    <row r="77" spans="1:6">
      <c r="A77" s="393" t="s">
        <v>669</v>
      </c>
      <c r="B77" s="103">
        <f>B78/B80</f>
        <v>2.5526315789473686</v>
      </c>
      <c r="C77" s="94" t="s">
        <v>86</v>
      </c>
      <c r="E77" s="393"/>
      <c r="F77" s="144"/>
    </row>
    <row r="78" spans="1:6">
      <c r="A78" s="393" t="s">
        <v>683</v>
      </c>
      <c r="B78" s="103">
        <f>3.6957</f>
        <v>3.6957</v>
      </c>
      <c r="C78" s="94" t="s">
        <v>267</v>
      </c>
      <c r="E78" s="393"/>
      <c r="F78" s="144"/>
    </row>
    <row r="79" spans="1:6" ht="16.5">
      <c r="A79" s="393" t="s">
        <v>684</v>
      </c>
      <c r="B79" s="103">
        <f>1.3462</f>
        <v>1.3462000000000001</v>
      </c>
      <c r="C79" s="94" t="s">
        <v>267</v>
      </c>
      <c r="E79" s="393"/>
      <c r="F79" s="144"/>
    </row>
    <row r="80" spans="1:6" ht="17" thickBot="1">
      <c r="A80" s="399" t="s">
        <v>685</v>
      </c>
      <c r="B80" s="395">
        <f>1.4478</f>
        <v>1.4478</v>
      </c>
      <c r="C80" s="138" t="s">
        <v>267</v>
      </c>
      <c r="E80" s="399" t="s">
        <v>664</v>
      </c>
      <c r="F80" s="148">
        <f>PRODUCT(F69:F78)*2</f>
        <v>0.11843358910763181</v>
      </c>
    </row>
  </sheetData>
  <mergeCells count="21">
    <mergeCell ref="A22:M22"/>
    <mergeCell ref="V5:W10"/>
    <mergeCell ref="E14:G14"/>
    <mergeCell ref="A1:M1"/>
    <mergeCell ref="A3:C3"/>
    <mergeCell ref="E3:G3"/>
    <mergeCell ref="I3:K3"/>
    <mergeCell ref="T5:U10"/>
    <mergeCell ref="E9:G9"/>
    <mergeCell ref="I10:K10"/>
    <mergeCell ref="R3:W3"/>
    <mergeCell ref="R4:S4"/>
    <mergeCell ref="T4:U4"/>
    <mergeCell ref="V4:W4"/>
    <mergeCell ref="A67:F67"/>
    <mergeCell ref="A24:F24"/>
    <mergeCell ref="H24:M24"/>
    <mergeCell ref="A37:F37"/>
    <mergeCell ref="H39:M39"/>
    <mergeCell ref="A52:F52"/>
    <mergeCell ref="H54:M5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E13F5-B61B-43CB-A554-094A72A97729}">
  <dimension ref="A1:X2002"/>
  <sheetViews>
    <sheetView topLeftCell="A22" zoomScaleNormal="100" workbookViewId="0">
      <selection activeCell="A31" sqref="A31"/>
    </sheetView>
  </sheetViews>
  <sheetFormatPr defaultColWidth="11" defaultRowHeight="14.5"/>
  <cols>
    <col min="1" max="1" width="19.6328125" bestFit="1" customWidth="1"/>
    <col min="11" max="11" width="12" bestFit="1" customWidth="1"/>
  </cols>
  <sheetData>
    <row r="1" spans="1:24">
      <c r="A1" t="s">
        <v>686</v>
      </c>
      <c r="B1">
        <v>2.5</v>
      </c>
      <c r="D1" t="s">
        <v>687</v>
      </c>
      <c r="E1">
        <f>'TW and WS'!$E$31*SQRT(B7/B6)</f>
        <v>128.94024248410841</v>
      </c>
      <c r="I1" t="s">
        <v>688</v>
      </c>
      <c r="J1" t="s">
        <v>689</v>
      </c>
      <c r="K1" t="s">
        <v>690</v>
      </c>
      <c r="L1" t="s">
        <v>691</v>
      </c>
      <c r="M1" t="s">
        <v>692</v>
      </c>
      <c r="O1" t="s">
        <v>693</v>
      </c>
      <c r="P1" t="s">
        <v>694</v>
      </c>
      <c r="Q1" t="s">
        <v>695</v>
      </c>
      <c r="R1" t="s">
        <v>695</v>
      </c>
      <c r="S1" t="s">
        <v>694</v>
      </c>
      <c r="T1" t="s">
        <v>693</v>
      </c>
      <c r="V1" t="s">
        <v>696</v>
      </c>
      <c r="W1" t="s">
        <v>688</v>
      </c>
      <c r="X1" t="s">
        <v>172</v>
      </c>
    </row>
    <row r="2" spans="1:24">
      <c r="A2" t="s">
        <v>697</v>
      </c>
      <c r="B2">
        <v>-1</v>
      </c>
      <c r="D2" t="s">
        <v>698</v>
      </c>
      <c r="E2">
        <f>(0.85*B14)*SQRT(B7/B6)</f>
        <v>136.99900763936517</v>
      </c>
      <c r="F2" t="s">
        <v>699</v>
      </c>
      <c r="I2">
        <v>0</v>
      </c>
      <c r="J2">
        <f>(I2/$E$3)^2</f>
        <v>0</v>
      </c>
      <c r="K2">
        <f>(I2/$E$4)^2</f>
        <v>0</v>
      </c>
      <c r="L2">
        <f>$B$1</f>
        <v>2.5</v>
      </c>
      <c r="M2">
        <f>$B$2</f>
        <v>-1</v>
      </c>
      <c r="N2">
        <f t="shared" ref="N2:N10" si="0">(0.5*$B$6*I2^2*$B$3*-1)/$B$5</f>
        <v>0</v>
      </c>
      <c r="O2">
        <f>1+((0.5*$B$6*$B$21/$B$5)*$D$33*$B$28*$I2)</f>
        <v>1</v>
      </c>
      <c r="P2">
        <f>1+((0.5*$B$6*$B$21/$B$5)*$E$33*$B$28*$I2)</f>
        <v>1</v>
      </c>
      <c r="Q2">
        <f>1+((0.5*$B$6*$B$21/$B$5)*$F$33*$B$28*$I2)</f>
        <v>1</v>
      </c>
      <c r="R2">
        <f>1-((0.5*$B$6*$B$21/$B$5)*$F$33*$B$28*$I2)</f>
        <v>1</v>
      </c>
      <c r="S2">
        <f>1-((0.5*$B$6*$B$21/$B$5)*$E$33*$B$28*$I2)</f>
        <v>1</v>
      </c>
      <c r="T2">
        <f>1-((0.5*$B$6*$B$21/$B$5)*$D$33*$B$28*$I2)</f>
        <v>1</v>
      </c>
      <c r="W2">
        <v>0</v>
      </c>
      <c r="X2">
        <v>0</v>
      </c>
    </row>
    <row r="3" spans="1:24">
      <c r="A3" t="s">
        <v>700</v>
      </c>
      <c r="B3">
        <f>'TW and WS'!$N20</f>
        <v>1.73492756</v>
      </c>
      <c r="D3" t="s">
        <v>701</v>
      </c>
      <c r="E3">
        <f>'TW and WS'!$S$5</f>
        <v>68.431501301450126</v>
      </c>
      <c r="F3" t="s">
        <v>702</v>
      </c>
      <c r="I3">
        <f t="shared" ref="I3:I66" si="1">I2+0.1</f>
        <v>0.1</v>
      </c>
      <c r="J3">
        <f>(I3/$E$3)^2</f>
        <v>2.1354424122590214E-6</v>
      </c>
      <c r="K3">
        <f t="shared" ref="K3:K66" si="2">(I3/$E$4)^2</f>
        <v>4.1764285714285723E-6</v>
      </c>
      <c r="L3">
        <f>$B$1</f>
        <v>2.5</v>
      </c>
      <c r="M3">
        <f>$B$2</f>
        <v>-1</v>
      </c>
      <c r="N3">
        <f t="shared" si="0"/>
        <v>-4.7228583577777793E-6</v>
      </c>
      <c r="O3">
        <f t="shared" ref="O3:O66" si="3">1+((0.5*$B$6*$B$21/$B$5)*$D$33*$B$28*$I3)</f>
        <v>1.0010104340795078</v>
      </c>
      <c r="P3">
        <f t="shared" ref="P3:P66" si="4">1+((0.5*$B$6*$B$21/$B$5)*$E$33*$B$28*$I3)</f>
        <v>1.0007292750665668</v>
      </c>
      <c r="Q3">
        <f t="shared" ref="Q3:Q66" si="5">1+((0.5*$B$6*$B$21/$B$5)*$F$33*$B$28*$I3)</f>
        <v>1.0003646375332833</v>
      </c>
      <c r="R3">
        <f t="shared" ref="R3:R66" si="6">1-((0.5*$B$6*$B$21/$B$5)*$F$33*$B$28*$I3)</f>
        <v>0.99963536246671658</v>
      </c>
      <c r="S3">
        <f t="shared" ref="S3:S66" si="7">1-((0.5*$B$6*$B$21/$B$5)*$E$33*$B$28*$I3)</f>
        <v>0.99927072493343327</v>
      </c>
      <c r="T3">
        <f t="shared" ref="T3:T66" si="8">1-((0.5*$B$6*$B$21/$B$5)*$D$33*$B$28*$I3)</f>
        <v>0.99898956592049215</v>
      </c>
      <c r="W3">
        <f>$E$4</f>
        <v>48.932507452781891</v>
      </c>
      <c r="X3">
        <f>$K$695</f>
        <v>2.0057256450000196</v>
      </c>
    </row>
    <row r="4" spans="1:24">
      <c r="A4" t="s">
        <v>703</v>
      </c>
      <c r="B4" s="38">
        <f>'TW and WS'!$N$18</f>
        <v>1.5104300809668969</v>
      </c>
      <c r="D4" t="s">
        <v>704</v>
      </c>
      <c r="E4">
        <f>'TW and WS'!$S$4</f>
        <v>48.932507452781891</v>
      </c>
      <c r="F4" t="s">
        <v>705</v>
      </c>
      <c r="I4">
        <f t="shared" si="1"/>
        <v>0.2</v>
      </c>
      <c r="J4">
        <f t="shared" ref="J4:J67" si="9">(I4/$E$3)^2</f>
        <v>8.5417696490360857E-6</v>
      </c>
      <c r="K4">
        <f t="shared" si="2"/>
        <v>1.6705714285714289E-5</v>
      </c>
      <c r="L4">
        <f t="shared" ref="L4:L67" si="10">$B$1</f>
        <v>2.5</v>
      </c>
      <c r="M4">
        <f t="shared" ref="M4:M67" si="11">$B$2</f>
        <v>-1</v>
      </c>
      <c r="N4">
        <f t="shared" si="0"/>
        <v>-1.8891433431111117E-5</v>
      </c>
      <c r="O4">
        <f t="shared" si="3"/>
        <v>1.0020208681590157</v>
      </c>
      <c r="P4">
        <f t="shared" si="4"/>
        <v>1.0014585501331335</v>
      </c>
      <c r="Q4">
        <f t="shared" si="5"/>
        <v>1.0007292750665668</v>
      </c>
      <c r="R4">
        <f t="shared" si="6"/>
        <v>0.99927072493343327</v>
      </c>
      <c r="S4">
        <f t="shared" si="7"/>
        <v>0.99854144986686655</v>
      </c>
      <c r="T4">
        <f t="shared" si="8"/>
        <v>0.9979791318409843</v>
      </c>
      <c r="W4">
        <f>E3</f>
        <v>68.431501301450126</v>
      </c>
      <c r="X4">
        <f>$J$687</f>
        <v>1.0020029658922502</v>
      </c>
    </row>
    <row r="5" spans="1:24">
      <c r="A5" t="s">
        <v>706</v>
      </c>
      <c r="B5">
        <f>'TW and WS'!$I$17</f>
        <v>2250</v>
      </c>
      <c r="I5">
        <f t="shared" si="1"/>
        <v>0.30000000000000004</v>
      </c>
      <c r="J5">
        <f t="shared" si="9"/>
        <v>1.9218981710331196E-5</v>
      </c>
      <c r="K5">
        <f t="shared" si="2"/>
        <v>3.7587857142857157E-5</v>
      </c>
      <c r="L5">
        <f t="shared" si="10"/>
        <v>2.5</v>
      </c>
      <c r="M5">
        <f t="shared" si="11"/>
        <v>-1</v>
      </c>
      <c r="N5">
        <f t="shared" si="0"/>
        <v>-4.250572522000002E-5</v>
      </c>
      <c r="O5">
        <f t="shared" si="3"/>
        <v>1.0030313022385235</v>
      </c>
      <c r="P5">
        <f t="shared" si="4"/>
        <v>1.0021878251997003</v>
      </c>
      <c r="Q5">
        <f t="shared" si="5"/>
        <v>1.0010939125998501</v>
      </c>
      <c r="R5">
        <f t="shared" si="6"/>
        <v>0.99890608740014986</v>
      </c>
      <c r="S5">
        <f t="shared" si="7"/>
        <v>0.99781217480029982</v>
      </c>
      <c r="T5">
        <f t="shared" si="8"/>
        <v>0.99696869776147645</v>
      </c>
      <c r="W5">
        <f>I695</f>
        <v>69.300000000000338</v>
      </c>
      <c r="X5">
        <f>K695</f>
        <v>2.0057256450000196</v>
      </c>
    </row>
    <row r="6" spans="1:24">
      <c r="A6" t="s">
        <v>707</v>
      </c>
      <c r="B6">
        <f>'TW and WS'!$B$32</f>
        <v>1.2250000000000001</v>
      </c>
      <c r="D6" t="s">
        <v>708</v>
      </c>
      <c r="E6">
        <f>$E$3*SQRT($B$1)</f>
        <v>108.19970390867957</v>
      </c>
      <c r="I6">
        <f t="shared" si="1"/>
        <v>0.4</v>
      </c>
      <c r="J6">
        <f t="shared" si="9"/>
        <v>3.4167078596144343E-5</v>
      </c>
      <c r="K6">
        <f t="shared" si="2"/>
        <v>6.6822857142857157E-5</v>
      </c>
      <c r="L6">
        <f t="shared" si="10"/>
        <v>2.5</v>
      </c>
      <c r="M6">
        <f t="shared" si="11"/>
        <v>-1</v>
      </c>
      <c r="N6">
        <f t="shared" si="0"/>
        <v>-7.5565733724444468E-5</v>
      </c>
      <c r="O6">
        <f t="shared" si="3"/>
        <v>1.0040417363180314</v>
      </c>
      <c r="P6">
        <f t="shared" si="4"/>
        <v>1.0029171002662669</v>
      </c>
      <c r="Q6">
        <f t="shared" si="5"/>
        <v>1.0014585501331335</v>
      </c>
      <c r="R6">
        <f t="shared" si="6"/>
        <v>0.99854144986686655</v>
      </c>
      <c r="S6">
        <f t="shared" si="7"/>
        <v>0.9970828997337331</v>
      </c>
      <c r="T6">
        <f t="shared" si="8"/>
        <v>0.9959582636819686</v>
      </c>
      <c r="W6">
        <f>$I$970</f>
        <v>96.799999999998775</v>
      </c>
      <c r="X6">
        <f>$J$970</f>
        <v>2.0009607909045464</v>
      </c>
    </row>
    <row r="7" spans="1:24">
      <c r="A7" t="s">
        <v>709</v>
      </c>
      <c r="B7">
        <f>'TW and WS'!$E$29</f>
        <v>0.36519298717678694</v>
      </c>
      <c r="I7">
        <f t="shared" si="1"/>
        <v>0.5</v>
      </c>
      <c r="J7">
        <f t="shared" si="9"/>
        <v>5.3386060306475539E-5</v>
      </c>
      <c r="K7">
        <f t="shared" si="2"/>
        <v>1.044107142857143E-4</v>
      </c>
      <c r="L7">
        <f t="shared" si="10"/>
        <v>2.5</v>
      </c>
      <c r="M7">
        <f t="shared" si="11"/>
        <v>-1</v>
      </c>
      <c r="N7">
        <f t="shared" si="0"/>
        <v>-1.1807145894444446E-4</v>
      </c>
      <c r="O7">
        <f t="shared" si="3"/>
        <v>1.0050521703975392</v>
      </c>
      <c r="P7">
        <f t="shared" si="4"/>
        <v>1.0036463753328337</v>
      </c>
      <c r="Q7">
        <f t="shared" si="5"/>
        <v>1.0018231876664168</v>
      </c>
      <c r="R7">
        <f t="shared" si="6"/>
        <v>0.99817681233358313</v>
      </c>
      <c r="S7">
        <f t="shared" si="7"/>
        <v>0.99635362466716637</v>
      </c>
      <c r="T7">
        <f t="shared" si="8"/>
        <v>0.99494782960246075</v>
      </c>
      <c r="W7">
        <f>$E$6</f>
        <v>108.19970390867957</v>
      </c>
      <c r="X7">
        <f>$B$1</f>
        <v>2.5</v>
      </c>
    </row>
    <row r="8" spans="1:24">
      <c r="A8" t="s">
        <v>710</v>
      </c>
      <c r="B8">
        <f>'Wing Design'!$E$8</f>
        <v>352.99727107939555</v>
      </c>
      <c r="D8" t="s">
        <v>711</v>
      </c>
      <c r="E8">
        <f>SQRT(B5/(0.5*B6*B4))</f>
        <v>49.316006303668452</v>
      </c>
      <c r="F8" t="s">
        <v>712</v>
      </c>
      <c r="I8">
        <f t="shared" si="1"/>
        <v>0.6</v>
      </c>
      <c r="J8">
        <f t="shared" si="9"/>
        <v>7.6875926841324756E-5</v>
      </c>
      <c r="K8">
        <f t="shared" si="2"/>
        <v>1.5035142857142857E-4</v>
      </c>
      <c r="L8">
        <f t="shared" si="10"/>
        <v>2.5</v>
      </c>
      <c r="M8">
        <f t="shared" si="11"/>
        <v>-1</v>
      </c>
      <c r="N8">
        <f t="shared" si="0"/>
        <v>-1.7002290088E-4</v>
      </c>
      <c r="O8">
        <f t="shared" si="3"/>
        <v>1.0060626044770471</v>
      </c>
      <c r="P8">
        <f t="shared" si="4"/>
        <v>1.0043756503994004</v>
      </c>
      <c r="Q8">
        <f t="shared" si="5"/>
        <v>1.0021878251997003</v>
      </c>
      <c r="R8">
        <f t="shared" si="6"/>
        <v>0.99781217480029982</v>
      </c>
      <c r="S8">
        <f t="shared" si="7"/>
        <v>0.99562434960059965</v>
      </c>
      <c r="T8">
        <f t="shared" si="8"/>
        <v>0.9939373955229529</v>
      </c>
      <c r="W8">
        <f>$E$1</f>
        <v>128.94024248410841</v>
      </c>
      <c r="X8">
        <f>$B$1</f>
        <v>2.5</v>
      </c>
    </row>
    <row r="9" spans="1:24">
      <c r="A9" t="s">
        <v>401</v>
      </c>
      <c r="B9">
        <f>'TW and WS'!$E$28</f>
        <v>9.8066499999999994</v>
      </c>
      <c r="D9" t="s">
        <v>713</v>
      </c>
      <c r="E9">
        <f>SQRT(B5/(0.5*B6*B3))</f>
        <v>46.014800083993983</v>
      </c>
      <c r="F9" t="s">
        <v>714</v>
      </c>
      <c r="I9">
        <f t="shared" si="1"/>
        <v>0.7</v>
      </c>
      <c r="J9">
        <f t="shared" si="9"/>
        <v>1.0463667820069205E-4</v>
      </c>
      <c r="K9">
        <f t="shared" si="2"/>
        <v>2.0464499999999999E-4</v>
      </c>
      <c r="L9">
        <f t="shared" si="10"/>
        <v>2.5</v>
      </c>
      <c r="M9">
        <f t="shared" si="11"/>
        <v>-1</v>
      </c>
      <c r="N9">
        <f t="shared" si="0"/>
        <v>-2.3142005953111111E-4</v>
      </c>
      <c r="O9">
        <f t="shared" si="3"/>
        <v>1.0070730385565549</v>
      </c>
      <c r="P9">
        <f t="shared" si="4"/>
        <v>1.0051049254659672</v>
      </c>
      <c r="Q9">
        <f t="shared" si="5"/>
        <v>1.0025524627329836</v>
      </c>
      <c r="R9">
        <f t="shared" si="6"/>
        <v>0.9974475372670164</v>
      </c>
      <c r="S9">
        <f t="shared" si="7"/>
        <v>0.99489507453403292</v>
      </c>
      <c r="T9">
        <f t="shared" si="8"/>
        <v>0.99292696144344506</v>
      </c>
      <c r="W9">
        <f>$E$2</f>
        <v>136.99900763936517</v>
      </c>
      <c r="X9">
        <f>$B$1</f>
        <v>2.5</v>
      </c>
    </row>
    <row r="10" spans="1:24">
      <c r="A10" t="s">
        <v>416</v>
      </c>
      <c r="B10">
        <f>'TW and WS'!$B$31</f>
        <v>287.05799999999999</v>
      </c>
      <c r="D10" t="s">
        <v>715</v>
      </c>
      <c r="E10">
        <f>$E$3*SQRT(1+($B$28*$B$6*$D$33*$E$1*$B$21)/(2*$B$5))</f>
        <v>103.84592838740032</v>
      </c>
      <c r="I10">
        <f t="shared" si="1"/>
        <v>0.79999999999999993</v>
      </c>
      <c r="J10">
        <f t="shared" si="9"/>
        <v>1.3666831438457734E-4</v>
      </c>
      <c r="K10">
        <f t="shared" si="2"/>
        <v>2.6729142857142852E-4</v>
      </c>
      <c r="L10">
        <f t="shared" si="10"/>
        <v>2.5</v>
      </c>
      <c r="M10">
        <f t="shared" si="11"/>
        <v>-1</v>
      </c>
      <c r="N10">
        <f t="shared" si="0"/>
        <v>-3.0226293489777776E-4</v>
      </c>
      <c r="O10">
        <f t="shared" si="3"/>
        <v>1.0080834726360628</v>
      </c>
      <c r="P10">
        <f t="shared" si="4"/>
        <v>1.0058342005325338</v>
      </c>
      <c r="Q10">
        <f t="shared" si="5"/>
        <v>1.0029171002662669</v>
      </c>
      <c r="R10">
        <f t="shared" si="6"/>
        <v>0.9970828997337331</v>
      </c>
      <c r="S10">
        <f t="shared" si="7"/>
        <v>0.99416579946746619</v>
      </c>
      <c r="T10">
        <f t="shared" si="8"/>
        <v>0.99191652736393721</v>
      </c>
      <c r="W10">
        <f>$W$9</f>
        <v>136.99900763936517</v>
      </c>
      <c r="X10">
        <f>0</f>
        <v>0</v>
      </c>
    </row>
    <row r="11" spans="1:24">
      <c r="A11" t="s">
        <v>716</v>
      </c>
      <c r="B11">
        <f>1.4</f>
        <v>1.4</v>
      </c>
      <c r="I11">
        <f t="shared" si="1"/>
        <v>0.89999999999999991</v>
      </c>
      <c r="J11">
        <f t="shared" si="9"/>
        <v>1.7297083539298067E-4</v>
      </c>
      <c r="K11">
        <f t="shared" si="2"/>
        <v>3.3829071428571422E-4</v>
      </c>
      <c r="L11">
        <f t="shared" si="10"/>
        <v>2.5</v>
      </c>
      <c r="M11">
        <f t="shared" si="11"/>
        <v>-1</v>
      </c>
      <c r="N11">
        <f t="shared" ref="N11:N74" si="12">(0.5*$B$6*I11^2*$B$3*-1)/$B$5</f>
        <v>-3.8255152697999997E-4</v>
      </c>
      <c r="O11">
        <f t="shared" si="3"/>
        <v>1.0090939067155706</v>
      </c>
      <c r="P11">
        <f t="shared" si="4"/>
        <v>1.0065634755991006</v>
      </c>
      <c r="Q11">
        <f t="shared" si="5"/>
        <v>1.0032817377995502</v>
      </c>
      <c r="R11">
        <f t="shared" si="6"/>
        <v>0.99671826220044968</v>
      </c>
      <c r="S11">
        <f t="shared" si="7"/>
        <v>0.99343652440089947</v>
      </c>
      <c r="T11">
        <f t="shared" si="8"/>
        <v>0.99090609328442936</v>
      </c>
      <c r="W11">
        <f>$E$1</f>
        <v>128.94024248410841</v>
      </c>
      <c r="X11">
        <f>$B$2</f>
        <v>-1</v>
      </c>
    </row>
    <row r="12" spans="1:24">
      <c r="A12" t="s">
        <v>717</v>
      </c>
      <c r="B12">
        <f>'TW and WS'!$E$27</f>
        <v>216.82679999999999</v>
      </c>
      <c r="D12" t="s">
        <v>718</v>
      </c>
      <c r="E12" t="s">
        <v>719</v>
      </c>
      <c r="F12" t="s">
        <v>720</v>
      </c>
      <c r="G12" t="s">
        <v>721</v>
      </c>
      <c r="I12">
        <f t="shared" si="1"/>
        <v>0.99999999999999989</v>
      </c>
      <c r="J12">
        <f t="shared" si="9"/>
        <v>2.135442412259021E-4</v>
      </c>
      <c r="K12">
        <f t="shared" si="2"/>
        <v>4.1764285714285704E-4</v>
      </c>
      <c r="L12">
        <f t="shared" si="10"/>
        <v>2.5</v>
      </c>
      <c r="M12">
        <f t="shared" si="11"/>
        <v>-1</v>
      </c>
      <c r="N12">
        <f t="shared" si="12"/>
        <v>-4.7228583577777774E-4</v>
      </c>
      <c r="O12">
        <f t="shared" si="3"/>
        <v>1.0101043407950785</v>
      </c>
      <c r="P12">
        <f t="shared" si="4"/>
        <v>1.0072927506656673</v>
      </c>
      <c r="Q12">
        <f t="shared" si="5"/>
        <v>1.0036463753328337</v>
      </c>
      <c r="R12">
        <f t="shared" si="6"/>
        <v>0.99635362466716637</v>
      </c>
      <c r="S12">
        <f t="shared" si="7"/>
        <v>0.99270724933433274</v>
      </c>
      <c r="T12">
        <f t="shared" si="8"/>
        <v>0.98989565920492151</v>
      </c>
      <c r="W12">
        <f>$E$3</f>
        <v>68.431501301450126</v>
      </c>
      <c r="X12">
        <f>$B$2</f>
        <v>-1</v>
      </c>
    </row>
    <row r="13" spans="1:24">
      <c r="A13" t="s">
        <v>722</v>
      </c>
      <c r="B13">
        <f>'Class 1 Weight est.'!$J$37</f>
        <v>0.8</v>
      </c>
      <c r="E13">
        <f>0.5*($B$6*$B$21/$B$5)*$D$33*$B$28*$E$3</f>
        <v>0.6914552102687086</v>
      </c>
      <c r="F13">
        <f>0.5*($B$6*$B$21/$B$5)*$E$33*$B$28*$E$1</f>
        <v>0.94032903920728206</v>
      </c>
      <c r="G13">
        <f>0.5*($B$6*$B$21/$B$5)*$F$33*$B$28*$E$2</f>
        <v>0.49954980207886857</v>
      </c>
      <c r="I13">
        <f t="shared" si="1"/>
        <v>1.0999999999999999</v>
      </c>
      <c r="J13">
        <f t="shared" si="9"/>
        <v>2.5838853188334148E-4</v>
      </c>
      <c r="K13">
        <f t="shared" si="2"/>
        <v>5.0534785714285697E-4</v>
      </c>
      <c r="L13">
        <f t="shared" si="10"/>
        <v>2.5</v>
      </c>
      <c r="M13">
        <f t="shared" si="11"/>
        <v>-1</v>
      </c>
      <c r="N13">
        <f t="shared" si="12"/>
        <v>-5.7146586129111108E-4</v>
      </c>
      <c r="O13">
        <f t="shared" si="3"/>
        <v>1.0111147748745863</v>
      </c>
      <c r="P13">
        <f t="shared" si="4"/>
        <v>1.0080220257322341</v>
      </c>
      <c r="Q13">
        <f t="shared" si="5"/>
        <v>1.004011012866117</v>
      </c>
      <c r="R13">
        <f t="shared" si="6"/>
        <v>0.99598898713388295</v>
      </c>
      <c r="S13">
        <f t="shared" si="7"/>
        <v>0.99197797426776602</v>
      </c>
      <c r="T13">
        <f t="shared" si="8"/>
        <v>0.98888522512541366</v>
      </c>
    </row>
    <row r="14" spans="1:24">
      <c r="A14" t="s">
        <v>723</v>
      </c>
      <c r="B14">
        <f>SQRT($B$11*$B$10*$B$12)</f>
        <v>295.19250426824863</v>
      </c>
      <c r="I14">
        <f t="shared" si="1"/>
        <v>1.2</v>
      </c>
      <c r="J14">
        <f t="shared" si="9"/>
        <v>3.0750370736529903E-4</v>
      </c>
      <c r="K14">
        <f t="shared" si="2"/>
        <v>6.014057142857143E-4</v>
      </c>
      <c r="L14">
        <f t="shared" si="10"/>
        <v>2.5</v>
      </c>
      <c r="M14">
        <f t="shared" si="11"/>
        <v>-1</v>
      </c>
      <c r="N14">
        <f t="shared" si="12"/>
        <v>-6.8009160352E-4</v>
      </c>
      <c r="O14">
        <f t="shared" si="3"/>
        <v>1.0121252089540942</v>
      </c>
      <c r="P14">
        <f t="shared" si="4"/>
        <v>1.0087513007988007</v>
      </c>
      <c r="Q14">
        <f t="shared" si="5"/>
        <v>1.0043756503994004</v>
      </c>
      <c r="R14">
        <f t="shared" si="6"/>
        <v>0.99562434960059965</v>
      </c>
      <c r="S14">
        <f t="shared" si="7"/>
        <v>0.99124869920119929</v>
      </c>
      <c r="T14">
        <f t="shared" si="8"/>
        <v>0.98787479104590581</v>
      </c>
    </row>
    <row r="15" spans="1:24">
      <c r="A15" t="s">
        <v>265</v>
      </c>
      <c r="B15">
        <f>'TW and WS'!$E$16</f>
        <v>10972.8</v>
      </c>
      <c r="I15">
        <f t="shared" si="1"/>
        <v>1.3</v>
      </c>
      <c r="J15">
        <f t="shared" si="9"/>
        <v>3.608897676717746E-4</v>
      </c>
      <c r="K15">
        <f t="shared" si="2"/>
        <v>7.0581642857142862E-4</v>
      </c>
      <c r="L15">
        <f t="shared" si="10"/>
        <v>2.5</v>
      </c>
      <c r="M15">
        <f t="shared" si="11"/>
        <v>-1</v>
      </c>
      <c r="N15">
        <f t="shared" si="12"/>
        <v>-7.9816306246444449E-4</v>
      </c>
      <c r="O15">
        <f t="shared" si="3"/>
        <v>1.013135643033602</v>
      </c>
      <c r="P15">
        <f t="shared" si="4"/>
        <v>1.0094805758653675</v>
      </c>
      <c r="Q15">
        <f t="shared" si="5"/>
        <v>1.0047402879326837</v>
      </c>
      <c r="R15">
        <f t="shared" si="6"/>
        <v>0.99525971206731623</v>
      </c>
      <c r="S15">
        <f t="shared" si="7"/>
        <v>0.99051942413463256</v>
      </c>
      <c r="T15">
        <f t="shared" si="8"/>
        <v>0.98686435696639796</v>
      </c>
    </row>
    <row r="16" spans="1:24">
      <c r="A16" t="s">
        <v>724</v>
      </c>
      <c r="B16">
        <f>'Wing Design'!$L$3</f>
        <v>0.51997309195484553</v>
      </c>
      <c r="I16">
        <f t="shared" si="1"/>
        <v>1.4000000000000001</v>
      </c>
      <c r="J16">
        <f t="shared" si="9"/>
        <v>4.1854671280276831E-4</v>
      </c>
      <c r="K16">
        <f t="shared" si="2"/>
        <v>8.1858000000000018E-4</v>
      </c>
      <c r="L16">
        <f t="shared" si="10"/>
        <v>2.5</v>
      </c>
      <c r="M16">
        <f t="shared" si="11"/>
        <v>-1</v>
      </c>
      <c r="N16">
        <f t="shared" si="12"/>
        <v>-9.2568023812444466E-4</v>
      </c>
      <c r="O16">
        <f t="shared" si="3"/>
        <v>1.0141460771131099</v>
      </c>
      <c r="P16">
        <f t="shared" si="4"/>
        <v>1.0102098509319342</v>
      </c>
      <c r="Q16">
        <f t="shared" si="5"/>
        <v>1.0051049254659672</v>
      </c>
      <c r="R16">
        <f t="shared" si="6"/>
        <v>0.99489507453403292</v>
      </c>
      <c r="S16">
        <f t="shared" si="7"/>
        <v>0.98979014906806584</v>
      </c>
      <c r="T16">
        <f t="shared" si="8"/>
        <v>0.98585392288689011</v>
      </c>
    </row>
    <row r="17" spans="1:20">
      <c r="A17" t="s">
        <v>191</v>
      </c>
      <c r="B17">
        <f>'Wing Design'!$F$8</f>
        <v>9.1323968600000001</v>
      </c>
      <c r="I17">
        <f t="shared" si="1"/>
        <v>1.5000000000000002</v>
      </c>
      <c r="J17">
        <f t="shared" si="9"/>
        <v>4.8047454275827999E-4</v>
      </c>
      <c r="K17">
        <f t="shared" si="2"/>
        <v>9.3969642857142895E-4</v>
      </c>
      <c r="L17">
        <f t="shared" si="10"/>
        <v>2.5</v>
      </c>
      <c r="M17">
        <f t="shared" si="11"/>
        <v>-1</v>
      </c>
      <c r="N17">
        <f t="shared" si="12"/>
        <v>-1.0626431305000004E-3</v>
      </c>
      <c r="O17">
        <f t="shared" si="3"/>
        <v>1.0151565111926177</v>
      </c>
      <c r="P17">
        <f t="shared" si="4"/>
        <v>1.010939125998501</v>
      </c>
      <c r="Q17">
        <f t="shared" si="5"/>
        <v>1.0054695629992505</v>
      </c>
      <c r="R17">
        <f t="shared" si="6"/>
        <v>0.9945304370007495</v>
      </c>
      <c r="S17">
        <f t="shared" si="7"/>
        <v>0.98906087400149911</v>
      </c>
      <c r="T17">
        <f t="shared" si="8"/>
        <v>0.98484348880738226</v>
      </c>
    </row>
    <row r="18" spans="1:20">
      <c r="A18" t="s">
        <v>725</v>
      </c>
      <c r="B18">
        <f>SQRT(1-'TW and WS'!$E$15^2)</f>
        <v>0.59999999999999987</v>
      </c>
      <c r="I18">
        <f t="shared" si="1"/>
        <v>1.6000000000000003</v>
      </c>
      <c r="J18">
        <f t="shared" si="9"/>
        <v>5.466732575383097E-4</v>
      </c>
      <c r="K18">
        <f t="shared" si="2"/>
        <v>1.069165714285715E-3</v>
      </c>
      <c r="L18">
        <f t="shared" si="10"/>
        <v>2.5</v>
      </c>
      <c r="M18">
        <f t="shared" si="11"/>
        <v>-1</v>
      </c>
      <c r="N18">
        <f t="shared" si="12"/>
        <v>-1.2090517395911117E-3</v>
      </c>
      <c r="O18">
        <f t="shared" si="3"/>
        <v>1.0161669452721256</v>
      </c>
      <c r="P18">
        <f t="shared" si="4"/>
        <v>1.0116684010650676</v>
      </c>
      <c r="Q18">
        <f t="shared" si="5"/>
        <v>1.0058342005325338</v>
      </c>
      <c r="R18">
        <f t="shared" si="6"/>
        <v>0.99416579946746619</v>
      </c>
      <c r="S18">
        <f t="shared" si="7"/>
        <v>0.98833159893493239</v>
      </c>
      <c r="T18">
        <f t="shared" si="8"/>
        <v>0.98383305472787441</v>
      </c>
    </row>
    <row r="19" spans="1:20">
      <c r="A19" t="s">
        <v>633</v>
      </c>
      <c r="B19">
        <f>'Wing Design'!$M$3</f>
        <v>6.85293042510816</v>
      </c>
      <c r="I19">
        <f t="shared" si="1"/>
        <v>1.7000000000000004</v>
      </c>
      <c r="J19">
        <f t="shared" si="9"/>
        <v>6.1714285714285745E-4</v>
      </c>
      <c r="K19">
        <f t="shared" si="2"/>
        <v>1.2069878571428576E-3</v>
      </c>
      <c r="L19">
        <f t="shared" si="10"/>
        <v>2.5</v>
      </c>
      <c r="M19">
        <f t="shared" si="11"/>
        <v>-1</v>
      </c>
      <c r="N19">
        <f t="shared" si="12"/>
        <v>-1.3649060653977785E-3</v>
      </c>
      <c r="O19">
        <f t="shared" si="3"/>
        <v>1.0171773793516334</v>
      </c>
      <c r="P19">
        <f t="shared" si="4"/>
        <v>1.0123976761316344</v>
      </c>
      <c r="Q19">
        <f t="shared" si="5"/>
        <v>1.0061988380658171</v>
      </c>
      <c r="R19">
        <f t="shared" si="6"/>
        <v>0.99380116193418278</v>
      </c>
      <c r="S19">
        <f t="shared" si="7"/>
        <v>0.98760232386836566</v>
      </c>
      <c r="T19">
        <f t="shared" si="8"/>
        <v>0.98282262064836656</v>
      </c>
    </row>
    <row r="20" spans="1:20">
      <c r="A20" t="s">
        <v>726</v>
      </c>
      <c r="B20">
        <f>0.95</f>
        <v>0.95</v>
      </c>
      <c r="I20">
        <f t="shared" si="1"/>
        <v>1.8000000000000005</v>
      </c>
      <c r="J20">
        <f t="shared" si="9"/>
        <v>6.9188334157192321E-4</v>
      </c>
      <c r="K20">
        <f t="shared" si="2"/>
        <v>1.3531628571428578E-3</v>
      </c>
      <c r="L20">
        <f t="shared" si="10"/>
        <v>2.5</v>
      </c>
      <c r="M20">
        <f t="shared" si="11"/>
        <v>-1</v>
      </c>
      <c r="N20">
        <f t="shared" si="12"/>
        <v>-1.5302061079200007E-3</v>
      </c>
      <c r="O20">
        <f t="shared" si="3"/>
        <v>1.0181878134311413</v>
      </c>
      <c r="P20">
        <f t="shared" si="4"/>
        <v>1.0131269511982011</v>
      </c>
      <c r="Q20">
        <f t="shared" si="5"/>
        <v>1.0065634755991006</v>
      </c>
      <c r="R20">
        <f t="shared" si="6"/>
        <v>0.99343652440089947</v>
      </c>
      <c r="S20">
        <f t="shared" si="7"/>
        <v>0.98687304880179894</v>
      </c>
      <c r="T20">
        <f t="shared" si="8"/>
        <v>0.98181218656885871</v>
      </c>
    </row>
    <row r="21" spans="1:20">
      <c r="A21" t="s">
        <v>727</v>
      </c>
      <c r="B21">
        <f>(2*PI()*$B$17)/(2+SQRT(4+($B$17*$B$18/$B$20)^2*(1+(TAN($B$16)^2/$B$18^2))))</f>
        <v>5.6148549036407314</v>
      </c>
      <c r="I21">
        <f t="shared" si="1"/>
        <v>1.9000000000000006</v>
      </c>
      <c r="J21">
        <f t="shared" si="9"/>
        <v>7.7089471082550712E-4</v>
      </c>
      <c r="K21">
        <f t="shared" si="2"/>
        <v>1.5076907142857153E-3</v>
      </c>
      <c r="L21">
        <f t="shared" si="10"/>
        <v>2.5</v>
      </c>
      <c r="M21">
        <f t="shared" si="11"/>
        <v>-1</v>
      </c>
      <c r="N21">
        <f t="shared" si="12"/>
        <v>-1.7049518671577789E-3</v>
      </c>
      <c r="O21">
        <f t="shared" si="3"/>
        <v>1.0191982475106491</v>
      </c>
      <c r="P21">
        <f t="shared" si="4"/>
        <v>1.0138562262647679</v>
      </c>
      <c r="Q21">
        <f t="shared" si="5"/>
        <v>1.006928113132384</v>
      </c>
      <c r="R21">
        <f t="shared" si="6"/>
        <v>0.99307188686761605</v>
      </c>
      <c r="S21">
        <f t="shared" si="7"/>
        <v>0.98614377373523221</v>
      </c>
      <c r="T21">
        <f t="shared" si="8"/>
        <v>0.98080175248935086</v>
      </c>
    </row>
    <row r="22" spans="1:20">
      <c r="I22">
        <f t="shared" si="1"/>
        <v>2.0000000000000004</v>
      </c>
      <c r="J22">
        <f t="shared" si="9"/>
        <v>8.5417696490360895E-4</v>
      </c>
      <c r="K22">
        <f t="shared" si="2"/>
        <v>1.6705714285714292E-3</v>
      </c>
      <c r="L22">
        <f t="shared" si="10"/>
        <v>2.5</v>
      </c>
      <c r="M22">
        <f t="shared" si="11"/>
        <v>-1</v>
      </c>
      <c r="N22">
        <f t="shared" si="12"/>
        <v>-1.8891433431111123E-3</v>
      </c>
      <c r="O22">
        <f t="shared" si="3"/>
        <v>1.020208681590157</v>
      </c>
      <c r="P22">
        <f t="shared" si="4"/>
        <v>1.0145855013313345</v>
      </c>
      <c r="Q22">
        <f t="shared" si="5"/>
        <v>1.0072927506656673</v>
      </c>
      <c r="R22">
        <f t="shared" si="6"/>
        <v>0.99270724933433274</v>
      </c>
      <c r="S22">
        <f t="shared" si="7"/>
        <v>0.98541449866866548</v>
      </c>
      <c r="T22">
        <f t="shared" si="8"/>
        <v>0.97979131840984302</v>
      </c>
    </row>
    <row r="23" spans="1:20">
      <c r="I23">
        <f t="shared" si="1"/>
        <v>2.1000000000000005</v>
      </c>
      <c r="J23">
        <f t="shared" si="9"/>
        <v>9.4173010380622891E-4</v>
      </c>
      <c r="K23">
        <f t="shared" si="2"/>
        <v>1.841805000000001E-3</v>
      </c>
      <c r="L23">
        <f t="shared" si="10"/>
        <v>2.5</v>
      </c>
      <c r="M23">
        <f t="shared" si="11"/>
        <v>-1</v>
      </c>
      <c r="N23">
        <f t="shared" si="12"/>
        <v>-2.0827805357800013E-3</v>
      </c>
      <c r="O23">
        <f t="shared" si="3"/>
        <v>1.0212191156696648</v>
      </c>
      <c r="P23">
        <f t="shared" si="4"/>
        <v>1.0153147763979014</v>
      </c>
      <c r="Q23">
        <f t="shared" si="5"/>
        <v>1.0076573881989506</v>
      </c>
      <c r="R23">
        <f t="shared" si="6"/>
        <v>0.99234261180104932</v>
      </c>
      <c r="S23">
        <f t="shared" si="7"/>
        <v>0.98468522360209876</v>
      </c>
      <c r="T23">
        <f t="shared" si="8"/>
        <v>0.97878088433033517</v>
      </c>
    </row>
    <row r="24" spans="1:20">
      <c r="C24" s="528" t="s">
        <v>728</v>
      </c>
      <c r="D24" s="528"/>
      <c r="E24" s="528"/>
      <c r="F24" s="528"/>
      <c r="I24">
        <f t="shared" si="1"/>
        <v>2.2000000000000006</v>
      </c>
      <c r="J24">
        <f t="shared" si="9"/>
        <v>1.033554127533367E-3</v>
      </c>
      <c r="K24">
        <f t="shared" si="2"/>
        <v>2.0213914285714301E-3</v>
      </c>
      <c r="L24">
        <f t="shared" si="10"/>
        <v>2.5</v>
      </c>
      <c r="M24">
        <f t="shared" si="11"/>
        <v>-1</v>
      </c>
      <c r="N24">
        <f t="shared" si="12"/>
        <v>-2.2858634451644461E-3</v>
      </c>
      <c r="O24">
        <f t="shared" si="3"/>
        <v>1.0222295497491727</v>
      </c>
      <c r="P24">
        <f t="shared" si="4"/>
        <v>1.016044051464468</v>
      </c>
      <c r="Q24">
        <f t="shared" si="5"/>
        <v>1.0080220257322341</v>
      </c>
      <c r="R24">
        <f t="shared" si="6"/>
        <v>0.99197797426776602</v>
      </c>
      <c r="S24">
        <f t="shared" si="7"/>
        <v>0.98395594853553203</v>
      </c>
      <c r="T24">
        <f t="shared" si="8"/>
        <v>0.97777045025082732</v>
      </c>
    </row>
    <row r="25" spans="1:20">
      <c r="C25" t="s">
        <v>729</v>
      </c>
      <c r="D25">
        <v>0</v>
      </c>
      <c r="E25">
        <v>6100</v>
      </c>
      <c r="F25">
        <v>15250</v>
      </c>
      <c r="I25">
        <f t="shared" si="1"/>
        <v>2.3000000000000007</v>
      </c>
      <c r="J25">
        <f t="shared" si="9"/>
        <v>1.1296490360850229E-3</v>
      </c>
      <c r="K25">
        <f t="shared" si="2"/>
        <v>2.2093307142857159E-3</v>
      </c>
      <c r="L25">
        <f t="shared" si="10"/>
        <v>2.5</v>
      </c>
      <c r="M25">
        <f t="shared" si="11"/>
        <v>-1</v>
      </c>
      <c r="N25">
        <f t="shared" si="12"/>
        <v>-2.4983920712644465E-3</v>
      </c>
      <c r="O25">
        <f t="shared" si="3"/>
        <v>1.0232399838286805</v>
      </c>
      <c r="P25">
        <f t="shared" si="4"/>
        <v>1.0167733265310348</v>
      </c>
      <c r="Q25">
        <f t="shared" si="5"/>
        <v>1.0083866632655174</v>
      </c>
      <c r="R25">
        <f t="shared" si="6"/>
        <v>0.9916133367344826</v>
      </c>
      <c r="S25">
        <f t="shared" si="7"/>
        <v>0.9832266734689652</v>
      </c>
      <c r="T25">
        <f t="shared" si="8"/>
        <v>0.97676001617131947</v>
      </c>
    </row>
    <row r="26" spans="1:20">
      <c r="C26" t="s">
        <v>719</v>
      </c>
      <c r="D26">
        <v>20.12</v>
      </c>
      <c r="E26">
        <v>20.12</v>
      </c>
      <c r="F26">
        <v>11.5</v>
      </c>
      <c r="I26">
        <f t="shared" si="1"/>
        <v>2.4000000000000008</v>
      </c>
      <c r="J26">
        <f t="shared" si="9"/>
        <v>1.230014829461197E-3</v>
      </c>
      <c r="K26">
        <f t="shared" si="2"/>
        <v>2.4056228571428585E-3</v>
      </c>
      <c r="L26">
        <f t="shared" si="10"/>
        <v>2.5</v>
      </c>
      <c r="M26">
        <f t="shared" si="11"/>
        <v>-1</v>
      </c>
      <c r="N26">
        <f t="shared" si="12"/>
        <v>-2.7203664140800022E-3</v>
      </c>
      <c r="O26">
        <f t="shared" si="3"/>
        <v>1.0242504179081884</v>
      </c>
      <c r="P26">
        <f t="shared" si="4"/>
        <v>1.0175026015976014</v>
      </c>
      <c r="Q26">
        <f t="shared" si="5"/>
        <v>1.0087513007988007</v>
      </c>
      <c r="R26">
        <f t="shared" si="6"/>
        <v>0.99124869920119929</v>
      </c>
      <c r="S26">
        <f t="shared" si="7"/>
        <v>0.98249739840239847</v>
      </c>
      <c r="T26">
        <f t="shared" si="8"/>
        <v>0.97574958209181162</v>
      </c>
    </row>
    <row r="27" spans="1:20">
      <c r="A27" t="s">
        <v>730</v>
      </c>
      <c r="B27">
        <f>(2*$B$5)/($B$7*$B$19*$B$21*$B$9)</f>
        <v>32.655365459603821</v>
      </c>
      <c r="C27" t="s">
        <v>720</v>
      </c>
      <c r="D27">
        <v>15.24</v>
      </c>
      <c r="E27">
        <v>15.24</v>
      </c>
      <c r="F27">
        <v>7.62</v>
      </c>
      <c r="I27">
        <f t="shared" si="1"/>
        <v>2.5000000000000009</v>
      </c>
      <c r="J27">
        <f t="shared" si="9"/>
        <v>1.3346515076618892E-3</v>
      </c>
      <c r="K27">
        <f t="shared" si="2"/>
        <v>2.6102678571428592E-3</v>
      </c>
      <c r="L27">
        <f t="shared" si="10"/>
        <v>2.5</v>
      </c>
      <c r="M27">
        <f t="shared" si="11"/>
        <v>-1</v>
      </c>
      <c r="N27">
        <f t="shared" si="12"/>
        <v>-2.9517864736111135E-3</v>
      </c>
      <c r="O27">
        <f t="shared" si="3"/>
        <v>1.0252608519876962</v>
      </c>
      <c r="P27">
        <f t="shared" si="4"/>
        <v>1.0182318766641683</v>
      </c>
      <c r="Q27">
        <f t="shared" si="5"/>
        <v>1.009115938332084</v>
      </c>
      <c r="R27">
        <f t="shared" si="6"/>
        <v>0.99088406166791587</v>
      </c>
      <c r="S27">
        <f t="shared" si="7"/>
        <v>0.98176812333583174</v>
      </c>
      <c r="T27">
        <f t="shared" si="8"/>
        <v>0.97473914801230377</v>
      </c>
    </row>
    <row r="28" spans="1:20">
      <c r="A28" t="s">
        <v>396</v>
      </c>
      <c r="B28">
        <f>(0.88*$B$27)/(5.3+$B$27)</f>
        <v>0.757118822503134</v>
      </c>
      <c r="C28" t="s">
        <v>721</v>
      </c>
      <c r="D28">
        <v>7.62</v>
      </c>
      <c r="E28">
        <v>7.62</v>
      </c>
      <c r="F28">
        <v>3.81</v>
      </c>
      <c r="I28">
        <f t="shared" si="1"/>
        <v>2.600000000000001</v>
      </c>
      <c r="J28">
        <f t="shared" si="9"/>
        <v>1.4435590706870993E-3</v>
      </c>
      <c r="K28">
        <f t="shared" si="2"/>
        <v>2.8232657142857167E-3</v>
      </c>
      <c r="L28">
        <f t="shared" si="10"/>
        <v>2.5</v>
      </c>
      <c r="M28">
        <f t="shared" si="11"/>
        <v>-1</v>
      </c>
      <c r="N28">
        <f t="shared" si="12"/>
        <v>-3.192652249857781E-3</v>
      </c>
      <c r="O28">
        <f t="shared" si="3"/>
        <v>1.0262712860672041</v>
      </c>
      <c r="P28">
        <f t="shared" si="4"/>
        <v>1.0189611517307349</v>
      </c>
      <c r="Q28">
        <f t="shared" si="5"/>
        <v>1.0094805758653675</v>
      </c>
      <c r="R28">
        <f t="shared" si="6"/>
        <v>0.99051942413463256</v>
      </c>
      <c r="S28">
        <f t="shared" si="7"/>
        <v>0.98103884826926502</v>
      </c>
      <c r="T28">
        <f t="shared" si="8"/>
        <v>0.97372871393279592</v>
      </c>
    </row>
    <row r="29" spans="1:20">
      <c r="A29" t="s">
        <v>731</v>
      </c>
      <c r="I29">
        <f t="shared" si="1"/>
        <v>2.7000000000000011</v>
      </c>
      <c r="J29">
        <f t="shared" si="9"/>
        <v>1.5567375185368275E-3</v>
      </c>
      <c r="K29">
        <f t="shared" si="2"/>
        <v>3.0446164285714314E-3</v>
      </c>
      <c r="L29">
        <f t="shared" si="10"/>
        <v>2.5</v>
      </c>
      <c r="M29">
        <f t="shared" si="11"/>
        <v>-1</v>
      </c>
      <c r="N29">
        <f t="shared" si="12"/>
        <v>-3.4429637428200033E-3</v>
      </c>
      <c r="O29">
        <f t="shared" si="3"/>
        <v>1.0272817201467119</v>
      </c>
      <c r="P29">
        <f t="shared" si="4"/>
        <v>1.0196904267973017</v>
      </c>
      <c r="Q29">
        <f t="shared" si="5"/>
        <v>1.0098452133986509</v>
      </c>
      <c r="R29">
        <f t="shared" si="6"/>
        <v>0.99015478660134915</v>
      </c>
      <c r="S29">
        <f t="shared" si="7"/>
        <v>0.98030957320269829</v>
      </c>
      <c r="T29">
        <f t="shared" si="8"/>
        <v>0.97271827985328807</v>
      </c>
    </row>
    <row r="30" spans="1:20">
      <c r="A30" t="s">
        <v>732</v>
      </c>
      <c r="D30" t="s">
        <v>733</v>
      </c>
      <c r="E30" t="s">
        <v>734</v>
      </c>
      <c r="F30" t="s">
        <v>735</v>
      </c>
      <c r="I30">
        <f t="shared" si="1"/>
        <v>2.8000000000000012</v>
      </c>
      <c r="J30">
        <f t="shared" si="9"/>
        <v>1.6741868512110739E-3</v>
      </c>
      <c r="K30">
        <f t="shared" si="2"/>
        <v>3.2743200000000033E-3</v>
      </c>
      <c r="L30">
        <f t="shared" si="10"/>
        <v>2.5</v>
      </c>
      <c r="M30">
        <f t="shared" si="11"/>
        <v>-1</v>
      </c>
      <c r="N30">
        <f t="shared" si="12"/>
        <v>-3.7027209524977808E-3</v>
      </c>
      <c r="O30">
        <f t="shared" si="3"/>
        <v>1.0282921542262198</v>
      </c>
      <c r="P30">
        <f t="shared" si="4"/>
        <v>1.0204197018638683</v>
      </c>
      <c r="Q30">
        <f t="shared" si="5"/>
        <v>1.0102098509319342</v>
      </c>
      <c r="R30">
        <f t="shared" si="6"/>
        <v>0.98979014906806584</v>
      </c>
      <c r="S30">
        <f t="shared" si="7"/>
        <v>0.97958029813613157</v>
      </c>
      <c r="T30">
        <f t="shared" si="8"/>
        <v>0.97170784577378022</v>
      </c>
    </row>
    <row r="31" spans="1:20">
      <c r="C31" t="s">
        <v>168</v>
      </c>
      <c r="D31">
        <v>-8.9999999999999998E-4</v>
      </c>
      <c r="E31">
        <v>-8.0000000000000004E-4</v>
      </c>
      <c r="F31">
        <v>-4.0000000000000002E-4</v>
      </c>
      <c r="I31">
        <f t="shared" si="1"/>
        <v>2.9000000000000012</v>
      </c>
      <c r="J31">
        <f t="shared" si="9"/>
        <v>1.7959070687098382E-3</v>
      </c>
      <c r="K31">
        <f t="shared" si="2"/>
        <v>3.5123764285714316E-3</v>
      </c>
      <c r="L31">
        <f t="shared" si="10"/>
        <v>2.5</v>
      </c>
      <c r="M31">
        <f t="shared" si="11"/>
        <v>-1</v>
      </c>
      <c r="N31">
        <f t="shared" si="12"/>
        <v>-3.9719238788911149E-3</v>
      </c>
      <c r="O31">
        <f t="shared" si="3"/>
        <v>1.0293025883057276</v>
      </c>
      <c r="P31">
        <f t="shared" si="4"/>
        <v>1.0211489769304352</v>
      </c>
      <c r="Q31">
        <f t="shared" si="5"/>
        <v>1.0105744884652175</v>
      </c>
      <c r="R31">
        <f t="shared" si="6"/>
        <v>0.98942551153478242</v>
      </c>
      <c r="S31">
        <f t="shared" si="7"/>
        <v>0.97885102306956484</v>
      </c>
      <c r="T31">
        <f t="shared" si="8"/>
        <v>0.97069741169427237</v>
      </c>
    </row>
    <row r="32" spans="1:20">
      <c r="C32" t="s">
        <v>169</v>
      </c>
      <c r="D32">
        <v>25.867000000000001</v>
      </c>
      <c r="E32">
        <v>20.32</v>
      </c>
      <c r="F32">
        <v>10.16</v>
      </c>
      <c r="I32">
        <f t="shared" si="1"/>
        <v>3.0000000000000013</v>
      </c>
      <c r="J32">
        <f t="shared" si="9"/>
        <v>1.9218981710331211E-3</v>
      </c>
      <c r="K32">
        <f t="shared" si="2"/>
        <v>3.7587857142857175E-3</v>
      </c>
      <c r="L32">
        <f t="shared" si="10"/>
        <v>2.5</v>
      </c>
      <c r="M32">
        <f t="shared" si="11"/>
        <v>-1</v>
      </c>
      <c r="N32">
        <f t="shared" si="12"/>
        <v>-4.2505725220000033E-3</v>
      </c>
      <c r="O32">
        <f t="shared" si="3"/>
        <v>1.0303130223852355</v>
      </c>
      <c r="P32">
        <f t="shared" si="4"/>
        <v>1.0218782519970018</v>
      </c>
      <c r="Q32">
        <f t="shared" si="5"/>
        <v>1.010939125998501</v>
      </c>
      <c r="R32">
        <f t="shared" si="6"/>
        <v>0.98906087400149911</v>
      </c>
      <c r="S32">
        <f t="shared" si="7"/>
        <v>0.97812174800299811</v>
      </c>
      <c r="T32">
        <f t="shared" si="8"/>
        <v>0.96968697761476452</v>
      </c>
    </row>
    <row r="33" spans="3:20">
      <c r="C33" t="s">
        <v>728</v>
      </c>
      <c r="D33">
        <f>(D31*B15+D32)*SQRT($B$7/$B$6)</f>
        <v>8.7313586857122125</v>
      </c>
      <c r="E33">
        <f>(E31*$B$15+E32)*SQRT($B$7/$B$6)</f>
        <v>6.3018086146126429</v>
      </c>
      <c r="F33">
        <f>(F31*$B$15+F32)*SQRT($B$7/$B$6)</f>
        <v>3.1509043073063214</v>
      </c>
      <c r="I33">
        <f t="shared" si="1"/>
        <v>3.1000000000000014</v>
      </c>
      <c r="J33">
        <f t="shared" si="9"/>
        <v>2.0521601581809214E-3</v>
      </c>
      <c r="K33">
        <f t="shared" si="2"/>
        <v>4.0135478571428611E-3</v>
      </c>
      <c r="L33">
        <f t="shared" si="10"/>
        <v>2.5</v>
      </c>
      <c r="M33">
        <f t="shared" si="11"/>
        <v>-1</v>
      </c>
      <c r="N33">
        <f t="shared" si="12"/>
        <v>-4.5386668818244479E-3</v>
      </c>
      <c r="O33">
        <f t="shared" si="3"/>
        <v>1.0313234564647433</v>
      </c>
      <c r="P33">
        <f t="shared" si="4"/>
        <v>1.0226075270635686</v>
      </c>
      <c r="Q33">
        <f t="shared" si="5"/>
        <v>1.0113037635317843</v>
      </c>
      <c r="R33">
        <f t="shared" si="6"/>
        <v>0.98869623646821569</v>
      </c>
      <c r="S33">
        <f t="shared" si="7"/>
        <v>0.97739247293643139</v>
      </c>
      <c r="T33">
        <f t="shared" si="8"/>
        <v>0.96867654353525667</v>
      </c>
    </row>
    <row r="34" spans="3:20">
      <c r="I34">
        <f t="shared" si="1"/>
        <v>3.2000000000000015</v>
      </c>
      <c r="J34">
        <f t="shared" si="9"/>
        <v>2.1866930301532401E-3</v>
      </c>
      <c r="K34">
        <f t="shared" si="2"/>
        <v>4.2766628571428615E-3</v>
      </c>
      <c r="L34">
        <f t="shared" si="10"/>
        <v>2.5</v>
      </c>
      <c r="M34">
        <f t="shared" si="11"/>
        <v>-1</v>
      </c>
      <c r="N34">
        <f t="shared" si="12"/>
        <v>-4.8362069583644494E-3</v>
      </c>
      <c r="O34">
        <f t="shared" si="3"/>
        <v>1.0323338905442512</v>
      </c>
      <c r="P34">
        <f t="shared" si="4"/>
        <v>1.0233368021301352</v>
      </c>
      <c r="Q34">
        <f t="shared" si="5"/>
        <v>1.0116684010650676</v>
      </c>
      <c r="R34">
        <f t="shared" si="6"/>
        <v>0.98833159893493239</v>
      </c>
      <c r="S34">
        <f t="shared" si="7"/>
        <v>0.97666319786986466</v>
      </c>
      <c r="T34">
        <f t="shared" si="8"/>
        <v>0.96766610945574882</v>
      </c>
    </row>
    <row r="35" spans="3:20">
      <c r="I35">
        <f t="shared" si="1"/>
        <v>3.3000000000000016</v>
      </c>
      <c r="J35">
        <f t="shared" si="9"/>
        <v>2.3254967869500765E-3</v>
      </c>
      <c r="K35">
        <f t="shared" si="2"/>
        <v>4.5481307142857192E-3</v>
      </c>
      <c r="L35">
        <f t="shared" si="10"/>
        <v>2.5</v>
      </c>
      <c r="M35">
        <f t="shared" si="11"/>
        <v>-1</v>
      </c>
      <c r="N35">
        <f t="shared" si="12"/>
        <v>-5.1431927516200062E-3</v>
      </c>
      <c r="O35">
        <f t="shared" si="3"/>
        <v>1.033344324623759</v>
      </c>
      <c r="P35">
        <f t="shared" si="4"/>
        <v>1.0240660771967021</v>
      </c>
      <c r="Q35">
        <f t="shared" si="5"/>
        <v>1.0120330385983509</v>
      </c>
      <c r="R35">
        <f t="shared" si="6"/>
        <v>0.98796696140164897</v>
      </c>
      <c r="S35">
        <f t="shared" si="7"/>
        <v>0.97593392280329794</v>
      </c>
      <c r="T35">
        <f t="shared" si="8"/>
        <v>0.96665567537624097</v>
      </c>
    </row>
    <row r="36" spans="3:20">
      <c r="I36">
        <f t="shared" si="1"/>
        <v>3.4000000000000017</v>
      </c>
      <c r="J36">
        <f t="shared" si="9"/>
        <v>2.4685714285714311E-3</v>
      </c>
      <c r="K36">
        <f t="shared" si="2"/>
        <v>4.827951428571434E-3</v>
      </c>
      <c r="L36">
        <f t="shared" si="10"/>
        <v>2.5</v>
      </c>
      <c r="M36">
        <f t="shared" si="11"/>
        <v>-1</v>
      </c>
      <c r="N36">
        <f t="shared" si="12"/>
        <v>-5.4596242615911174E-3</v>
      </c>
      <c r="O36">
        <f t="shared" si="3"/>
        <v>1.0343547587032669</v>
      </c>
      <c r="P36">
        <f t="shared" si="4"/>
        <v>1.0247953522632687</v>
      </c>
      <c r="Q36">
        <f t="shared" si="5"/>
        <v>1.0123976761316344</v>
      </c>
      <c r="R36">
        <f t="shared" si="6"/>
        <v>0.98760232386836566</v>
      </c>
      <c r="S36">
        <f t="shared" si="7"/>
        <v>0.97520464773673121</v>
      </c>
      <c r="T36">
        <f t="shared" si="8"/>
        <v>0.96564524129673313</v>
      </c>
    </row>
    <row r="37" spans="3:20">
      <c r="I37">
        <f t="shared" si="1"/>
        <v>3.5000000000000018</v>
      </c>
      <c r="J37">
        <f t="shared" si="9"/>
        <v>2.6159169550173038E-3</v>
      </c>
      <c r="K37">
        <f t="shared" si="2"/>
        <v>5.1161250000000061E-3</v>
      </c>
      <c r="L37">
        <f t="shared" si="10"/>
        <v>2.5</v>
      </c>
      <c r="M37">
        <f t="shared" si="11"/>
        <v>-1</v>
      </c>
      <c r="N37">
        <f t="shared" si="12"/>
        <v>-5.7855014882777838E-3</v>
      </c>
      <c r="O37">
        <f t="shared" si="3"/>
        <v>1.0353651927827747</v>
      </c>
      <c r="P37">
        <f t="shared" si="4"/>
        <v>1.0255246273298355</v>
      </c>
      <c r="Q37">
        <f t="shared" si="5"/>
        <v>1.0127623136649178</v>
      </c>
      <c r="R37">
        <f t="shared" si="6"/>
        <v>0.98723768633508224</v>
      </c>
      <c r="S37">
        <f t="shared" si="7"/>
        <v>0.97447537267016449</v>
      </c>
      <c r="T37">
        <f t="shared" si="8"/>
        <v>0.96463480721722528</v>
      </c>
    </row>
    <row r="38" spans="3:20">
      <c r="I38">
        <f t="shared" si="1"/>
        <v>3.6000000000000019</v>
      </c>
      <c r="J38">
        <f t="shared" si="9"/>
        <v>2.7675333662876946E-3</v>
      </c>
      <c r="K38">
        <f t="shared" si="2"/>
        <v>5.4126514285714354E-3</v>
      </c>
      <c r="L38">
        <f t="shared" si="10"/>
        <v>2.5</v>
      </c>
      <c r="M38">
        <f t="shared" si="11"/>
        <v>-1</v>
      </c>
      <c r="N38">
        <f t="shared" si="12"/>
        <v>-6.1208244316800072E-3</v>
      </c>
      <c r="O38">
        <f t="shared" si="3"/>
        <v>1.0363756268622826</v>
      </c>
      <c r="P38">
        <f t="shared" si="4"/>
        <v>1.0262539023964021</v>
      </c>
      <c r="Q38">
        <f t="shared" si="5"/>
        <v>1.0131269511982011</v>
      </c>
      <c r="R38">
        <f t="shared" si="6"/>
        <v>0.98687304880179894</v>
      </c>
      <c r="S38">
        <f t="shared" si="7"/>
        <v>0.97374609760359776</v>
      </c>
      <c r="T38">
        <f t="shared" si="8"/>
        <v>0.96362437313771743</v>
      </c>
    </row>
    <row r="39" spans="3:20">
      <c r="I39">
        <f t="shared" si="1"/>
        <v>3.700000000000002</v>
      </c>
      <c r="J39">
        <f t="shared" si="9"/>
        <v>2.9234206623826031E-3</v>
      </c>
      <c r="K39">
        <f t="shared" si="2"/>
        <v>5.7175307142857193E-3</v>
      </c>
      <c r="L39">
        <f t="shared" si="10"/>
        <v>2.5</v>
      </c>
      <c r="M39">
        <f t="shared" si="11"/>
        <v>-1</v>
      </c>
      <c r="N39">
        <f t="shared" si="12"/>
        <v>-6.465593091797785E-3</v>
      </c>
      <c r="O39">
        <f t="shared" si="3"/>
        <v>1.0373860609417904</v>
      </c>
      <c r="P39">
        <f t="shared" si="4"/>
        <v>1.026983177462969</v>
      </c>
      <c r="Q39">
        <f t="shared" si="5"/>
        <v>1.0134915887314844</v>
      </c>
      <c r="R39">
        <f t="shared" si="6"/>
        <v>0.98650841126851552</v>
      </c>
      <c r="S39">
        <f t="shared" si="7"/>
        <v>0.97301682253703103</v>
      </c>
      <c r="T39">
        <f t="shared" si="8"/>
        <v>0.96261393905820958</v>
      </c>
    </row>
    <row r="40" spans="3:20">
      <c r="I40">
        <f t="shared" si="1"/>
        <v>3.800000000000002</v>
      </c>
      <c r="J40">
        <f t="shared" si="9"/>
        <v>3.0835788433020298E-3</v>
      </c>
      <c r="K40">
        <f t="shared" si="2"/>
        <v>6.030762857142863E-3</v>
      </c>
      <c r="L40">
        <f t="shared" si="10"/>
        <v>2.5</v>
      </c>
      <c r="M40">
        <f t="shared" si="11"/>
        <v>-1</v>
      </c>
      <c r="N40">
        <f t="shared" si="12"/>
        <v>-6.8198074686311198E-3</v>
      </c>
      <c r="O40">
        <f t="shared" si="3"/>
        <v>1.0383964950212983</v>
      </c>
      <c r="P40">
        <f t="shared" si="4"/>
        <v>1.0277124525295356</v>
      </c>
      <c r="Q40">
        <f t="shared" si="5"/>
        <v>1.0138562262647679</v>
      </c>
      <c r="R40">
        <f t="shared" si="6"/>
        <v>0.98614377373523221</v>
      </c>
      <c r="S40">
        <f t="shared" si="7"/>
        <v>0.97228754747046431</v>
      </c>
      <c r="T40">
        <f t="shared" si="8"/>
        <v>0.96160350497870173</v>
      </c>
    </row>
    <row r="41" spans="3:20">
      <c r="I41">
        <f t="shared" si="1"/>
        <v>3.9000000000000021</v>
      </c>
      <c r="J41">
        <f t="shared" si="9"/>
        <v>3.2480079090459746E-3</v>
      </c>
      <c r="K41">
        <f t="shared" si="2"/>
        <v>6.352347857142864E-3</v>
      </c>
      <c r="L41">
        <f t="shared" si="10"/>
        <v>2.5</v>
      </c>
      <c r="M41">
        <f t="shared" si="11"/>
        <v>-1</v>
      </c>
      <c r="N41">
        <f t="shared" si="12"/>
        <v>-7.1834675621800081E-3</v>
      </c>
      <c r="O41">
        <f t="shared" si="3"/>
        <v>1.0394069291008061</v>
      </c>
      <c r="P41">
        <f t="shared" si="4"/>
        <v>1.0284417275961024</v>
      </c>
      <c r="Q41">
        <f t="shared" si="5"/>
        <v>1.0142208637980512</v>
      </c>
      <c r="R41">
        <f t="shared" si="6"/>
        <v>0.98577913620194879</v>
      </c>
      <c r="S41">
        <f t="shared" si="7"/>
        <v>0.97155827240389758</v>
      </c>
      <c r="T41">
        <f t="shared" si="8"/>
        <v>0.96059307089919388</v>
      </c>
    </row>
    <row r="42" spans="3:20">
      <c r="I42">
        <f t="shared" si="1"/>
        <v>4.0000000000000018</v>
      </c>
      <c r="J42">
        <f t="shared" si="9"/>
        <v>3.4167078596144367E-3</v>
      </c>
      <c r="K42">
        <f t="shared" si="2"/>
        <v>6.6822857142857213E-3</v>
      </c>
      <c r="L42">
        <f t="shared" si="10"/>
        <v>2.5</v>
      </c>
      <c r="M42">
        <f t="shared" si="11"/>
        <v>-1</v>
      </c>
      <c r="N42">
        <f t="shared" si="12"/>
        <v>-7.5565733724444516E-3</v>
      </c>
      <c r="O42">
        <f t="shared" si="3"/>
        <v>1.040417363180314</v>
      </c>
      <c r="P42">
        <f t="shared" si="4"/>
        <v>1.029171002662669</v>
      </c>
      <c r="Q42">
        <f t="shared" si="5"/>
        <v>1.0145855013313345</v>
      </c>
      <c r="R42">
        <f t="shared" si="6"/>
        <v>0.98541449866866548</v>
      </c>
      <c r="S42">
        <f t="shared" si="7"/>
        <v>0.97082899733733086</v>
      </c>
      <c r="T42">
        <f t="shared" si="8"/>
        <v>0.95958263681968603</v>
      </c>
    </row>
    <row r="43" spans="3:20">
      <c r="I43">
        <f t="shared" si="1"/>
        <v>4.1000000000000014</v>
      </c>
      <c r="J43">
        <f t="shared" si="9"/>
        <v>3.5896786950074177E-3</v>
      </c>
      <c r="K43">
        <f t="shared" si="2"/>
        <v>7.0205764285714341E-3</v>
      </c>
      <c r="L43">
        <f t="shared" si="10"/>
        <v>2.5</v>
      </c>
      <c r="M43">
        <f t="shared" si="11"/>
        <v>-1</v>
      </c>
      <c r="N43">
        <f t="shared" si="12"/>
        <v>-7.9391248994244521E-3</v>
      </c>
      <c r="O43">
        <f t="shared" si="3"/>
        <v>1.0414277972598218</v>
      </c>
      <c r="P43">
        <f t="shared" si="4"/>
        <v>1.0299002777292359</v>
      </c>
      <c r="Q43">
        <f t="shared" si="5"/>
        <v>1.0149501388646178</v>
      </c>
      <c r="R43">
        <f t="shared" si="6"/>
        <v>0.98504986113538207</v>
      </c>
      <c r="S43">
        <f t="shared" si="7"/>
        <v>0.97009972227076413</v>
      </c>
      <c r="T43">
        <f t="shared" si="8"/>
        <v>0.95857220274017818</v>
      </c>
    </row>
    <row r="44" spans="3:20">
      <c r="I44">
        <f t="shared" si="1"/>
        <v>4.2000000000000011</v>
      </c>
      <c r="J44">
        <f t="shared" si="9"/>
        <v>3.7669204152249156E-3</v>
      </c>
      <c r="K44">
        <f t="shared" si="2"/>
        <v>7.3672200000000042E-3</v>
      </c>
      <c r="L44">
        <f t="shared" si="10"/>
        <v>2.5</v>
      </c>
      <c r="M44">
        <f t="shared" si="11"/>
        <v>-1</v>
      </c>
      <c r="N44">
        <f t="shared" si="12"/>
        <v>-8.3311221431200053E-3</v>
      </c>
      <c r="O44">
        <f t="shared" si="3"/>
        <v>1.0424382313393297</v>
      </c>
      <c r="P44">
        <f t="shared" si="4"/>
        <v>1.0306295527958025</v>
      </c>
      <c r="Q44">
        <f t="shared" si="5"/>
        <v>1.0153147763979014</v>
      </c>
      <c r="R44">
        <f t="shared" si="6"/>
        <v>0.98468522360209876</v>
      </c>
      <c r="S44">
        <f t="shared" si="7"/>
        <v>0.96937044720419741</v>
      </c>
      <c r="T44">
        <f t="shared" si="8"/>
        <v>0.95756176866067033</v>
      </c>
    </row>
    <row r="45" spans="3:20">
      <c r="I45">
        <f t="shared" si="1"/>
        <v>4.3000000000000007</v>
      </c>
      <c r="J45">
        <f t="shared" si="9"/>
        <v>3.9484330202669308E-3</v>
      </c>
      <c r="K45">
        <f t="shared" si="2"/>
        <v>7.7222164285714306E-3</v>
      </c>
      <c r="L45">
        <f t="shared" si="10"/>
        <v>2.5</v>
      </c>
      <c r="M45">
        <f t="shared" si="11"/>
        <v>-1</v>
      </c>
      <c r="N45">
        <f t="shared" si="12"/>
        <v>-8.7325651035311137E-3</v>
      </c>
      <c r="O45">
        <f t="shared" si="3"/>
        <v>1.0434486654188375</v>
      </c>
      <c r="P45">
        <f t="shared" si="4"/>
        <v>1.0313588278623693</v>
      </c>
      <c r="Q45">
        <f t="shared" si="5"/>
        <v>1.0156794139311847</v>
      </c>
      <c r="R45">
        <f t="shared" si="6"/>
        <v>0.98432058606881534</v>
      </c>
      <c r="S45">
        <f t="shared" si="7"/>
        <v>0.96864117213763068</v>
      </c>
      <c r="T45">
        <f t="shared" si="8"/>
        <v>0.95655133458116248</v>
      </c>
    </row>
    <row r="46" spans="3:20">
      <c r="I46">
        <f t="shared" si="1"/>
        <v>4.4000000000000004</v>
      </c>
      <c r="J46">
        <f t="shared" si="9"/>
        <v>4.1342165101334663E-3</v>
      </c>
      <c r="K46">
        <f t="shared" si="2"/>
        <v>8.0855657142857168E-3</v>
      </c>
      <c r="L46">
        <f t="shared" si="10"/>
        <v>2.5</v>
      </c>
      <c r="M46">
        <f t="shared" si="11"/>
        <v>-1</v>
      </c>
      <c r="N46">
        <f t="shared" si="12"/>
        <v>-9.143453780657779E-3</v>
      </c>
      <c r="O46">
        <f t="shared" si="3"/>
        <v>1.0444590994983454</v>
      </c>
      <c r="P46">
        <f t="shared" si="4"/>
        <v>1.0320881029289359</v>
      </c>
      <c r="Q46">
        <f t="shared" si="5"/>
        <v>1.016044051464468</v>
      </c>
      <c r="R46">
        <f t="shared" si="6"/>
        <v>0.98395594853553203</v>
      </c>
      <c r="S46">
        <f t="shared" si="7"/>
        <v>0.96791189707106395</v>
      </c>
      <c r="T46">
        <f t="shared" si="8"/>
        <v>0.95554090050165463</v>
      </c>
    </row>
    <row r="47" spans="3:20">
      <c r="I47">
        <f t="shared" si="1"/>
        <v>4.5</v>
      </c>
      <c r="J47">
        <f t="shared" si="9"/>
        <v>4.3242708848245191E-3</v>
      </c>
      <c r="K47">
        <f t="shared" si="2"/>
        <v>8.4572678571428576E-3</v>
      </c>
      <c r="L47">
        <f t="shared" si="10"/>
        <v>2.5</v>
      </c>
      <c r="M47">
        <f t="shared" si="11"/>
        <v>-1</v>
      </c>
      <c r="N47">
        <f t="shared" si="12"/>
        <v>-9.5637881745000014E-3</v>
      </c>
      <c r="O47">
        <f t="shared" si="3"/>
        <v>1.0454695335778532</v>
      </c>
      <c r="P47">
        <f t="shared" si="4"/>
        <v>1.0328173779955028</v>
      </c>
      <c r="Q47">
        <f t="shared" si="5"/>
        <v>1.0164086889977513</v>
      </c>
      <c r="R47">
        <f t="shared" si="6"/>
        <v>0.98359131100224861</v>
      </c>
      <c r="S47">
        <f t="shared" si="7"/>
        <v>0.96718262200449723</v>
      </c>
      <c r="T47">
        <f t="shared" si="8"/>
        <v>0.95453046642214678</v>
      </c>
    </row>
    <row r="48" spans="3:20">
      <c r="I48">
        <f t="shared" si="1"/>
        <v>4.5999999999999996</v>
      </c>
      <c r="J48">
        <f t="shared" si="9"/>
        <v>4.5185961443400882E-3</v>
      </c>
      <c r="K48">
        <f t="shared" si="2"/>
        <v>8.8373228571428566E-3</v>
      </c>
      <c r="L48">
        <f t="shared" si="10"/>
        <v>2.5</v>
      </c>
      <c r="M48">
        <f t="shared" si="11"/>
        <v>-1</v>
      </c>
      <c r="N48">
        <f t="shared" si="12"/>
        <v>-9.9935682850577773E-3</v>
      </c>
      <c r="O48">
        <f t="shared" si="3"/>
        <v>1.0464799676573611</v>
      </c>
      <c r="P48">
        <f t="shared" si="4"/>
        <v>1.0335466530620694</v>
      </c>
      <c r="Q48">
        <f t="shared" si="5"/>
        <v>1.0167733265310348</v>
      </c>
      <c r="R48">
        <f t="shared" si="6"/>
        <v>0.98322667346896531</v>
      </c>
      <c r="S48">
        <f t="shared" si="7"/>
        <v>0.9664533469379305</v>
      </c>
      <c r="T48">
        <f t="shared" si="8"/>
        <v>0.95352003234263905</v>
      </c>
    </row>
    <row r="49" spans="9:20">
      <c r="I49">
        <f t="shared" si="1"/>
        <v>4.6999999999999993</v>
      </c>
      <c r="J49">
        <f t="shared" si="9"/>
        <v>4.7171922886801772E-3</v>
      </c>
      <c r="K49">
        <f t="shared" si="2"/>
        <v>9.2257307142857119E-3</v>
      </c>
      <c r="L49">
        <f t="shared" si="10"/>
        <v>2.5</v>
      </c>
      <c r="M49">
        <f t="shared" si="11"/>
        <v>-1</v>
      </c>
      <c r="N49">
        <f t="shared" si="12"/>
        <v>-1.0432794112331108E-2</v>
      </c>
      <c r="O49">
        <f t="shared" si="3"/>
        <v>1.0474904017368689</v>
      </c>
      <c r="P49">
        <f t="shared" si="4"/>
        <v>1.0342759281286362</v>
      </c>
      <c r="Q49">
        <f t="shared" si="5"/>
        <v>1.0171379640643181</v>
      </c>
      <c r="R49">
        <f t="shared" si="6"/>
        <v>0.98286203593568189</v>
      </c>
      <c r="S49">
        <f t="shared" si="7"/>
        <v>0.96572407187136378</v>
      </c>
      <c r="T49">
        <f t="shared" si="8"/>
        <v>0.9525095982631312</v>
      </c>
    </row>
    <row r="50" spans="9:20">
      <c r="I50">
        <f t="shared" si="1"/>
        <v>4.7999999999999989</v>
      </c>
      <c r="J50">
        <f t="shared" si="9"/>
        <v>4.9200593178447827E-3</v>
      </c>
      <c r="K50">
        <f t="shared" si="2"/>
        <v>9.622491428571427E-3</v>
      </c>
      <c r="L50">
        <f t="shared" si="10"/>
        <v>2.5</v>
      </c>
      <c r="M50">
        <f t="shared" si="11"/>
        <v>-1</v>
      </c>
      <c r="N50">
        <f t="shared" si="12"/>
        <v>-1.0881465656319997E-2</v>
      </c>
      <c r="O50">
        <f t="shared" si="3"/>
        <v>1.0485008358163768</v>
      </c>
      <c r="P50">
        <f t="shared" si="4"/>
        <v>1.0350052031952028</v>
      </c>
      <c r="Q50">
        <f t="shared" si="5"/>
        <v>1.0175026015976014</v>
      </c>
      <c r="R50">
        <f t="shared" si="6"/>
        <v>0.98249739840239858</v>
      </c>
      <c r="S50">
        <f t="shared" si="7"/>
        <v>0.96499479680479705</v>
      </c>
      <c r="T50">
        <f t="shared" si="8"/>
        <v>0.95149916418362335</v>
      </c>
    </row>
    <row r="51" spans="9:20">
      <c r="I51">
        <f t="shared" si="1"/>
        <v>4.8999999999999986</v>
      </c>
      <c r="J51">
        <f t="shared" si="9"/>
        <v>5.1271972318339071E-3</v>
      </c>
      <c r="K51">
        <f t="shared" si="2"/>
        <v>1.0027604999999995E-2</v>
      </c>
      <c r="L51">
        <f t="shared" si="10"/>
        <v>2.5</v>
      </c>
      <c r="M51">
        <f t="shared" si="11"/>
        <v>-1</v>
      </c>
      <c r="N51">
        <f t="shared" si="12"/>
        <v>-1.133958291702444E-2</v>
      </c>
      <c r="O51">
        <f t="shared" si="3"/>
        <v>1.0495112698958846</v>
      </c>
      <c r="P51">
        <f t="shared" si="4"/>
        <v>1.0357344782617697</v>
      </c>
      <c r="Q51">
        <f t="shared" si="5"/>
        <v>1.0178672391308847</v>
      </c>
      <c r="R51">
        <f t="shared" si="6"/>
        <v>0.98213276086911516</v>
      </c>
      <c r="S51">
        <f t="shared" si="7"/>
        <v>0.96426552173823032</v>
      </c>
      <c r="T51">
        <f t="shared" si="8"/>
        <v>0.9504887301041155</v>
      </c>
    </row>
    <row r="52" spans="9:20">
      <c r="I52">
        <f t="shared" si="1"/>
        <v>4.9999999999999982</v>
      </c>
      <c r="J52">
        <f t="shared" si="9"/>
        <v>5.3386060306475488E-3</v>
      </c>
      <c r="K52">
        <f t="shared" si="2"/>
        <v>1.0441071428571421E-2</v>
      </c>
      <c r="L52">
        <f t="shared" si="10"/>
        <v>2.5</v>
      </c>
      <c r="M52">
        <f t="shared" si="11"/>
        <v>-1</v>
      </c>
      <c r="N52">
        <f t="shared" si="12"/>
        <v>-1.1807145894444437E-2</v>
      </c>
      <c r="O52">
        <f t="shared" si="3"/>
        <v>1.0505217039753925</v>
      </c>
      <c r="P52">
        <f t="shared" si="4"/>
        <v>1.0364637533283363</v>
      </c>
      <c r="Q52">
        <f t="shared" si="5"/>
        <v>1.0182318766641683</v>
      </c>
      <c r="R52">
        <f t="shared" si="6"/>
        <v>0.98176812333583185</v>
      </c>
      <c r="S52">
        <f t="shared" si="7"/>
        <v>0.9635362466716636</v>
      </c>
      <c r="T52">
        <f t="shared" si="8"/>
        <v>0.94947829602460765</v>
      </c>
    </row>
    <row r="53" spans="9:20">
      <c r="I53">
        <f t="shared" si="1"/>
        <v>5.0999999999999979</v>
      </c>
      <c r="J53">
        <f t="shared" si="9"/>
        <v>5.5542857142857095E-3</v>
      </c>
      <c r="K53">
        <f t="shared" si="2"/>
        <v>1.0862890714285705E-2</v>
      </c>
      <c r="L53">
        <f t="shared" si="10"/>
        <v>2.5</v>
      </c>
      <c r="M53">
        <f t="shared" si="11"/>
        <v>-1</v>
      </c>
      <c r="N53">
        <f t="shared" si="12"/>
        <v>-1.2284154588579991E-2</v>
      </c>
      <c r="O53">
        <f t="shared" si="3"/>
        <v>1.0515321380549003</v>
      </c>
      <c r="P53">
        <f t="shared" si="4"/>
        <v>1.0371930283949031</v>
      </c>
      <c r="Q53">
        <f t="shared" si="5"/>
        <v>1.0185965141974516</v>
      </c>
      <c r="R53">
        <f t="shared" si="6"/>
        <v>0.98140348580254844</v>
      </c>
      <c r="S53">
        <f t="shared" si="7"/>
        <v>0.96280697160509687</v>
      </c>
      <c r="T53">
        <f t="shared" si="8"/>
        <v>0.9484678619450998</v>
      </c>
    </row>
    <row r="54" spans="9:20">
      <c r="I54">
        <f t="shared" si="1"/>
        <v>5.1999999999999975</v>
      </c>
      <c r="J54">
        <f t="shared" si="9"/>
        <v>5.7742362827483892E-3</v>
      </c>
      <c r="K54">
        <f t="shared" si="2"/>
        <v>1.1293062857142849E-2</v>
      </c>
      <c r="L54">
        <f t="shared" si="10"/>
        <v>2.5</v>
      </c>
      <c r="M54">
        <f t="shared" si="11"/>
        <v>-1</v>
      </c>
      <c r="N54">
        <f t="shared" si="12"/>
        <v>-1.2770608999431101E-2</v>
      </c>
      <c r="O54">
        <f t="shared" si="3"/>
        <v>1.0525425721344082</v>
      </c>
      <c r="P54">
        <f t="shared" si="4"/>
        <v>1.0379223034614697</v>
      </c>
      <c r="Q54">
        <f t="shared" si="5"/>
        <v>1.0189611517307349</v>
      </c>
      <c r="R54">
        <f t="shared" si="6"/>
        <v>0.98103884826926513</v>
      </c>
      <c r="S54">
        <f t="shared" si="7"/>
        <v>0.96207769653853015</v>
      </c>
      <c r="T54">
        <f t="shared" si="8"/>
        <v>0.94745742786559195</v>
      </c>
    </row>
    <row r="55" spans="9:20">
      <c r="I55">
        <f t="shared" si="1"/>
        <v>5.2999999999999972</v>
      </c>
      <c r="J55">
        <f t="shared" si="9"/>
        <v>5.9984577360355845E-3</v>
      </c>
      <c r="K55">
        <f t="shared" si="2"/>
        <v>1.1731587857142846E-2</v>
      </c>
      <c r="L55">
        <f t="shared" si="10"/>
        <v>2.5</v>
      </c>
      <c r="M55">
        <f t="shared" si="11"/>
        <v>-1</v>
      </c>
      <c r="N55">
        <f t="shared" si="12"/>
        <v>-1.3266509126997766E-2</v>
      </c>
      <c r="O55">
        <f t="shared" si="3"/>
        <v>1.053553006213916</v>
      </c>
      <c r="P55">
        <f t="shared" si="4"/>
        <v>1.0386515785280366</v>
      </c>
      <c r="Q55">
        <f t="shared" si="5"/>
        <v>1.0193257892640182</v>
      </c>
      <c r="R55">
        <f t="shared" si="6"/>
        <v>0.98067421073598171</v>
      </c>
      <c r="S55">
        <f t="shared" si="7"/>
        <v>0.96134842147196342</v>
      </c>
      <c r="T55">
        <f t="shared" si="8"/>
        <v>0.9464469937860841</v>
      </c>
    </row>
    <row r="56" spans="9:20">
      <c r="I56">
        <f t="shared" si="1"/>
        <v>5.3999999999999968</v>
      </c>
      <c r="J56">
        <f t="shared" si="9"/>
        <v>6.2269500741472996E-3</v>
      </c>
      <c r="K56">
        <f t="shared" si="2"/>
        <v>1.2178465714285701E-2</v>
      </c>
      <c r="L56">
        <f t="shared" si="10"/>
        <v>2.5</v>
      </c>
      <c r="M56">
        <f t="shared" si="11"/>
        <v>-1</v>
      </c>
      <c r="N56">
        <f t="shared" si="12"/>
        <v>-1.3771854971279985E-2</v>
      </c>
      <c r="O56">
        <f t="shared" si="3"/>
        <v>1.0545634402934239</v>
      </c>
      <c r="P56">
        <f t="shared" si="4"/>
        <v>1.0393808535946032</v>
      </c>
      <c r="Q56">
        <f t="shared" si="5"/>
        <v>1.0196904267973017</v>
      </c>
      <c r="R56">
        <f t="shared" si="6"/>
        <v>0.9803095732026984</v>
      </c>
      <c r="S56">
        <f t="shared" si="7"/>
        <v>0.9606191464053967</v>
      </c>
      <c r="T56">
        <f t="shared" si="8"/>
        <v>0.94543655970657625</v>
      </c>
    </row>
    <row r="57" spans="9:20">
      <c r="I57">
        <f t="shared" si="1"/>
        <v>5.4999999999999964</v>
      </c>
      <c r="J57">
        <f t="shared" si="9"/>
        <v>6.4597132970835303E-3</v>
      </c>
      <c r="K57">
        <f t="shared" si="2"/>
        <v>1.2633696428571413E-2</v>
      </c>
      <c r="L57">
        <f t="shared" si="10"/>
        <v>2.5</v>
      </c>
      <c r="M57">
        <f t="shared" si="11"/>
        <v>-1</v>
      </c>
      <c r="N57">
        <f t="shared" si="12"/>
        <v>-1.428664653227776E-2</v>
      </c>
      <c r="O57">
        <f t="shared" si="3"/>
        <v>1.0555738743729317</v>
      </c>
      <c r="P57">
        <f t="shared" si="4"/>
        <v>1.04011012866117</v>
      </c>
      <c r="Q57">
        <f t="shared" si="5"/>
        <v>1.020055064330585</v>
      </c>
      <c r="R57">
        <f t="shared" si="6"/>
        <v>0.97994493566941498</v>
      </c>
      <c r="S57">
        <f t="shared" si="7"/>
        <v>0.95988987133882997</v>
      </c>
      <c r="T57">
        <f t="shared" si="8"/>
        <v>0.9444261256270684</v>
      </c>
    </row>
    <row r="58" spans="9:20">
      <c r="I58">
        <f t="shared" si="1"/>
        <v>5.5999999999999961</v>
      </c>
      <c r="J58">
        <f t="shared" si="9"/>
        <v>6.6967474048442817E-3</v>
      </c>
      <c r="K58">
        <f t="shared" si="2"/>
        <v>1.3097279999999984E-2</v>
      </c>
      <c r="L58">
        <f t="shared" si="10"/>
        <v>2.5</v>
      </c>
      <c r="M58">
        <f t="shared" si="11"/>
        <v>-1</v>
      </c>
      <c r="N58">
        <f t="shared" si="12"/>
        <v>-1.4810883809991092E-2</v>
      </c>
      <c r="O58">
        <f t="shared" si="3"/>
        <v>1.0565843084524396</v>
      </c>
      <c r="P58">
        <f t="shared" si="4"/>
        <v>1.0408394037277366</v>
      </c>
      <c r="Q58">
        <f t="shared" si="5"/>
        <v>1.0204197018638683</v>
      </c>
      <c r="R58">
        <f t="shared" si="6"/>
        <v>0.97958029813613168</v>
      </c>
      <c r="S58">
        <f t="shared" si="7"/>
        <v>0.95916059627226324</v>
      </c>
      <c r="T58">
        <f t="shared" si="8"/>
        <v>0.94341569154756055</v>
      </c>
    </row>
    <row r="59" spans="9:20">
      <c r="I59">
        <f t="shared" si="1"/>
        <v>5.6999999999999957</v>
      </c>
      <c r="J59">
        <f t="shared" si="9"/>
        <v>6.9380523974295486E-3</v>
      </c>
      <c r="K59">
        <f t="shared" si="2"/>
        <v>1.356921642857141E-2</v>
      </c>
      <c r="L59">
        <f t="shared" si="10"/>
        <v>2.5</v>
      </c>
      <c r="M59">
        <f t="shared" si="11"/>
        <v>-1</v>
      </c>
      <c r="N59">
        <f t="shared" si="12"/>
        <v>-1.5344566804419979E-2</v>
      </c>
      <c r="O59">
        <f t="shared" si="3"/>
        <v>1.0575947425319474</v>
      </c>
      <c r="P59">
        <f t="shared" si="4"/>
        <v>1.0415686787943035</v>
      </c>
      <c r="Q59">
        <f t="shared" si="5"/>
        <v>1.0207843393971516</v>
      </c>
      <c r="R59">
        <f t="shared" si="6"/>
        <v>0.97921566060284826</v>
      </c>
      <c r="S59">
        <f t="shared" si="7"/>
        <v>0.95843132120569652</v>
      </c>
      <c r="T59">
        <f t="shared" si="8"/>
        <v>0.9424052574680527</v>
      </c>
    </row>
    <row r="60" spans="9:20">
      <c r="I60">
        <f t="shared" si="1"/>
        <v>5.7999999999999954</v>
      </c>
      <c r="J60">
        <f t="shared" si="9"/>
        <v>7.1836282748393362E-3</v>
      </c>
      <c r="K60">
        <f t="shared" si="2"/>
        <v>1.4049505714285693E-2</v>
      </c>
      <c r="L60">
        <f t="shared" si="10"/>
        <v>2.5</v>
      </c>
      <c r="M60">
        <f t="shared" si="11"/>
        <v>-1</v>
      </c>
      <c r="N60">
        <f t="shared" si="12"/>
        <v>-1.5887695515564421E-2</v>
      </c>
      <c r="O60">
        <f t="shared" si="3"/>
        <v>1.058605176611455</v>
      </c>
      <c r="P60">
        <f t="shared" si="4"/>
        <v>1.0422979538608701</v>
      </c>
      <c r="Q60">
        <f t="shared" si="5"/>
        <v>1.0211489769304352</v>
      </c>
      <c r="R60">
        <f t="shared" si="6"/>
        <v>0.97885102306956495</v>
      </c>
      <c r="S60">
        <f t="shared" si="7"/>
        <v>0.95770204613912979</v>
      </c>
      <c r="T60">
        <f t="shared" si="8"/>
        <v>0.94139482338854485</v>
      </c>
    </row>
    <row r="61" spans="9:20">
      <c r="I61">
        <f t="shared" si="1"/>
        <v>5.899999999999995</v>
      </c>
      <c r="J61">
        <f t="shared" si="9"/>
        <v>7.4334750370736412E-3</v>
      </c>
      <c r="K61">
        <f t="shared" si="2"/>
        <v>1.4538147857142832E-2</v>
      </c>
      <c r="L61">
        <f t="shared" si="10"/>
        <v>2.5</v>
      </c>
      <c r="M61">
        <f t="shared" si="11"/>
        <v>-1</v>
      </c>
      <c r="N61">
        <f t="shared" si="12"/>
        <v>-1.6440269943424415E-2</v>
      </c>
      <c r="O61">
        <f t="shared" si="3"/>
        <v>1.0596156106909629</v>
      </c>
      <c r="P61">
        <f t="shared" si="4"/>
        <v>1.0430272289274369</v>
      </c>
      <c r="Q61">
        <f t="shared" si="5"/>
        <v>1.0215136144637185</v>
      </c>
      <c r="R61">
        <f t="shared" si="6"/>
        <v>0.97848638553628153</v>
      </c>
      <c r="S61">
        <f t="shared" si="7"/>
        <v>0.95697277107256307</v>
      </c>
      <c r="T61">
        <f t="shared" si="8"/>
        <v>0.94038438930903701</v>
      </c>
    </row>
    <row r="62" spans="9:20">
      <c r="I62">
        <f t="shared" si="1"/>
        <v>5.9999999999999947</v>
      </c>
      <c r="J62">
        <f t="shared" si="9"/>
        <v>7.6875926841324625E-3</v>
      </c>
      <c r="K62">
        <f t="shared" si="2"/>
        <v>1.5035142857142834E-2</v>
      </c>
      <c r="L62">
        <f t="shared" si="10"/>
        <v>2.5</v>
      </c>
      <c r="M62">
        <f t="shared" si="11"/>
        <v>-1</v>
      </c>
      <c r="N62">
        <f t="shared" si="12"/>
        <v>-1.7002290087999972E-2</v>
      </c>
      <c r="O62">
        <f t="shared" si="3"/>
        <v>1.0606260447704707</v>
      </c>
      <c r="P62">
        <f t="shared" si="4"/>
        <v>1.0437565039940035</v>
      </c>
      <c r="Q62">
        <f t="shared" si="5"/>
        <v>1.0218782519970018</v>
      </c>
      <c r="R62">
        <f t="shared" si="6"/>
        <v>0.97812174800299823</v>
      </c>
      <c r="S62">
        <f t="shared" si="7"/>
        <v>0.95624349600599634</v>
      </c>
      <c r="T62">
        <f t="shared" si="8"/>
        <v>0.93937395522952916</v>
      </c>
    </row>
    <row r="63" spans="9:20">
      <c r="I63">
        <f t="shared" si="1"/>
        <v>6.0999999999999943</v>
      </c>
      <c r="J63">
        <f t="shared" si="9"/>
        <v>7.9459812160158037E-3</v>
      </c>
      <c r="K63">
        <f t="shared" si="2"/>
        <v>1.5540490714285687E-2</v>
      </c>
      <c r="L63">
        <f t="shared" si="10"/>
        <v>2.5</v>
      </c>
      <c r="M63">
        <f t="shared" si="11"/>
        <v>-1</v>
      </c>
      <c r="N63">
        <f t="shared" si="12"/>
        <v>-1.757375594929108E-2</v>
      </c>
      <c r="O63">
        <f t="shared" si="3"/>
        <v>1.0616364788499786</v>
      </c>
      <c r="P63">
        <f t="shared" si="4"/>
        <v>1.0444857790605704</v>
      </c>
      <c r="Q63">
        <f t="shared" si="5"/>
        <v>1.0222428895302851</v>
      </c>
      <c r="R63">
        <f t="shared" si="6"/>
        <v>0.97775711046971481</v>
      </c>
      <c r="S63">
        <f t="shared" si="7"/>
        <v>0.95551422093942961</v>
      </c>
      <c r="T63">
        <f t="shared" si="8"/>
        <v>0.93836352115002131</v>
      </c>
    </row>
    <row r="64" spans="9:20">
      <c r="I64">
        <f t="shared" si="1"/>
        <v>6.199999999999994</v>
      </c>
      <c r="J64">
        <f t="shared" si="9"/>
        <v>8.2086406327236613E-3</v>
      </c>
      <c r="K64">
        <f t="shared" si="2"/>
        <v>1.6054191428571403E-2</v>
      </c>
      <c r="L64">
        <f t="shared" si="10"/>
        <v>2.5</v>
      </c>
      <c r="M64">
        <f t="shared" si="11"/>
        <v>-1</v>
      </c>
      <c r="N64">
        <f t="shared" si="12"/>
        <v>-1.8154667527297746E-2</v>
      </c>
      <c r="O64">
        <f t="shared" si="3"/>
        <v>1.0626469129294864</v>
      </c>
      <c r="P64">
        <f t="shared" si="4"/>
        <v>1.045215054127137</v>
      </c>
      <c r="Q64">
        <f t="shared" si="5"/>
        <v>1.0226075270635686</v>
      </c>
      <c r="R64">
        <f t="shared" si="6"/>
        <v>0.9773924729364315</v>
      </c>
      <c r="S64">
        <f t="shared" si="7"/>
        <v>0.95478494587286289</v>
      </c>
      <c r="T64">
        <f t="shared" si="8"/>
        <v>0.93735308707051346</v>
      </c>
    </row>
    <row r="65" spans="9:20">
      <c r="I65">
        <f t="shared" si="1"/>
        <v>6.2999999999999936</v>
      </c>
      <c r="J65">
        <f t="shared" si="9"/>
        <v>8.4755709342560388E-3</v>
      </c>
      <c r="K65">
        <f t="shared" si="2"/>
        <v>1.6576244999999965E-2</v>
      </c>
      <c r="L65">
        <f t="shared" si="10"/>
        <v>2.5</v>
      </c>
      <c r="M65">
        <f t="shared" si="11"/>
        <v>-1</v>
      </c>
      <c r="N65">
        <f t="shared" si="12"/>
        <v>-1.8745024822019962E-2</v>
      </c>
      <c r="O65">
        <f t="shared" si="3"/>
        <v>1.0636573470089943</v>
      </c>
      <c r="P65">
        <f t="shared" si="4"/>
        <v>1.0459443291937038</v>
      </c>
      <c r="Q65">
        <f t="shared" si="5"/>
        <v>1.0229721645968519</v>
      </c>
      <c r="R65">
        <f t="shared" si="6"/>
        <v>0.97702783540314808</v>
      </c>
      <c r="S65">
        <f t="shared" si="7"/>
        <v>0.95405567080629616</v>
      </c>
      <c r="T65">
        <f t="shared" si="8"/>
        <v>0.93634265299100561</v>
      </c>
    </row>
    <row r="66" spans="9:20">
      <c r="I66">
        <f t="shared" si="1"/>
        <v>6.3999999999999932</v>
      </c>
      <c r="J66">
        <f t="shared" si="9"/>
        <v>8.746772120612931E-3</v>
      </c>
      <c r="K66">
        <f t="shared" si="2"/>
        <v>1.7106651428571394E-2</v>
      </c>
      <c r="L66">
        <f t="shared" si="10"/>
        <v>2.5</v>
      </c>
      <c r="M66">
        <f t="shared" si="11"/>
        <v>-1</v>
      </c>
      <c r="N66">
        <f t="shared" si="12"/>
        <v>-1.9344827833457739E-2</v>
      </c>
      <c r="O66">
        <f t="shared" si="3"/>
        <v>1.0646677810885021</v>
      </c>
      <c r="P66">
        <f t="shared" si="4"/>
        <v>1.0466736042602705</v>
      </c>
      <c r="Q66">
        <f t="shared" si="5"/>
        <v>1.0233368021301352</v>
      </c>
      <c r="R66">
        <f t="shared" si="6"/>
        <v>0.97666319786986477</v>
      </c>
      <c r="S66">
        <f t="shared" si="7"/>
        <v>0.95332639573972944</v>
      </c>
      <c r="T66">
        <f t="shared" si="8"/>
        <v>0.93533221891149776</v>
      </c>
    </row>
    <row r="67" spans="9:20">
      <c r="I67">
        <f t="shared" ref="I67:I130" si="13">I66+0.1</f>
        <v>6.4999999999999929</v>
      </c>
      <c r="J67">
        <f t="shared" si="9"/>
        <v>9.0222441917943447E-3</v>
      </c>
      <c r="K67">
        <f t="shared" ref="K67:K130" si="14">(I67/$E$4)^2</f>
        <v>1.7645410714285673E-2</v>
      </c>
      <c r="L67">
        <f t="shared" si="10"/>
        <v>2.5</v>
      </c>
      <c r="M67">
        <f t="shared" si="11"/>
        <v>-1</v>
      </c>
      <c r="N67">
        <f t="shared" si="12"/>
        <v>-1.9954076561611068E-2</v>
      </c>
      <c r="O67">
        <f t="shared" ref="O67:O130" si="15">1+((0.5*$B$6*$B$21/$B$5)*$D$33*$B$28*$I67)</f>
        <v>1.06567821516801</v>
      </c>
      <c r="P67">
        <f t="shared" ref="P67:P130" si="16">1+((0.5*$B$6*$B$21/$B$5)*$E$33*$B$28*$I67)</f>
        <v>1.0474028793268373</v>
      </c>
      <c r="Q67">
        <f t="shared" ref="Q67:Q130" si="17">1+((0.5*$B$6*$B$21/$B$5)*$F$33*$B$28*$I67)</f>
        <v>1.0237014396634185</v>
      </c>
      <c r="R67">
        <f t="shared" ref="R67:R130" si="18">1-((0.5*$B$6*$B$21/$B$5)*$F$33*$B$28*$I67)</f>
        <v>0.97629856033658136</v>
      </c>
      <c r="S67">
        <f t="shared" ref="S67:S130" si="19">1-((0.5*$B$6*$B$21/$B$5)*$E$33*$B$28*$I67)</f>
        <v>0.95259712067316271</v>
      </c>
      <c r="T67">
        <f t="shared" ref="T67:T130" si="20">1-((0.5*$B$6*$B$21/$B$5)*$D$33*$B$28*$I67)</f>
        <v>0.93432178483198991</v>
      </c>
    </row>
    <row r="68" spans="9:20">
      <c r="I68">
        <f t="shared" si="13"/>
        <v>6.5999999999999925</v>
      </c>
      <c r="J68">
        <f t="shared" ref="J68:J131" si="21">(I68/$E$3)^2</f>
        <v>9.3019871478002766E-3</v>
      </c>
      <c r="K68">
        <f t="shared" si="14"/>
        <v>1.8192522857142818E-2</v>
      </c>
      <c r="L68">
        <f t="shared" ref="L68:L131" si="22">$B$1</f>
        <v>2.5</v>
      </c>
      <c r="M68">
        <f t="shared" ref="M68:M131" si="23">$B$2</f>
        <v>-1</v>
      </c>
      <c r="N68">
        <f t="shared" si="12"/>
        <v>-2.0572771006479956E-2</v>
      </c>
      <c r="O68">
        <f t="shared" si="15"/>
        <v>1.0666886492475178</v>
      </c>
      <c r="P68">
        <f t="shared" si="16"/>
        <v>1.0481321543934039</v>
      </c>
      <c r="Q68">
        <f t="shared" si="17"/>
        <v>1.0240660771967021</v>
      </c>
      <c r="R68">
        <f t="shared" si="18"/>
        <v>0.97593392280329805</v>
      </c>
      <c r="S68">
        <f t="shared" si="19"/>
        <v>0.95186784560659599</v>
      </c>
      <c r="T68">
        <f t="shared" si="20"/>
        <v>0.93331135075248206</v>
      </c>
    </row>
    <row r="69" spans="9:20">
      <c r="I69">
        <f t="shared" si="13"/>
        <v>6.6999999999999922</v>
      </c>
      <c r="J69">
        <f t="shared" si="21"/>
        <v>9.5860009886307232E-3</v>
      </c>
      <c r="K69">
        <f t="shared" si="14"/>
        <v>1.8747987857142816E-2</v>
      </c>
      <c r="L69">
        <f t="shared" si="22"/>
        <v>2.5</v>
      </c>
      <c r="M69">
        <f t="shared" si="23"/>
        <v>-1</v>
      </c>
      <c r="N69">
        <f t="shared" si="12"/>
        <v>-2.1200911168064395E-2</v>
      </c>
      <c r="O69">
        <f t="shared" si="15"/>
        <v>1.0676990833270257</v>
      </c>
      <c r="P69">
        <f t="shared" si="16"/>
        <v>1.0488614294599707</v>
      </c>
      <c r="Q69">
        <f t="shared" si="17"/>
        <v>1.0244307147299854</v>
      </c>
      <c r="R69">
        <f t="shared" si="18"/>
        <v>0.97556928527001463</v>
      </c>
      <c r="S69">
        <f t="shared" si="19"/>
        <v>0.95113857054002926</v>
      </c>
      <c r="T69">
        <f t="shared" si="20"/>
        <v>0.93230091667297432</v>
      </c>
    </row>
    <row r="70" spans="9:20">
      <c r="I70">
        <f t="shared" si="13"/>
        <v>6.7999999999999918</v>
      </c>
      <c r="J70">
        <f t="shared" si="21"/>
        <v>9.8742857142856914E-3</v>
      </c>
      <c r="K70">
        <f t="shared" si="14"/>
        <v>1.9311805714285667E-2</v>
      </c>
      <c r="L70">
        <f t="shared" si="22"/>
        <v>2.5</v>
      </c>
      <c r="M70">
        <f t="shared" si="23"/>
        <v>-1</v>
      </c>
      <c r="N70">
        <f t="shared" si="12"/>
        <v>-2.1838497046364393E-2</v>
      </c>
      <c r="O70">
        <f t="shared" si="15"/>
        <v>1.0687095174065335</v>
      </c>
      <c r="P70">
        <f t="shared" si="16"/>
        <v>1.0495907045265374</v>
      </c>
      <c r="Q70">
        <f t="shared" si="17"/>
        <v>1.0247953522632687</v>
      </c>
      <c r="R70">
        <f t="shared" si="18"/>
        <v>0.97520464773673132</v>
      </c>
      <c r="S70">
        <f t="shared" si="19"/>
        <v>0.95040929547346253</v>
      </c>
      <c r="T70">
        <f t="shared" si="20"/>
        <v>0.93129048259346647</v>
      </c>
    </row>
    <row r="71" spans="9:20">
      <c r="I71">
        <f t="shared" si="13"/>
        <v>6.8999999999999915</v>
      </c>
      <c r="J71">
        <f t="shared" si="21"/>
        <v>1.0166841324765174E-2</v>
      </c>
      <c r="K71">
        <f t="shared" si="14"/>
        <v>1.9883976428571381E-2</v>
      </c>
      <c r="L71">
        <f t="shared" si="22"/>
        <v>2.5</v>
      </c>
      <c r="M71">
        <f t="shared" si="23"/>
        <v>-1</v>
      </c>
      <c r="N71">
        <f t="shared" si="12"/>
        <v>-2.2485528641379947E-2</v>
      </c>
      <c r="O71">
        <f t="shared" si="15"/>
        <v>1.0697199514860414</v>
      </c>
      <c r="P71">
        <f t="shared" si="16"/>
        <v>1.0503199795931042</v>
      </c>
      <c r="Q71">
        <f t="shared" si="17"/>
        <v>1.025159989796552</v>
      </c>
      <c r="R71">
        <f t="shared" si="18"/>
        <v>0.9748400102034479</v>
      </c>
      <c r="S71">
        <f t="shared" si="19"/>
        <v>0.94968002040689581</v>
      </c>
      <c r="T71">
        <f t="shared" si="20"/>
        <v>0.93028004851395862</v>
      </c>
    </row>
    <row r="72" spans="9:20">
      <c r="I72">
        <f t="shared" si="13"/>
        <v>6.9999999999999911</v>
      </c>
      <c r="J72">
        <f t="shared" si="21"/>
        <v>1.0463667820069179E-2</v>
      </c>
      <c r="K72">
        <f t="shared" si="14"/>
        <v>2.0464499999999955E-2</v>
      </c>
      <c r="L72">
        <f t="shared" si="22"/>
        <v>2.5</v>
      </c>
      <c r="M72">
        <f t="shared" si="23"/>
        <v>-1</v>
      </c>
      <c r="N72">
        <f t="shared" si="12"/>
        <v>-2.3142005953111056E-2</v>
      </c>
      <c r="O72">
        <f t="shared" si="15"/>
        <v>1.0707303855655492</v>
      </c>
      <c r="P72">
        <f t="shared" si="16"/>
        <v>1.0510492546596708</v>
      </c>
      <c r="Q72">
        <f t="shared" si="17"/>
        <v>1.0255246273298355</v>
      </c>
      <c r="R72">
        <f t="shared" si="18"/>
        <v>0.9744753726701646</v>
      </c>
      <c r="S72">
        <f t="shared" si="19"/>
        <v>0.94895074534032908</v>
      </c>
      <c r="T72">
        <f t="shared" si="20"/>
        <v>0.92926961443445077</v>
      </c>
    </row>
    <row r="73" spans="9:20">
      <c r="I73">
        <f t="shared" si="13"/>
        <v>7.0999999999999908</v>
      </c>
      <c r="J73">
        <f t="shared" si="21"/>
        <v>1.0764765200197698E-2</v>
      </c>
      <c r="K73">
        <f t="shared" si="14"/>
        <v>2.1053376428571375E-2</v>
      </c>
      <c r="L73">
        <f t="shared" si="22"/>
        <v>2.5</v>
      </c>
      <c r="M73">
        <f t="shared" si="23"/>
        <v>-1</v>
      </c>
      <c r="N73">
        <f t="shared" si="12"/>
        <v>-2.3807928981557716E-2</v>
      </c>
      <c r="O73">
        <f t="shared" si="15"/>
        <v>1.0717408196450571</v>
      </c>
      <c r="P73">
        <f t="shared" si="16"/>
        <v>1.0517785297262376</v>
      </c>
      <c r="Q73">
        <f t="shared" si="17"/>
        <v>1.0258892648631188</v>
      </c>
      <c r="R73">
        <f t="shared" si="18"/>
        <v>0.97411073513688118</v>
      </c>
      <c r="S73">
        <f t="shared" si="19"/>
        <v>0.94822147027376236</v>
      </c>
      <c r="T73">
        <f t="shared" si="20"/>
        <v>0.92825918035494293</v>
      </c>
    </row>
    <row r="74" spans="9:20">
      <c r="I74">
        <f t="shared" si="13"/>
        <v>7.1999999999999904</v>
      </c>
      <c r="J74">
        <f t="shared" si="21"/>
        <v>1.1070133465150737E-2</v>
      </c>
      <c r="K74">
        <f t="shared" si="14"/>
        <v>2.1650605714285662E-2</v>
      </c>
      <c r="L74">
        <f t="shared" si="22"/>
        <v>2.5</v>
      </c>
      <c r="M74">
        <f t="shared" si="23"/>
        <v>-1</v>
      </c>
      <c r="N74">
        <f t="shared" si="12"/>
        <v>-2.4483297726719935E-2</v>
      </c>
      <c r="O74">
        <f t="shared" si="15"/>
        <v>1.0727512537245649</v>
      </c>
      <c r="P74">
        <f t="shared" si="16"/>
        <v>1.0525078047928043</v>
      </c>
      <c r="Q74">
        <f t="shared" si="17"/>
        <v>1.0262539023964021</v>
      </c>
      <c r="R74">
        <f t="shared" si="18"/>
        <v>0.97374609760359787</v>
      </c>
      <c r="S74">
        <f t="shared" si="19"/>
        <v>0.94749219520719563</v>
      </c>
      <c r="T74">
        <f t="shared" si="20"/>
        <v>0.92724874627543508</v>
      </c>
    </row>
    <row r="75" spans="9:20">
      <c r="I75">
        <f t="shared" si="13"/>
        <v>7.2999999999999901</v>
      </c>
      <c r="J75">
        <f t="shared" si="21"/>
        <v>1.1379772614928294E-2</v>
      </c>
      <c r="K75">
        <f t="shared" si="14"/>
        <v>2.2256187857142794E-2</v>
      </c>
      <c r="L75">
        <f t="shared" si="22"/>
        <v>2.5</v>
      </c>
      <c r="M75">
        <f t="shared" si="23"/>
        <v>-1</v>
      </c>
      <c r="N75">
        <f t="shared" ref="N75:N138" si="24">(0.5*$B$6*I75^2*$B$3*-1)/$B$5</f>
        <v>-2.516811218859771E-2</v>
      </c>
      <c r="O75">
        <f t="shared" si="15"/>
        <v>1.0737616878040728</v>
      </c>
      <c r="P75">
        <f t="shared" si="16"/>
        <v>1.0532370798593711</v>
      </c>
      <c r="Q75">
        <f t="shared" si="17"/>
        <v>1.0266185399296854</v>
      </c>
      <c r="R75">
        <f t="shared" si="18"/>
        <v>0.97338146007031445</v>
      </c>
      <c r="S75">
        <f t="shared" si="19"/>
        <v>0.94676292014062891</v>
      </c>
      <c r="T75">
        <f t="shared" si="20"/>
        <v>0.92623831219592723</v>
      </c>
    </row>
    <row r="76" spans="9:20">
      <c r="I76">
        <f t="shared" si="13"/>
        <v>7.3999999999999897</v>
      </c>
      <c r="J76">
        <f t="shared" si="21"/>
        <v>1.1693682649530367E-2</v>
      </c>
      <c r="K76">
        <f t="shared" si="14"/>
        <v>2.2870122857142794E-2</v>
      </c>
      <c r="L76">
        <f t="shared" si="22"/>
        <v>2.5</v>
      </c>
      <c r="M76">
        <f t="shared" si="23"/>
        <v>-1</v>
      </c>
      <c r="N76">
        <f t="shared" si="24"/>
        <v>-2.586237236719104E-2</v>
      </c>
      <c r="O76">
        <f t="shared" si="15"/>
        <v>1.0747721218835806</v>
      </c>
      <c r="P76">
        <f t="shared" si="16"/>
        <v>1.0539663549259377</v>
      </c>
      <c r="Q76">
        <f t="shared" si="17"/>
        <v>1.026983177462969</v>
      </c>
      <c r="R76">
        <f t="shared" si="18"/>
        <v>0.97301682253703115</v>
      </c>
      <c r="S76">
        <f t="shared" si="19"/>
        <v>0.94603364507406218</v>
      </c>
      <c r="T76">
        <f t="shared" si="20"/>
        <v>0.92522787811641938</v>
      </c>
    </row>
    <row r="77" spans="9:20">
      <c r="I77">
        <f t="shared" si="13"/>
        <v>7.4999999999999893</v>
      </c>
      <c r="J77">
        <f t="shared" si="21"/>
        <v>1.2011863568956961E-2</v>
      </c>
      <c r="K77">
        <f t="shared" si="14"/>
        <v>2.3492410714285653E-2</v>
      </c>
      <c r="L77">
        <f t="shared" si="22"/>
        <v>2.5</v>
      </c>
      <c r="M77">
        <f t="shared" si="23"/>
        <v>-1</v>
      </c>
      <c r="N77">
        <f t="shared" si="24"/>
        <v>-2.6566078262499928E-2</v>
      </c>
      <c r="O77">
        <f t="shared" si="15"/>
        <v>1.0757825559630885</v>
      </c>
      <c r="P77">
        <f t="shared" si="16"/>
        <v>1.0546956299925045</v>
      </c>
      <c r="Q77">
        <f t="shared" si="17"/>
        <v>1.0273478149962523</v>
      </c>
      <c r="R77">
        <f t="shared" si="18"/>
        <v>0.97265218500374773</v>
      </c>
      <c r="S77">
        <f t="shared" si="19"/>
        <v>0.94530437000749545</v>
      </c>
      <c r="T77">
        <f t="shared" si="20"/>
        <v>0.92421744403691153</v>
      </c>
    </row>
    <row r="78" spans="9:20">
      <c r="I78">
        <f t="shared" si="13"/>
        <v>7.599999999999989</v>
      </c>
      <c r="J78">
        <f t="shared" si="21"/>
        <v>1.2334315373208071E-2</v>
      </c>
      <c r="K78">
        <f t="shared" si="14"/>
        <v>2.4123051428571358E-2</v>
      </c>
      <c r="L78">
        <f t="shared" si="22"/>
        <v>2.5</v>
      </c>
      <c r="M78">
        <f t="shared" si="23"/>
        <v>-1</v>
      </c>
      <c r="N78">
        <f t="shared" si="24"/>
        <v>-2.7279229874524368E-2</v>
      </c>
      <c r="O78">
        <f t="shared" si="15"/>
        <v>1.0767929900425963</v>
      </c>
      <c r="P78">
        <f t="shared" si="16"/>
        <v>1.0554249050590712</v>
      </c>
      <c r="Q78">
        <f t="shared" si="17"/>
        <v>1.0277124525295356</v>
      </c>
      <c r="R78">
        <f t="shared" si="18"/>
        <v>0.97228754747046442</v>
      </c>
      <c r="S78">
        <f t="shared" si="19"/>
        <v>0.94457509494092873</v>
      </c>
      <c r="T78">
        <f t="shared" si="20"/>
        <v>0.92320700995740368</v>
      </c>
    </row>
    <row r="79" spans="9:20">
      <c r="I79">
        <f t="shared" si="13"/>
        <v>7.6999999999999886</v>
      </c>
      <c r="J79">
        <f t="shared" si="21"/>
        <v>1.26610380622837E-2</v>
      </c>
      <c r="K79">
        <f t="shared" si="14"/>
        <v>2.4762044999999931E-2</v>
      </c>
      <c r="L79">
        <f t="shared" si="22"/>
        <v>2.5</v>
      </c>
      <c r="M79">
        <f t="shared" si="23"/>
        <v>-1</v>
      </c>
      <c r="N79">
        <f t="shared" si="24"/>
        <v>-2.8001827203264364E-2</v>
      </c>
      <c r="O79">
        <f t="shared" si="15"/>
        <v>1.0778034241221042</v>
      </c>
      <c r="P79">
        <f t="shared" si="16"/>
        <v>1.056154180125638</v>
      </c>
      <c r="Q79">
        <f t="shared" si="17"/>
        <v>1.0280770900628189</v>
      </c>
      <c r="R79">
        <f t="shared" si="18"/>
        <v>0.971922909937181</v>
      </c>
      <c r="S79">
        <f t="shared" si="19"/>
        <v>0.943845819874362</v>
      </c>
      <c r="T79">
        <f t="shared" si="20"/>
        <v>0.92219657587789583</v>
      </c>
    </row>
    <row r="80" spans="9:20">
      <c r="I80">
        <f t="shared" si="13"/>
        <v>7.7999999999999883</v>
      </c>
      <c r="J80">
        <f t="shared" si="21"/>
        <v>1.2992031636183845E-2</v>
      </c>
      <c r="K80">
        <f t="shared" si="14"/>
        <v>2.5409391428571359E-2</v>
      </c>
      <c r="L80">
        <f t="shared" si="22"/>
        <v>2.5</v>
      </c>
      <c r="M80">
        <f t="shared" si="23"/>
        <v>-1</v>
      </c>
      <c r="N80">
        <f t="shared" si="24"/>
        <v>-2.8733870248719918E-2</v>
      </c>
      <c r="O80">
        <f t="shared" si="15"/>
        <v>1.078813858201612</v>
      </c>
      <c r="P80">
        <f t="shared" si="16"/>
        <v>1.0568834551922046</v>
      </c>
      <c r="Q80">
        <f t="shared" si="17"/>
        <v>1.0284417275961024</v>
      </c>
      <c r="R80">
        <f t="shared" si="18"/>
        <v>0.97155827240389769</v>
      </c>
      <c r="S80">
        <f t="shared" si="19"/>
        <v>0.94311654480779528</v>
      </c>
      <c r="T80">
        <f t="shared" si="20"/>
        <v>0.92118614179838798</v>
      </c>
    </row>
    <row r="81" spans="9:20">
      <c r="I81">
        <f t="shared" si="13"/>
        <v>7.8999999999999879</v>
      </c>
      <c r="J81">
        <f t="shared" si="21"/>
        <v>1.332729609490851E-2</v>
      </c>
      <c r="K81">
        <f t="shared" si="14"/>
        <v>2.6065090714285637E-2</v>
      </c>
      <c r="L81">
        <f t="shared" si="22"/>
        <v>2.5</v>
      </c>
      <c r="M81">
        <f t="shared" si="23"/>
        <v>-1</v>
      </c>
      <c r="N81">
        <f t="shared" si="24"/>
        <v>-2.9475359010891031E-2</v>
      </c>
      <c r="O81">
        <f t="shared" si="15"/>
        <v>1.0798242922811199</v>
      </c>
      <c r="P81">
        <f t="shared" si="16"/>
        <v>1.0576127302587714</v>
      </c>
      <c r="Q81">
        <f t="shared" si="17"/>
        <v>1.0288063651293857</v>
      </c>
      <c r="R81">
        <f t="shared" si="18"/>
        <v>0.97119363487061428</v>
      </c>
      <c r="S81">
        <f t="shared" si="19"/>
        <v>0.94238726974122855</v>
      </c>
      <c r="T81">
        <f t="shared" si="20"/>
        <v>0.92017570771888013</v>
      </c>
    </row>
    <row r="82" spans="9:20">
      <c r="I82">
        <f t="shared" si="13"/>
        <v>7.9999999999999876</v>
      </c>
      <c r="J82">
        <f t="shared" si="21"/>
        <v>1.3666831438457695E-2</v>
      </c>
      <c r="K82">
        <f t="shared" si="14"/>
        <v>2.6729142857142778E-2</v>
      </c>
      <c r="L82">
        <f t="shared" si="22"/>
        <v>2.5</v>
      </c>
      <c r="M82">
        <f t="shared" si="23"/>
        <v>-1</v>
      </c>
      <c r="N82">
        <f t="shared" si="24"/>
        <v>-3.0226293489777688E-2</v>
      </c>
      <c r="O82">
        <f t="shared" si="15"/>
        <v>1.0808347263606277</v>
      </c>
      <c r="P82">
        <f t="shared" si="16"/>
        <v>1.0583420053253381</v>
      </c>
      <c r="Q82">
        <f t="shared" si="17"/>
        <v>1.029171002662669</v>
      </c>
      <c r="R82">
        <f t="shared" si="18"/>
        <v>0.97082899733733097</v>
      </c>
      <c r="S82">
        <f t="shared" si="19"/>
        <v>0.94165799467466182</v>
      </c>
      <c r="T82">
        <f t="shared" si="20"/>
        <v>0.91916527363937228</v>
      </c>
    </row>
    <row r="83" spans="9:20">
      <c r="I83">
        <f t="shared" si="13"/>
        <v>8.0999999999999872</v>
      </c>
      <c r="J83">
        <f t="shared" si="21"/>
        <v>1.4010637666831393E-2</v>
      </c>
      <c r="K83">
        <f t="shared" si="14"/>
        <v>2.7401547857142768E-2</v>
      </c>
      <c r="L83">
        <f t="shared" si="22"/>
        <v>2.5</v>
      </c>
      <c r="M83">
        <f t="shared" si="23"/>
        <v>-1</v>
      </c>
      <c r="N83">
        <f t="shared" si="24"/>
        <v>-3.0986673685379901E-2</v>
      </c>
      <c r="O83">
        <f t="shared" si="15"/>
        <v>1.0818451604401356</v>
      </c>
      <c r="P83">
        <f t="shared" si="16"/>
        <v>1.0590712803919049</v>
      </c>
      <c r="Q83">
        <f t="shared" si="17"/>
        <v>1.0295356401959523</v>
      </c>
      <c r="R83">
        <f t="shared" si="18"/>
        <v>0.97046435980404755</v>
      </c>
      <c r="S83">
        <f t="shared" si="19"/>
        <v>0.9409287196080951</v>
      </c>
      <c r="T83">
        <f t="shared" si="20"/>
        <v>0.91815483955986443</v>
      </c>
    </row>
    <row r="84" spans="9:20">
      <c r="I84">
        <f t="shared" si="13"/>
        <v>8.1999999999999869</v>
      </c>
      <c r="J84">
        <f t="shared" si="21"/>
        <v>1.4358714780029614E-2</v>
      </c>
      <c r="K84">
        <f t="shared" si="14"/>
        <v>2.8082305714285626E-2</v>
      </c>
      <c r="L84">
        <f t="shared" si="22"/>
        <v>2.5</v>
      </c>
      <c r="M84">
        <f t="shared" si="23"/>
        <v>-1</v>
      </c>
      <c r="N84">
        <f t="shared" si="24"/>
        <v>-3.1756499597697677E-2</v>
      </c>
      <c r="O84">
        <f t="shared" si="15"/>
        <v>1.0828555945196434</v>
      </c>
      <c r="P84">
        <f t="shared" si="16"/>
        <v>1.0598005554584715</v>
      </c>
      <c r="Q84">
        <f t="shared" si="17"/>
        <v>1.0299002777292359</v>
      </c>
      <c r="R84">
        <f t="shared" si="18"/>
        <v>0.97009972227076424</v>
      </c>
      <c r="S84">
        <f t="shared" si="19"/>
        <v>0.94019944454152837</v>
      </c>
      <c r="T84">
        <f t="shared" si="20"/>
        <v>0.91714440548035658</v>
      </c>
    </row>
    <row r="85" spans="9:20">
      <c r="I85">
        <f t="shared" si="13"/>
        <v>8.2999999999999865</v>
      </c>
      <c r="J85">
        <f t="shared" si="21"/>
        <v>1.4711062778052349E-2</v>
      </c>
      <c r="K85">
        <f t="shared" si="14"/>
        <v>2.8771416428571339E-2</v>
      </c>
      <c r="L85">
        <f t="shared" si="22"/>
        <v>2.5</v>
      </c>
      <c r="M85">
        <f t="shared" si="23"/>
        <v>-1</v>
      </c>
      <c r="N85">
        <f t="shared" si="24"/>
        <v>-3.2535771226731007E-2</v>
      </c>
      <c r="O85">
        <f t="shared" si="15"/>
        <v>1.0838660285991513</v>
      </c>
      <c r="P85">
        <f t="shared" si="16"/>
        <v>1.0605298305250384</v>
      </c>
      <c r="Q85">
        <f t="shared" si="17"/>
        <v>1.0302649152625192</v>
      </c>
      <c r="R85">
        <f t="shared" si="18"/>
        <v>0.96973508473748082</v>
      </c>
      <c r="S85">
        <f t="shared" si="19"/>
        <v>0.93947016947496165</v>
      </c>
      <c r="T85">
        <f t="shared" si="20"/>
        <v>0.91613397140084873</v>
      </c>
    </row>
    <row r="86" spans="9:20">
      <c r="I86">
        <f t="shared" si="13"/>
        <v>8.3999999999999861</v>
      </c>
      <c r="J86">
        <f t="shared" si="21"/>
        <v>1.5067681660899605E-2</v>
      </c>
      <c r="K86">
        <f t="shared" si="14"/>
        <v>2.9468879999999902E-2</v>
      </c>
      <c r="L86">
        <f t="shared" si="22"/>
        <v>2.5</v>
      </c>
      <c r="M86">
        <f t="shared" si="23"/>
        <v>-1</v>
      </c>
      <c r="N86">
        <f t="shared" si="24"/>
        <v>-3.3324488572479882E-2</v>
      </c>
      <c r="O86">
        <f t="shared" si="15"/>
        <v>1.0848764626786591</v>
      </c>
      <c r="P86">
        <f t="shared" si="16"/>
        <v>1.061259105591605</v>
      </c>
      <c r="Q86">
        <f t="shared" si="17"/>
        <v>1.0306295527958025</v>
      </c>
      <c r="R86">
        <f t="shared" si="18"/>
        <v>0.96937044720419752</v>
      </c>
      <c r="S86">
        <f t="shared" si="19"/>
        <v>0.93874089440839492</v>
      </c>
      <c r="T86">
        <f t="shared" si="20"/>
        <v>0.91512353732134089</v>
      </c>
    </row>
    <row r="87" spans="9:20">
      <c r="I87">
        <f t="shared" si="13"/>
        <v>8.4999999999999858</v>
      </c>
      <c r="J87">
        <f t="shared" si="21"/>
        <v>1.5428571428571375E-2</v>
      </c>
      <c r="K87">
        <f t="shared" si="14"/>
        <v>3.0174696428571332E-2</v>
      </c>
      <c r="L87">
        <f t="shared" si="22"/>
        <v>2.5</v>
      </c>
      <c r="M87">
        <f t="shared" si="23"/>
        <v>-1</v>
      </c>
      <c r="N87">
        <f t="shared" si="24"/>
        <v>-3.4122651634944337E-2</v>
      </c>
      <c r="O87">
        <f t="shared" si="15"/>
        <v>1.085886896758167</v>
      </c>
      <c r="P87">
        <f t="shared" si="16"/>
        <v>1.0619883806581718</v>
      </c>
      <c r="Q87">
        <f t="shared" si="17"/>
        <v>1.0309941903290858</v>
      </c>
      <c r="R87">
        <f t="shared" si="18"/>
        <v>0.9690058096709141</v>
      </c>
      <c r="S87">
        <f t="shared" si="19"/>
        <v>0.9380116193418282</v>
      </c>
      <c r="T87">
        <f t="shared" si="20"/>
        <v>0.91411310324183304</v>
      </c>
    </row>
    <row r="88" spans="9:20">
      <c r="I88">
        <f t="shared" si="13"/>
        <v>8.5999999999999854</v>
      </c>
      <c r="J88">
        <f t="shared" si="21"/>
        <v>1.5793732081067668E-2</v>
      </c>
      <c r="K88">
        <f t="shared" si="14"/>
        <v>3.0888865714285618E-2</v>
      </c>
      <c r="L88">
        <f t="shared" si="22"/>
        <v>2.5</v>
      </c>
      <c r="M88">
        <f t="shared" si="23"/>
        <v>-1</v>
      </c>
      <c r="N88">
        <f t="shared" si="24"/>
        <v>-3.493026041412433E-2</v>
      </c>
      <c r="O88">
        <f t="shared" si="15"/>
        <v>1.0868973308376748</v>
      </c>
      <c r="P88">
        <f t="shared" si="16"/>
        <v>1.0627176557247384</v>
      </c>
      <c r="Q88">
        <f t="shared" si="17"/>
        <v>1.0313588278623693</v>
      </c>
      <c r="R88">
        <f t="shared" si="18"/>
        <v>0.96864117213763079</v>
      </c>
      <c r="S88">
        <f t="shared" si="19"/>
        <v>0.93728234427526147</v>
      </c>
      <c r="T88">
        <f t="shared" si="20"/>
        <v>0.91310266916232519</v>
      </c>
    </row>
    <row r="89" spans="9:20">
      <c r="I89">
        <f t="shared" si="13"/>
        <v>8.6999999999999851</v>
      </c>
      <c r="J89">
        <f t="shared" si="21"/>
        <v>1.6163163618388477E-2</v>
      </c>
      <c r="K89">
        <f t="shared" si="14"/>
        <v>3.161138785714275E-2</v>
      </c>
      <c r="L89">
        <f t="shared" si="22"/>
        <v>2.5</v>
      </c>
      <c r="M89">
        <f t="shared" si="23"/>
        <v>-1</v>
      </c>
      <c r="N89">
        <f t="shared" si="24"/>
        <v>-3.5747314910019881E-2</v>
      </c>
      <c r="O89">
        <f t="shared" si="15"/>
        <v>1.0879077649171827</v>
      </c>
      <c r="P89">
        <f t="shared" si="16"/>
        <v>1.0634469307913053</v>
      </c>
      <c r="Q89">
        <f t="shared" si="17"/>
        <v>1.0317234653956526</v>
      </c>
      <c r="R89">
        <f t="shared" si="18"/>
        <v>0.96827653460434737</v>
      </c>
      <c r="S89">
        <f t="shared" si="19"/>
        <v>0.93655306920869474</v>
      </c>
      <c r="T89">
        <f t="shared" si="20"/>
        <v>0.91209223508281734</v>
      </c>
    </row>
    <row r="90" spans="9:20">
      <c r="I90">
        <f t="shared" si="13"/>
        <v>8.7999999999999847</v>
      </c>
      <c r="J90">
        <f t="shared" si="21"/>
        <v>1.6536866040533806E-2</v>
      </c>
      <c r="K90">
        <f t="shared" si="14"/>
        <v>3.2342262857142749E-2</v>
      </c>
      <c r="L90">
        <f t="shared" si="22"/>
        <v>2.5</v>
      </c>
      <c r="M90">
        <f t="shared" si="23"/>
        <v>-1</v>
      </c>
      <c r="N90">
        <f t="shared" si="24"/>
        <v>-3.6573815122630984E-2</v>
      </c>
      <c r="O90">
        <f t="shared" si="15"/>
        <v>1.0889181989966905</v>
      </c>
      <c r="P90">
        <f t="shared" si="16"/>
        <v>1.0641762058578719</v>
      </c>
      <c r="Q90">
        <f t="shared" si="17"/>
        <v>1.0320881029289359</v>
      </c>
      <c r="R90">
        <f t="shared" si="18"/>
        <v>0.96791189707106406</v>
      </c>
      <c r="S90">
        <f t="shared" si="19"/>
        <v>0.93582379414212802</v>
      </c>
      <c r="T90">
        <f t="shared" si="20"/>
        <v>0.91108180100330949</v>
      </c>
    </row>
    <row r="91" spans="9:20">
      <c r="I91">
        <f t="shared" si="13"/>
        <v>8.8999999999999844</v>
      </c>
      <c r="J91">
        <f t="shared" si="21"/>
        <v>1.6914839347503645E-2</v>
      </c>
      <c r="K91">
        <f t="shared" si="14"/>
        <v>3.3081490714285594E-2</v>
      </c>
      <c r="L91">
        <f t="shared" si="22"/>
        <v>2.5</v>
      </c>
      <c r="M91">
        <f t="shared" si="23"/>
        <v>-1</v>
      </c>
      <c r="N91">
        <f t="shared" si="24"/>
        <v>-3.7409761051957646E-2</v>
      </c>
      <c r="O91">
        <f t="shared" si="15"/>
        <v>1.0899286330761984</v>
      </c>
      <c r="P91">
        <f t="shared" si="16"/>
        <v>1.0649054809244387</v>
      </c>
      <c r="Q91">
        <f t="shared" si="17"/>
        <v>1.0324527404622192</v>
      </c>
      <c r="R91">
        <f t="shared" si="18"/>
        <v>0.96754725953778065</v>
      </c>
      <c r="S91">
        <f t="shared" si="19"/>
        <v>0.93509451907556129</v>
      </c>
      <c r="T91">
        <f t="shared" si="20"/>
        <v>0.91007136692380164</v>
      </c>
    </row>
    <row r="92" spans="9:20">
      <c r="I92">
        <f t="shared" si="13"/>
        <v>8.999999999999984</v>
      </c>
      <c r="J92">
        <f t="shared" si="21"/>
        <v>1.729708353929801E-2</v>
      </c>
      <c r="K92">
        <f t="shared" si="14"/>
        <v>3.3829071428571313E-2</v>
      </c>
      <c r="L92">
        <f t="shared" si="22"/>
        <v>2.5</v>
      </c>
      <c r="M92">
        <f t="shared" si="23"/>
        <v>-1</v>
      </c>
      <c r="N92">
        <f t="shared" si="24"/>
        <v>-3.8255152697999867E-2</v>
      </c>
      <c r="O92">
        <f t="shared" si="15"/>
        <v>1.0909390671557062</v>
      </c>
      <c r="P92">
        <f t="shared" si="16"/>
        <v>1.0656347559910053</v>
      </c>
      <c r="Q92">
        <f t="shared" si="17"/>
        <v>1.0328173779955028</v>
      </c>
      <c r="R92">
        <f t="shared" si="18"/>
        <v>0.96718262200449734</v>
      </c>
      <c r="S92">
        <f t="shared" si="19"/>
        <v>0.93436524400899457</v>
      </c>
      <c r="T92">
        <f t="shared" si="20"/>
        <v>0.90906093284429379</v>
      </c>
    </row>
    <row r="93" spans="9:20">
      <c r="I93">
        <f t="shared" si="13"/>
        <v>9.0999999999999837</v>
      </c>
      <c r="J93">
        <f t="shared" si="21"/>
        <v>1.7683598615916892E-2</v>
      </c>
      <c r="K93">
        <f t="shared" si="14"/>
        <v>3.4585004999999884E-2</v>
      </c>
      <c r="L93">
        <f t="shared" si="22"/>
        <v>2.5</v>
      </c>
      <c r="M93">
        <f t="shared" si="23"/>
        <v>-1</v>
      </c>
      <c r="N93">
        <f t="shared" si="24"/>
        <v>-3.9109990060757646E-2</v>
      </c>
      <c r="O93">
        <f t="shared" si="15"/>
        <v>1.0919495012352141</v>
      </c>
      <c r="P93">
        <f t="shared" si="16"/>
        <v>1.0663640310575722</v>
      </c>
      <c r="Q93">
        <f t="shared" si="17"/>
        <v>1.0331820155287861</v>
      </c>
      <c r="R93">
        <f t="shared" si="18"/>
        <v>0.96681798447121392</v>
      </c>
      <c r="S93">
        <f t="shared" si="19"/>
        <v>0.93363596894242784</v>
      </c>
      <c r="T93">
        <f t="shared" si="20"/>
        <v>0.90805049876478594</v>
      </c>
    </row>
    <row r="94" spans="9:20">
      <c r="I94">
        <f t="shared" si="13"/>
        <v>9.1999999999999833</v>
      </c>
      <c r="J94">
        <f t="shared" si="21"/>
        <v>1.8074384577360294E-2</v>
      </c>
      <c r="K94">
        <f t="shared" si="14"/>
        <v>3.5349291428571301E-2</v>
      </c>
      <c r="L94">
        <f t="shared" si="22"/>
        <v>2.5</v>
      </c>
      <c r="M94">
        <f t="shared" si="23"/>
        <v>-1</v>
      </c>
      <c r="N94">
        <f t="shared" si="24"/>
        <v>-3.9974273140230963E-2</v>
      </c>
      <c r="O94">
        <f t="shared" si="15"/>
        <v>1.0929599353147219</v>
      </c>
      <c r="P94">
        <f t="shared" si="16"/>
        <v>1.0670933061241388</v>
      </c>
      <c r="Q94">
        <f t="shared" si="17"/>
        <v>1.0335466530620694</v>
      </c>
      <c r="R94">
        <f t="shared" si="18"/>
        <v>0.96645334693793061</v>
      </c>
      <c r="S94">
        <f t="shared" si="19"/>
        <v>0.93290669387586111</v>
      </c>
      <c r="T94">
        <f t="shared" si="20"/>
        <v>0.90704006468527809</v>
      </c>
    </row>
    <row r="95" spans="9:20">
      <c r="I95">
        <f t="shared" si="13"/>
        <v>9.2999999999999829</v>
      </c>
      <c r="J95">
        <f t="shared" si="21"/>
        <v>1.8469441423628212E-2</v>
      </c>
      <c r="K95">
        <f t="shared" si="14"/>
        <v>3.6121930714285586E-2</v>
      </c>
      <c r="L95">
        <f t="shared" si="22"/>
        <v>2.5</v>
      </c>
      <c r="M95">
        <f t="shared" si="23"/>
        <v>-1</v>
      </c>
      <c r="N95">
        <f t="shared" si="24"/>
        <v>-4.0848001936419853E-2</v>
      </c>
      <c r="O95">
        <f t="shared" si="15"/>
        <v>1.0939703693942298</v>
      </c>
      <c r="P95">
        <f t="shared" si="16"/>
        <v>1.0678225811907056</v>
      </c>
      <c r="Q95">
        <f t="shared" si="17"/>
        <v>1.0339112905953527</v>
      </c>
      <c r="R95">
        <f t="shared" si="18"/>
        <v>0.96608870940464719</v>
      </c>
      <c r="S95">
        <f t="shared" si="19"/>
        <v>0.93217741880929439</v>
      </c>
      <c r="T95">
        <f t="shared" si="20"/>
        <v>0.90602963060577035</v>
      </c>
    </row>
    <row r="96" spans="9:20">
      <c r="I96">
        <f t="shared" si="13"/>
        <v>9.3999999999999826</v>
      </c>
      <c r="J96">
        <f t="shared" si="21"/>
        <v>1.886876915472064E-2</v>
      </c>
      <c r="K96">
        <f t="shared" si="14"/>
        <v>3.690292285714273E-2</v>
      </c>
      <c r="L96">
        <f t="shared" si="22"/>
        <v>2.5</v>
      </c>
      <c r="M96">
        <f t="shared" si="23"/>
        <v>-1</v>
      </c>
      <c r="N96">
        <f t="shared" si="24"/>
        <v>-4.1731176449324295E-2</v>
      </c>
      <c r="O96">
        <f t="shared" si="15"/>
        <v>1.0949808034737376</v>
      </c>
      <c r="P96">
        <f t="shared" si="16"/>
        <v>1.0685518562572722</v>
      </c>
      <c r="Q96">
        <f t="shared" si="17"/>
        <v>1.0342759281286362</v>
      </c>
      <c r="R96">
        <f t="shared" si="18"/>
        <v>0.96572407187136389</v>
      </c>
      <c r="S96">
        <f t="shared" si="19"/>
        <v>0.93144814374272766</v>
      </c>
      <c r="T96">
        <f t="shared" si="20"/>
        <v>0.9050191965262625</v>
      </c>
    </row>
    <row r="97" spans="9:20">
      <c r="I97">
        <f t="shared" si="13"/>
        <v>9.4999999999999822</v>
      </c>
      <c r="J97">
        <f t="shared" si="21"/>
        <v>1.9272367770637594E-2</v>
      </c>
      <c r="K97">
        <f t="shared" si="14"/>
        <v>3.7692267857142719E-2</v>
      </c>
      <c r="L97">
        <f t="shared" si="22"/>
        <v>2.5</v>
      </c>
      <c r="M97">
        <f t="shared" si="23"/>
        <v>-1</v>
      </c>
      <c r="N97">
        <f t="shared" si="24"/>
        <v>-4.2623796678944288E-2</v>
      </c>
      <c r="O97">
        <f t="shared" si="15"/>
        <v>1.0959912375532455</v>
      </c>
      <c r="P97">
        <f t="shared" si="16"/>
        <v>1.0692811313238391</v>
      </c>
      <c r="Q97">
        <f t="shared" si="17"/>
        <v>1.0346405656619195</v>
      </c>
      <c r="R97">
        <f t="shared" si="18"/>
        <v>0.96535943433808047</v>
      </c>
      <c r="S97">
        <f t="shared" si="19"/>
        <v>0.93071886867616094</v>
      </c>
      <c r="T97">
        <f t="shared" si="20"/>
        <v>0.90400876244675465</v>
      </c>
    </row>
    <row r="98" spans="9:20">
      <c r="I98">
        <f t="shared" si="13"/>
        <v>9.5999999999999819</v>
      </c>
      <c r="J98">
        <f t="shared" si="21"/>
        <v>1.9680237271379068E-2</v>
      </c>
      <c r="K98">
        <f t="shared" si="14"/>
        <v>3.8489965714285576E-2</v>
      </c>
      <c r="L98">
        <f t="shared" si="22"/>
        <v>2.5</v>
      </c>
      <c r="M98">
        <f t="shared" si="23"/>
        <v>-1</v>
      </c>
      <c r="N98">
        <f t="shared" si="24"/>
        <v>-4.352586262527984E-2</v>
      </c>
      <c r="O98">
        <f t="shared" si="15"/>
        <v>1.0970016716327533</v>
      </c>
      <c r="P98">
        <f t="shared" si="16"/>
        <v>1.0700104063904057</v>
      </c>
      <c r="Q98">
        <f t="shared" si="17"/>
        <v>1.0350052031952028</v>
      </c>
      <c r="R98">
        <f t="shared" si="18"/>
        <v>0.96499479680479716</v>
      </c>
      <c r="S98">
        <f t="shared" si="19"/>
        <v>0.92998959360959421</v>
      </c>
      <c r="T98">
        <f t="shared" si="20"/>
        <v>0.90299832836724681</v>
      </c>
    </row>
    <row r="99" spans="9:20">
      <c r="I99">
        <f t="shared" si="13"/>
        <v>9.6999999999999815</v>
      </c>
      <c r="J99">
        <f t="shared" si="21"/>
        <v>2.0092377656945059E-2</v>
      </c>
      <c r="K99">
        <f t="shared" si="14"/>
        <v>3.9296016428571279E-2</v>
      </c>
      <c r="L99">
        <f t="shared" si="22"/>
        <v>2.5</v>
      </c>
      <c r="M99">
        <f t="shared" si="23"/>
        <v>-1</v>
      </c>
      <c r="N99">
        <f t="shared" si="24"/>
        <v>-4.4437374288330951E-2</v>
      </c>
      <c r="O99">
        <f t="shared" si="15"/>
        <v>1.0980121057122612</v>
      </c>
      <c r="P99">
        <f t="shared" si="16"/>
        <v>1.0707396814569725</v>
      </c>
      <c r="Q99">
        <f t="shared" si="17"/>
        <v>1.0353698407284861</v>
      </c>
      <c r="R99">
        <f t="shared" si="18"/>
        <v>0.96463015927151374</v>
      </c>
      <c r="S99">
        <f t="shared" si="19"/>
        <v>0.92926031854302749</v>
      </c>
      <c r="T99">
        <f t="shared" si="20"/>
        <v>0.90198789428773896</v>
      </c>
    </row>
    <row r="100" spans="9:20">
      <c r="I100">
        <f t="shared" si="13"/>
        <v>9.7999999999999812</v>
      </c>
      <c r="J100">
        <f t="shared" si="21"/>
        <v>2.0508788927335559E-2</v>
      </c>
      <c r="K100">
        <f t="shared" si="14"/>
        <v>4.0110419999999848E-2</v>
      </c>
      <c r="L100">
        <f t="shared" si="22"/>
        <v>2.5</v>
      </c>
      <c r="M100">
        <f t="shared" si="23"/>
        <v>-1</v>
      </c>
      <c r="N100">
        <f t="shared" si="24"/>
        <v>-4.5358331668097614E-2</v>
      </c>
      <c r="O100">
        <f t="shared" si="15"/>
        <v>1.099022539791769</v>
      </c>
      <c r="P100">
        <f t="shared" si="16"/>
        <v>1.0714689565235391</v>
      </c>
      <c r="Q100">
        <f t="shared" si="17"/>
        <v>1.0357344782617697</v>
      </c>
      <c r="R100">
        <f t="shared" si="18"/>
        <v>0.96426552173823044</v>
      </c>
      <c r="S100">
        <f t="shared" si="19"/>
        <v>0.92853104347646076</v>
      </c>
      <c r="T100">
        <f t="shared" si="20"/>
        <v>0.90097746020823111</v>
      </c>
    </row>
    <row r="101" spans="9:20">
      <c r="I101">
        <f t="shared" si="13"/>
        <v>9.8999999999999808</v>
      </c>
      <c r="J101">
        <f t="shared" si="21"/>
        <v>2.0929471082550586E-2</v>
      </c>
      <c r="K101">
        <f t="shared" si="14"/>
        <v>4.0933176428571277E-2</v>
      </c>
      <c r="L101">
        <f t="shared" si="22"/>
        <v>2.5</v>
      </c>
      <c r="M101">
        <f t="shared" si="23"/>
        <v>-1</v>
      </c>
      <c r="N101">
        <f t="shared" si="24"/>
        <v>-4.6288734764579828E-2</v>
      </c>
      <c r="O101">
        <f t="shared" si="15"/>
        <v>1.1000329738712769</v>
      </c>
      <c r="P101">
        <f t="shared" si="16"/>
        <v>1.072198231590106</v>
      </c>
      <c r="Q101">
        <f t="shared" si="17"/>
        <v>1.036099115795053</v>
      </c>
      <c r="R101">
        <f t="shared" si="18"/>
        <v>0.96390088420494702</v>
      </c>
      <c r="S101">
        <f t="shared" si="19"/>
        <v>0.92780176840989403</v>
      </c>
      <c r="T101">
        <f t="shared" si="20"/>
        <v>0.89996702612872326</v>
      </c>
    </row>
    <row r="102" spans="9:20">
      <c r="I102">
        <f t="shared" si="13"/>
        <v>9.9999999999999805</v>
      </c>
      <c r="J102">
        <f t="shared" si="21"/>
        <v>2.1354424122590129E-2</v>
      </c>
      <c r="K102">
        <f t="shared" si="14"/>
        <v>4.1764285714285553E-2</v>
      </c>
      <c r="L102">
        <f t="shared" si="22"/>
        <v>2.5</v>
      </c>
      <c r="M102">
        <f t="shared" si="23"/>
        <v>-1</v>
      </c>
      <c r="N102">
        <f t="shared" si="24"/>
        <v>-4.7228583577777594E-2</v>
      </c>
      <c r="O102">
        <f t="shared" si="15"/>
        <v>1.1010434079507847</v>
      </c>
      <c r="P102">
        <f t="shared" si="16"/>
        <v>1.0729275066566726</v>
      </c>
      <c r="Q102">
        <f t="shared" si="17"/>
        <v>1.0364637533283363</v>
      </c>
      <c r="R102">
        <f t="shared" si="18"/>
        <v>0.96353624667166371</v>
      </c>
      <c r="S102">
        <f t="shared" si="19"/>
        <v>0.92707249334332731</v>
      </c>
      <c r="T102">
        <f t="shared" si="20"/>
        <v>0.89895659204921541</v>
      </c>
    </row>
    <row r="103" spans="9:20">
      <c r="I103">
        <f t="shared" si="13"/>
        <v>10.09999999999998</v>
      </c>
      <c r="J103">
        <f t="shared" si="21"/>
        <v>2.1783648047454193E-2</v>
      </c>
      <c r="K103">
        <f t="shared" si="14"/>
        <v>4.2603747857142694E-2</v>
      </c>
      <c r="L103">
        <f t="shared" si="22"/>
        <v>2.5</v>
      </c>
      <c r="M103">
        <f t="shared" si="23"/>
        <v>-1</v>
      </c>
      <c r="N103">
        <f t="shared" si="24"/>
        <v>-4.8177878107690926E-2</v>
      </c>
      <c r="O103">
        <f t="shared" si="15"/>
        <v>1.1020538420302926</v>
      </c>
      <c r="P103">
        <f t="shared" si="16"/>
        <v>1.0736567817232394</v>
      </c>
      <c r="Q103">
        <f t="shared" si="17"/>
        <v>1.0368283908616196</v>
      </c>
      <c r="R103">
        <f t="shared" si="18"/>
        <v>0.96317160913838029</v>
      </c>
      <c r="S103">
        <f t="shared" si="19"/>
        <v>0.92634321827676058</v>
      </c>
      <c r="T103">
        <f t="shared" si="20"/>
        <v>0.89794615796970756</v>
      </c>
    </row>
    <row r="104" spans="9:20">
      <c r="I104">
        <f t="shared" si="13"/>
        <v>10.19999999999998</v>
      </c>
      <c r="J104">
        <f t="shared" si="21"/>
        <v>2.2217142857142772E-2</v>
      </c>
      <c r="K104">
        <f t="shared" si="14"/>
        <v>4.3451562857142696E-2</v>
      </c>
      <c r="L104">
        <f t="shared" si="22"/>
        <v>2.5</v>
      </c>
      <c r="M104">
        <f t="shared" si="23"/>
        <v>-1</v>
      </c>
      <c r="N104">
        <f t="shared" si="24"/>
        <v>-4.913661835431981E-2</v>
      </c>
      <c r="O104">
        <f t="shared" si="15"/>
        <v>1.1030642761098002</v>
      </c>
      <c r="P104">
        <f t="shared" si="16"/>
        <v>1.074386056789806</v>
      </c>
      <c r="Q104">
        <f t="shared" si="17"/>
        <v>1.0371930283949031</v>
      </c>
      <c r="R104">
        <f t="shared" si="18"/>
        <v>0.96280697160509698</v>
      </c>
      <c r="S104">
        <f t="shared" si="19"/>
        <v>0.92561394321019386</v>
      </c>
      <c r="T104">
        <f t="shared" si="20"/>
        <v>0.89693572389019971</v>
      </c>
    </row>
    <row r="105" spans="9:20">
      <c r="I105">
        <f t="shared" si="13"/>
        <v>10.299999999999979</v>
      </c>
      <c r="J105">
        <f t="shared" si="21"/>
        <v>2.2654908551655865E-2</v>
      </c>
      <c r="K105">
        <f t="shared" si="14"/>
        <v>4.4307730714285537E-2</v>
      </c>
      <c r="L105">
        <f t="shared" si="22"/>
        <v>2.5</v>
      </c>
      <c r="M105">
        <f t="shared" si="23"/>
        <v>-1</v>
      </c>
      <c r="N105">
        <f t="shared" si="24"/>
        <v>-5.0104804317664252E-2</v>
      </c>
      <c r="O105">
        <f t="shared" si="15"/>
        <v>1.104074710189308</v>
      </c>
      <c r="P105">
        <f t="shared" si="16"/>
        <v>1.0751153318563729</v>
      </c>
      <c r="Q105">
        <f t="shared" si="17"/>
        <v>1.0375576659281864</v>
      </c>
      <c r="R105">
        <f t="shared" si="18"/>
        <v>0.96244233407181357</v>
      </c>
      <c r="S105">
        <f t="shared" si="19"/>
        <v>0.92488466814362713</v>
      </c>
      <c r="T105">
        <f t="shared" si="20"/>
        <v>0.89592528981069186</v>
      </c>
    </row>
    <row r="106" spans="9:20">
      <c r="I106">
        <f t="shared" si="13"/>
        <v>10.399999999999979</v>
      </c>
      <c r="J106">
        <f t="shared" si="21"/>
        <v>2.3096945130993481E-2</v>
      </c>
      <c r="K106">
        <f t="shared" si="14"/>
        <v>4.5172251428571251E-2</v>
      </c>
      <c r="L106">
        <f t="shared" si="22"/>
        <v>2.5</v>
      </c>
      <c r="M106">
        <f t="shared" si="23"/>
        <v>-1</v>
      </c>
      <c r="N106">
        <f t="shared" si="24"/>
        <v>-5.1082435997724239E-2</v>
      </c>
      <c r="O106">
        <f t="shared" si="15"/>
        <v>1.1050851442688159</v>
      </c>
      <c r="P106">
        <f t="shared" si="16"/>
        <v>1.0758446069229395</v>
      </c>
      <c r="Q106">
        <f t="shared" si="17"/>
        <v>1.0379223034614697</v>
      </c>
      <c r="R106">
        <f t="shared" si="18"/>
        <v>0.96207769653853026</v>
      </c>
      <c r="S106">
        <f t="shared" si="19"/>
        <v>0.92415539307706041</v>
      </c>
      <c r="T106">
        <f t="shared" si="20"/>
        <v>0.89491485573118401</v>
      </c>
    </row>
    <row r="107" spans="9:20">
      <c r="I107">
        <f t="shared" si="13"/>
        <v>10.499999999999979</v>
      </c>
      <c r="J107">
        <f t="shared" si="21"/>
        <v>2.3543252595155616E-2</v>
      </c>
      <c r="K107">
        <f t="shared" si="14"/>
        <v>4.6045124999999812E-2</v>
      </c>
      <c r="L107">
        <f t="shared" si="22"/>
        <v>2.5</v>
      </c>
      <c r="M107">
        <f t="shared" si="23"/>
        <v>-1</v>
      </c>
      <c r="N107">
        <f t="shared" si="24"/>
        <v>-5.2069513394499799E-2</v>
      </c>
      <c r="O107">
        <f t="shared" si="15"/>
        <v>1.1060955783483237</v>
      </c>
      <c r="P107">
        <f t="shared" si="16"/>
        <v>1.0765738819895063</v>
      </c>
      <c r="Q107">
        <f t="shared" si="17"/>
        <v>1.038286940994753</v>
      </c>
      <c r="R107">
        <f t="shared" si="18"/>
        <v>0.96171305900524684</v>
      </c>
      <c r="S107">
        <f t="shared" si="19"/>
        <v>0.92342611801049368</v>
      </c>
      <c r="T107">
        <f t="shared" si="20"/>
        <v>0.89390442165167616</v>
      </c>
    </row>
    <row r="108" spans="9:20">
      <c r="I108">
        <f t="shared" si="13"/>
        <v>10.599999999999978</v>
      </c>
      <c r="J108">
        <f t="shared" si="21"/>
        <v>2.3993830944142269E-2</v>
      </c>
      <c r="K108">
        <f t="shared" si="14"/>
        <v>4.6926351428571239E-2</v>
      </c>
      <c r="L108">
        <f t="shared" si="22"/>
        <v>2.5</v>
      </c>
      <c r="M108">
        <f t="shared" si="23"/>
        <v>-1</v>
      </c>
      <c r="N108">
        <f t="shared" si="24"/>
        <v>-5.3066036507990896E-2</v>
      </c>
      <c r="O108">
        <f t="shared" si="15"/>
        <v>1.1071060124278316</v>
      </c>
      <c r="P108">
        <f t="shared" si="16"/>
        <v>1.0773031570560729</v>
      </c>
      <c r="Q108">
        <f t="shared" si="17"/>
        <v>1.0386515785280366</v>
      </c>
      <c r="R108">
        <f t="shared" si="18"/>
        <v>0.96134842147196353</v>
      </c>
      <c r="S108">
        <f t="shared" si="19"/>
        <v>0.92269684294392695</v>
      </c>
      <c r="T108">
        <f t="shared" si="20"/>
        <v>0.89289398757216831</v>
      </c>
    </row>
    <row r="109" spans="9:20">
      <c r="I109">
        <f t="shared" si="13"/>
        <v>10.699999999999978</v>
      </c>
      <c r="J109">
        <f t="shared" si="21"/>
        <v>2.4448680177953437E-2</v>
      </c>
      <c r="K109">
        <f t="shared" si="14"/>
        <v>4.7815930714285526E-2</v>
      </c>
      <c r="L109">
        <f t="shared" si="22"/>
        <v>2.5</v>
      </c>
      <c r="M109">
        <f t="shared" si="23"/>
        <v>-1</v>
      </c>
      <c r="N109">
        <f t="shared" si="24"/>
        <v>-5.407200533819756E-2</v>
      </c>
      <c r="O109">
        <f t="shared" si="15"/>
        <v>1.1081164465073394</v>
      </c>
      <c r="P109">
        <f t="shared" si="16"/>
        <v>1.0780324321226398</v>
      </c>
      <c r="Q109">
        <f t="shared" si="17"/>
        <v>1.0390162160613199</v>
      </c>
      <c r="R109">
        <f t="shared" si="18"/>
        <v>0.96098378393868011</v>
      </c>
      <c r="S109">
        <f t="shared" si="19"/>
        <v>0.92196756787736023</v>
      </c>
      <c r="T109">
        <f t="shared" si="20"/>
        <v>0.89188355349266046</v>
      </c>
    </row>
    <row r="110" spans="9:20">
      <c r="I110">
        <f t="shared" si="13"/>
        <v>10.799999999999978</v>
      </c>
      <c r="J110">
        <f t="shared" si="21"/>
        <v>2.4907800296589119E-2</v>
      </c>
      <c r="K110">
        <f t="shared" si="14"/>
        <v>4.8713862857142652E-2</v>
      </c>
      <c r="L110">
        <f t="shared" si="22"/>
        <v>2.5</v>
      </c>
      <c r="M110">
        <f t="shared" si="23"/>
        <v>-1</v>
      </c>
      <c r="N110">
        <f t="shared" si="24"/>
        <v>-5.5087419885119775E-2</v>
      </c>
      <c r="O110">
        <f t="shared" si="15"/>
        <v>1.1091268805868473</v>
      </c>
      <c r="P110">
        <f t="shared" si="16"/>
        <v>1.0787617071892064</v>
      </c>
      <c r="Q110">
        <f t="shared" si="17"/>
        <v>1.0393808535946032</v>
      </c>
      <c r="R110">
        <f t="shared" si="18"/>
        <v>0.96061914640539681</v>
      </c>
      <c r="S110">
        <f t="shared" si="19"/>
        <v>0.9212382928107935</v>
      </c>
      <c r="T110">
        <f t="shared" si="20"/>
        <v>0.89087311941315261</v>
      </c>
    </row>
    <row r="111" spans="9:20">
      <c r="I111">
        <f t="shared" si="13"/>
        <v>10.899999999999977</v>
      </c>
      <c r="J111">
        <f t="shared" si="21"/>
        <v>2.5371191300049327E-2</v>
      </c>
      <c r="K111">
        <f t="shared" si="14"/>
        <v>4.9620147857142652E-2</v>
      </c>
      <c r="L111">
        <f t="shared" si="22"/>
        <v>2.5</v>
      </c>
      <c r="M111">
        <f t="shared" si="23"/>
        <v>-1</v>
      </c>
      <c r="N111">
        <f t="shared" si="24"/>
        <v>-5.6112280148757548E-2</v>
      </c>
      <c r="O111">
        <f t="shared" si="15"/>
        <v>1.1101373146663551</v>
      </c>
      <c r="P111">
        <f t="shared" si="16"/>
        <v>1.0794909822557732</v>
      </c>
      <c r="Q111">
        <f t="shared" si="17"/>
        <v>1.0397454911278865</v>
      </c>
      <c r="R111">
        <f t="shared" si="18"/>
        <v>0.96025450887211339</v>
      </c>
      <c r="S111">
        <f t="shared" si="19"/>
        <v>0.92050901774422678</v>
      </c>
      <c r="T111">
        <f t="shared" si="20"/>
        <v>0.88986268533364477</v>
      </c>
    </row>
    <row r="112" spans="9:20">
      <c r="I112">
        <f t="shared" si="13"/>
        <v>10.999999999999977</v>
      </c>
      <c r="J112">
        <f t="shared" si="21"/>
        <v>2.5838853188334052E-2</v>
      </c>
      <c r="K112">
        <f t="shared" si="14"/>
        <v>5.0534785714285511E-2</v>
      </c>
      <c r="L112">
        <f t="shared" si="22"/>
        <v>2.5</v>
      </c>
      <c r="M112">
        <f t="shared" si="23"/>
        <v>-1</v>
      </c>
      <c r="N112">
        <f t="shared" si="24"/>
        <v>-5.7146586129110874E-2</v>
      </c>
      <c r="O112">
        <f t="shared" si="15"/>
        <v>1.111147748745863</v>
      </c>
      <c r="P112">
        <f t="shared" si="16"/>
        <v>1.0802202573223398</v>
      </c>
      <c r="Q112">
        <f t="shared" si="17"/>
        <v>1.04011012866117</v>
      </c>
      <c r="R112">
        <f t="shared" si="18"/>
        <v>0.95988987133883008</v>
      </c>
      <c r="S112">
        <f t="shared" si="19"/>
        <v>0.91977974267766005</v>
      </c>
      <c r="T112">
        <f t="shared" si="20"/>
        <v>0.88885225125413692</v>
      </c>
    </row>
    <row r="113" spans="9:20">
      <c r="I113">
        <f t="shared" si="13"/>
        <v>11.099999999999977</v>
      </c>
      <c r="J113">
        <f t="shared" si="21"/>
        <v>2.6310785961443293E-2</v>
      </c>
      <c r="K113">
        <f t="shared" si="14"/>
        <v>5.145777642857121E-2</v>
      </c>
      <c r="L113">
        <f t="shared" si="22"/>
        <v>2.5</v>
      </c>
      <c r="M113">
        <f t="shared" si="23"/>
        <v>-1</v>
      </c>
      <c r="N113">
        <f t="shared" si="24"/>
        <v>-5.8190337826179772E-2</v>
      </c>
      <c r="O113">
        <f t="shared" si="15"/>
        <v>1.1121581828253708</v>
      </c>
      <c r="P113">
        <f t="shared" si="16"/>
        <v>1.0809495323889067</v>
      </c>
      <c r="Q113">
        <f t="shared" si="17"/>
        <v>1.0404747661944533</v>
      </c>
      <c r="R113">
        <f t="shared" si="18"/>
        <v>0.95952523380554666</v>
      </c>
      <c r="S113">
        <f t="shared" si="19"/>
        <v>0.91905046761109332</v>
      </c>
      <c r="T113">
        <f t="shared" si="20"/>
        <v>0.88784181717462907</v>
      </c>
    </row>
    <row r="114" spans="9:20">
      <c r="I114">
        <f t="shared" si="13"/>
        <v>11.199999999999976</v>
      </c>
      <c r="J114">
        <f t="shared" si="21"/>
        <v>2.6786989619377047E-2</v>
      </c>
      <c r="K114">
        <f t="shared" si="14"/>
        <v>5.2389119999999782E-2</v>
      </c>
      <c r="L114">
        <f t="shared" si="22"/>
        <v>2.5</v>
      </c>
      <c r="M114">
        <f t="shared" si="23"/>
        <v>-1</v>
      </c>
      <c r="N114">
        <f t="shared" si="24"/>
        <v>-5.9243535239964201E-2</v>
      </c>
      <c r="O114">
        <f t="shared" si="15"/>
        <v>1.1131686169048787</v>
      </c>
      <c r="P114">
        <f t="shared" si="16"/>
        <v>1.0816788074554733</v>
      </c>
      <c r="Q114">
        <f t="shared" si="17"/>
        <v>1.0408394037277366</v>
      </c>
      <c r="R114">
        <f t="shared" si="18"/>
        <v>0.95916059627226335</v>
      </c>
      <c r="S114">
        <f t="shared" si="19"/>
        <v>0.9183211925445266</v>
      </c>
      <c r="T114">
        <f t="shared" si="20"/>
        <v>0.88683138309512122</v>
      </c>
    </row>
    <row r="115" spans="9:20">
      <c r="I115">
        <f t="shared" si="13"/>
        <v>11.299999999999976</v>
      </c>
      <c r="J115">
        <f t="shared" si="21"/>
        <v>2.7267464162135324E-2</v>
      </c>
      <c r="K115">
        <f t="shared" si="14"/>
        <v>5.33288164285712E-2</v>
      </c>
      <c r="L115">
        <f t="shared" si="22"/>
        <v>2.5</v>
      </c>
      <c r="M115">
        <f t="shared" si="23"/>
        <v>-1</v>
      </c>
      <c r="N115">
        <f t="shared" si="24"/>
        <v>-6.0306178370464196E-2</v>
      </c>
      <c r="O115">
        <f t="shared" si="15"/>
        <v>1.1141790509843865</v>
      </c>
      <c r="P115">
        <f t="shared" si="16"/>
        <v>1.0824080825220401</v>
      </c>
      <c r="Q115">
        <f t="shared" si="17"/>
        <v>1.04120404126102</v>
      </c>
      <c r="R115">
        <f t="shared" si="18"/>
        <v>0.95879595873897994</v>
      </c>
      <c r="S115">
        <f t="shared" si="19"/>
        <v>0.91759191747795987</v>
      </c>
      <c r="T115">
        <f t="shared" si="20"/>
        <v>0.88582094901561337</v>
      </c>
    </row>
    <row r="116" spans="9:20">
      <c r="I116">
        <f t="shared" si="13"/>
        <v>11.399999999999975</v>
      </c>
      <c r="J116">
        <f t="shared" si="21"/>
        <v>2.7752209589718121E-2</v>
      </c>
      <c r="K116">
        <f t="shared" si="14"/>
        <v>5.4276865714285485E-2</v>
      </c>
      <c r="L116">
        <f t="shared" si="22"/>
        <v>2.5</v>
      </c>
      <c r="M116">
        <f t="shared" si="23"/>
        <v>-1</v>
      </c>
      <c r="N116">
        <f t="shared" si="24"/>
        <v>-6.1378267217679736E-2</v>
      </c>
      <c r="O116">
        <f t="shared" si="15"/>
        <v>1.1151894850638944</v>
      </c>
      <c r="P116">
        <f t="shared" si="16"/>
        <v>1.0831373575886067</v>
      </c>
      <c r="Q116">
        <f t="shared" si="17"/>
        <v>1.0415686787943035</v>
      </c>
      <c r="R116">
        <f t="shared" si="18"/>
        <v>0.95843132120569663</v>
      </c>
      <c r="S116">
        <f t="shared" si="19"/>
        <v>0.91686264241139315</v>
      </c>
      <c r="T116">
        <f t="shared" si="20"/>
        <v>0.88481051493610563</v>
      </c>
    </row>
    <row r="117" spans="9:20">
      <c r="I117">
        <f t="shared" si="13"/>
        <v>11.499999999999975</v>
      </c>
      <c r="J117">
        <f t="shared" si="21"/>
        <v>2.8241225902125435E-2</v>
      </c>
      <c r="K117">
        <f t="shared" si="14"/>
        <v>5.523326785714263E-2</v>
      </c>
      <c r="L117">
        <f t="shared" si="22"/>
        <v>2.5</v>
      </c>
      <c r="M117">
        <f t="shared" si="23"/>
        <v>-1</v>
      </c>
      <c r="N117">
        <f t="shared" si="24"/>
        <v>-6.2459801781610848E-2</v>
      </c>
      <c r="O117">
        <f t="shared" si="15"/>
        <v>1.1161999191434022</v>
      </c>
      <c r="P117">
        <f t="shared" si="16"/>
        <v>1.0838666326551736</v>
      </c>
      <c r="Q117">
        <f t="shared" si="17"/>
        <v>1.0419333163275868</v>
      </c>
      <c r="R117">
        <f t="shared" si="18"/>
        <v>0.95806668367241321</v>
      </c>
      <c r="S117">
        <f t="shared" si="19"/>
        <v>0.91613336734482642</v>
      </c>
      <c r="T117">
        <f t="shared" si="20"/>
        <v>0.88380008085659778</v>
      </c>
    </row>
    <row r="118" spans="9:20">
      <c r="I118">
        <f t="shared" si="13"/>
        <v>11.599999999999975</v>
      </c>
      <c r="J118">
        <f t="shared" si="21"/>
        <v>2.8734513099357269E-2</v>
      </c>
      <c r="K118">
        <f t="shared" si="14"/>
        <v>5.6198022857142614E-2</v>
      </c>
      <c r="L118">
        <f t="shared" si="22"/>
        <v>2.5</v>
      </c>
      <c r="M118">
        <f t="shared" si="23"/>
        <v>-1</v>
      </c>
      <c r="N118">
        <f t="shared" si="24"/>
        <v>-6.3550782062257505E-2</v>
      </c>
      <c r="O118">
        <f t="shared" si="15"/>
        <v>1.1172103532229101</v>
      </c>
      <c r="P118">
        <f t="shared" si="16"/>
        <v>1.0845959077217402</v>
      </c>
      <c r="Q118">
        <f t="shared" si="17"/>
        <v>1.0422979538608701</v>
      </c>
      <c r="R118">
        <f t="shared" si="18"/>
        <v>0.9577020461391299</v>
      </c>
      <c r="S118">
        <f t="shared" si="19"/>
        <v>0.9154040922782597</v>
      </c>
      <c r="T118">
        <f t="shared" si="20"/>
        <v>0.88278964677708993</v>
      </c>
    </row>
    <row r="119" spans="9:20">
      <c r="I119">
        <f t="shared" si="13"/>
        <v>11.699999999999974</v>
      </c>
      <c r="J119">
        <f t="shared" si="21"/>
        <v>2.9232071181413612E-2</v>
      </c>
      <c r="K119">
        <f t="shared" si="14"/>
        <v>5.7171130714285472E-2</v>
      </c>
      <c r="L119">
        <f t="shared" si="22"/>
        <v>2.5</v>
      </c>
      <c r="M119">
        <f t="shared" si="23"/>
        <v>-1</v>
      </c>
      <c r="N119">
        <f t="shared" si="24"/>
        <v>-6.4651208059619714E-2</v>
      </c>
      <c r="O119">
        <f t="shared" si="15"/>
        <v>1.1182207873024179</v>
      </c>
      <c r="P119">
        <f t="shared" si="16"/>
        <v>1.085325182788307</v>
      </c>
      <c r="Q119">
        <f t="shared" si="17"/>
        <v>1.0426625913941534</v>
      </c>
      <c r="R119">
        <f t="shared" si="18"/>
        <v>0.95733740860584648</v>
      </c>
      <c r="S119">
        <f t="shared" si="19"/>
        <v>0.91467481721169297</v>
      </c>
      <c r="T119">
        <f t="shared" si="20"/>
        <v>0.88177921269758208</v>
      </c>
    </row>
    <row r="120" spans="9:20">
      <c r="I120">
        <f t="shared" si="13"/>
        <v>11.799999999999974</v>
      </c>
      <c r="J120">
        <f t="shared" si="21"/>
        <v>2.9733900148294481E-2</v>
      </c>
      <c r="K120">
        <f t="shared" si="14"/>
        <v>5.8152591428571182E-2</v>
      </c>
      <c r="L120">
        <f t="shared" si="22"/>
        <v>2.5</v>
      </c>
      <c r="M120">
        <f t="shared" si="23"/>
        <v>-1</v>
      </c>
      <c r="N120">
        <f t="shared" si="24"/>
        <v>-6.5761079773697481E-2</v>
      </c>
      <c r="O120">
        <f t="shared" si="15"/>
        <v>1.1192312213819258</v>
      </c>
      <c r="P120">
        <f t="shared" si="16"/>
        <v>1.0860544578548736</v>
      </c>
      <c r="Q120">
        <f t="shared" si="17"/>
        <v>1.0430272289274369</v>
      </c>
      <c r="R120">
        <f t="shared" si="18"/>
        <v>0.95697277107256318</v>
      </c>
      <c r="S120">
        <f t="shared" si="19"/>
        <v>0.91394554214512624</v>
      </c>
      <c r="T120">
        <f t="shared" si="20"/>
        <v>0.88076877861807423</v>
      </c>
    </row>
    <row r="121" spans="9:20">
      <c r="I121">
        <f t="shared" si="13"/>
        <v>11.899999999999974</v>
      </c>
      <c r="J121">
        <f t="shared" si="21"/>
        <v>3.0239999999999868E-2</v>
      </c>
      <c r="K121">
        <f t="shared" si="14"/>
        <v>5.9142404999999738E-2</v>
      </c>
      <c r="L121">
        <f t="shared" si="22"/>
        <v>2.5</v>
      </c>
      <c r="M121">
        <f t="shared" si="23"/>
        <v>-1</v>
      </c>
      <c r="N121">
        <f t="shared" si="24"/>
        <v>-6.6880397204490835E-2</v>
      </c>
      <c r="O121">
        <f t="shared" si="15"/>
        <v>1.1202416554614336</v>
      </c>
      <c r="P121">
        <f t="shared" si="16"/>
        <v>1.0867837329214405</v>
      </c>
      <c r="Q121">
        <f t="shared" si="17"/>
        <v>1.0433918664607202</v>
      </c>
      <c r="R121">
        <f t="shared" si="18"/>
        <v>0.95660813353927976</v>
      </c>
      <c r="S121">
        <f t="shared" si="19"/>
        <v>0.91321626707855952</v>
      </c>
      <c r="T121">
        <f t="shared" si="20"/>
        <v>0.87975834453856638</v>
      </c>
    </row>
    <row r="122" spans="9:20">
      <c r="I122">
        <f t="shared" si="13"/>
        <v>11.999999999999973</v>
      </c>
      <c r="J122">
        <f t="shared" si="21"/>
        <v>3.0750370736529774E-2</v>
      </c>
      <c r="K122">
        <f t="shared" si="14"/>
        <v>6.0140571428571168E-2</v>
      </c>
      <c r="L122">
        <f t="shared" si="22"/>
        <v>2.5</v>
      </c>
      <c r="M122">
        <f t="shared" si="23"/>
        <v>-1</v>
      </c>
      <c r="N122">
        <f t="shared" si="24"/>
        <v>-6.8009160351999706E-2</v>
      </c>
      <c r="O122">
        <f t="shared" si="15"/>
        <v>1.1212520895409415</v>
      </c>
      <c r="P122">
        <f t="shared" si="16"/>
        <v>1.0875130079880071</v>
      </c>
      <c r="Q122">
        <f t="shared" si="17"/>
        <v>1.0437565039940035</v>
      </c>
      <c r="R122">
        <f t="shared" si="18"/>
        <v>0.95624349600599645</v>
      </c>
      <c r="S122">
        <f t="shared" si="19"/>
        <v>0.91248699201199279</v>
      </c>
      <c r="T122">
        <f t="shared" si="20"/>
        <v>0.87874791045905853</v>
      </c>
    </row>
    <row r="123" spans="9:20">
      <c r="I123">
        <f t="shared" si="13"/>
        <v>12.099999999999973</v>
      </c>
      <c r="J123">
        <f t="shared" si="21"/>
        <v>3.1265012357884196E-2</v>
      </c>
      <c r="K123">
        <f t="shared" si="14"/>
        <v>6.1147090714285438E-2</v>
      </c>
      <c r="L123">
        <f t="shared" si="22"/>
        <v>2.5</v>
      </c>
      <c r="M123">
        <f t="shared" si="23"/>
        <v>-1</v>
      </c>
      <c r="N123">
        <f t="shared" si="24"/>
        <v>-6.9147369216224136E-2</v>
      </c>
      <c r="O123">
        <f t="shared" si="15"/>
        <v>1.1222625236204493</v>
      </c>
      <c r="P123">
        <f t="shared" si="16"/>
        <v>1.0882422830545739</v>
      </c>
      <c r="Q123">
        <f t="shared" si="17"/>
        <v>1.0441211415272869</v>
      </c>
      <c r="R123">
        <f t="shared" si="18"/>
        <v>0.95587885847271303</v>
      </c>
      <c r="S123">
        <f t="shared" si="19"/>
        <v>0.91175771694542607</v>
      </c>
      <c r="T123">
        <f t="shared" si="20"/>
        <v>0.87773747637955069</v>
      </c>
    </row>
    <row r="124" spans="9:20">
      <c r="I124">
        <f t="shared" si="13"/>
        <v>12.199999999999973</v>
      </c>
      <c r="J124">
        <f t="shared" si="21"/>
        <v>3.1783924864063125E-2</v>
      </c>
      <c r="K124">
        <f t="shared" si="14"/>
        <v>6.216196285714258E-2</v>
      </c>
      <c r="L124">
        <f t="shared" si="22"/>
        <v>2.5</v>
      </c>
      <c r="M124">
        <f t="shared" si="23"/>
        <v>-1</v>
      </c>
      <c r="N124">
        <f t="shared" si="24"/>
        <v>-7.0295023797164125E-2</v>
      </c>
      <c r="O124">
        <f t="shared" si="15"/>
        <v>1.1232729576999572</v>
      </c>
      <c r="P124">
        <f t="shared" si="16"/>
        <v>1.0889715581211405</v>
      </c>
      <c r="Q124">
        <f t="shared" si="17"/>
        <v>1.0444857790605704</v>
      </c>
      <c r="R124">
        <f t="shared" si="18"/>
        <v>0.95551422093942973</v>
      </c>
      <c r="S124">
        <f t="shared" si="19"/>
        <v>0.91102844187885934</v>
      </c>
      <c r="T124">
        <f t="shared" si="20"/>
        <v>0.87672704230004284</v>
      </c>
    </row>
    <row r="125" spans="9:20">
      <c r="I125">
        <f t="shared" si="13"/>
        <v>12.299999999999972</v>
      </c>
      <c r="J125">
        <f t="shared" si="21"/>
        <v>3.2307108255066587E-2</v>
      </c>
      <c r="K125">
        <f t="shared" si="14"/>
        <v>6.3185187857142569E-2</v>
      </c>
      <c r="L125">
        <f t="shared" si="22"/>
        <v>2.5</v>
      </c>
      <c r="M125">
        <f t="shared" si="23"/>
        <v>-1</v>
      </c>
      <c r="N125">
        <f t="shared" si="24"/>
        <v>-7.1452124094819672E-2</v>
      </c>
      <c r="O125">
        <f t="shared" si="15"/>
        <v>1.124283391779465</v>
      </c>
      <c r="P125">
        <f t="shared" si="16"/>
        <v>1.0897008331877074</v>
      </c>
      <c r="Q125">
        <f t="shared" si="17"/>
        <v>1.0448504165938537</v>
      </c>
      <c r="R125">
        <f t="shared" si="18"/>
        <v>0.95514958340614631</v>
      </c>
      <c r="S125">
        <f t="shared" si="19"/>
        <v>0.91029916681229261</v>
      </c>
      <c r="T125">
        <f t="shared" si="20"/>
        <v>0.87571660822053499</v>
      </c>
    </row>
    <row r="126" spans="9:20">
      <c r="I126">
        <f t="shared" si="13"/>
        <v>12.399999999999972</v>
      </c>
      <c r="J126">
        <f t="shared" si="21"/>
        <v>3.2834562530894562E-2</v>
      </c>
      <c r="K126">
        <f t="shared" si="14"/>
        <v>6.4216765714285445E-2</v>
      </c>
      <c r="L126">
        <f t="shared" si="22"/>
        <v>2.5</v>
      </c>
      <c r="M126">
        <f t="shared" si="23"/>
        <v>-1</v>
      </c>
      <c r="N126">
        <f t="shared" si="24"/>
        <v>-7.2618670109190792E-2</v>
      </c>
      <c r="O126">
        <f t="shared" si="15"/>
        <v>1.1252938258589729</v>
      </c>
      <c r="P126">
        <f t="shared" si="16"/>
        <v>1.090430108254274</v>
      </c>
      <c r="Q126">
        <f t="shared" si="17"/>
        <v>1.045215054127137</v>
      </c>
      <c r="R126">
        <f t="shared" si="18"/>
        <v>0.954784945872863</v>
      </c>
      <c r="S126">
        <f t="shared" si="19"/>
        <v>0.90956989174572589</v>
      </c>
      <c r="T126">
        <f t="shared" si="20"/>
        <v>0.87470617414102714</v>
      </c>
    </row>
    <row r="127" spans="9:20">
      <c r="I127">
        <f t="shared" si="13"/>
        <v>12.499999999999972</v>
      </c>
      <c r="J127">
        <f t="shared" si="21"/>
        <v>3.3366287691547057E-2</v>
      </c>
      <c r="K127">
        <f t="shared" si="14"/>
        <v>6.525669642857114E-2</v>
      </c>
      <c r="L127">
        <f t="shared" si="22"/>
        <v>2.5</v>
      </c>
      <c r="M127">
        <f t="shared" si="23"/>
        <v>-1</v>
      </c>
      <c r="N127">
        <f t="shared" si="24"/>
        <v>-7.3794661840277456E-2</v>
      </c>
      <c r="O127">
        <f t="shared" si="15"/>
        <v>1.1263042599384807</v>
      </c>
      <c r="P127">
        <f t="shared" si="16"/>
        <v>1.0911593833208408</v>
      </c>
      <c r="Q127">
        <f t="shared" si="17"/>
        <v>1.0455796916604203</v>
      </c>
      <c r="R127">
        <f t="shared" si="18"/>
        <v>0.95442030833957958</v>
      </c>
      <c r="S127">
        <f t="shared" si="19"/>
        <v>0.90884061667915916</v>
      </c>
      <c r="T127">
        <f t="shared" si="20"/>
        <v>0.87369574006151929</v>
      </c>
    </row>
    <row r="128" spans="9:20">
      <c r="I128">
        <f t="shared" si="13"/>
        <v>12.599999999999971</v>
      </c>
      <c r="J128">
        <f t="shared" si="21"/>
        <v>3.3902283737024065E-2</v>
      </c>
      <c r="K128">
        <f t="shared" si="14"/>
        <v>6.6304979999999694E-2</v>
      </c>
      <c r="L128">
        <f t="shared" si="22"/>
        <v>2.5</v>
      </c>
      <c r="M128">
        <f t="shared" si="23"/>
        <v>-1</v>
      </c>
      <c r="N128">
        <f t="shared" si="24"/>
        <v>-7.498009928807968E-2</v>
      </c>
      <c r="O128">
        <f t="shared" si="15"/>
        <v>1.1273146940179886</v>
      </c>
      <c r="P128">
        <f t="shared" si="16"/>
        <v>1.0918886583874075</v>
      </c>
      <c r="Q128">
        <f t="shared" si="17"/>
        <v>1.0459443291937038</v>
      </c>
      <c r="R128">
        <f t="shared" si="18"/>
        <v>0.95405567080629627</v>
      </c>
      <c r="S128">
        <f t="shared" si="19"/>
        <v>0.90811134161259244</v>
      </c>
      <c r="T128">
        <f t="shared" si="20"/>
        <v>0.87268530598201144</v>
      </c>
    </row>
    <row r="129" spans="9:20">
      <c r="I129">
        <f t="shared" si="13"/>
        <v>12.699999999999971</v>
      </c>
      <c r="J129">
        <f t="shared" si="21"/>
        <v>3.4442550667325593E-2</v>
      </c>
      <c r="K129">
        <f t="shared" si="14"/>
        <v>6.7361616428571136E-2</v>
      </c>
      <c r="L129">
        <f t="shared" si="22"/>
        <v>2.5</v>
      </c>
      <c r="M129">
        <f t="shared" si="23"/>
        <v>-1</v>
      </c>
      <c r="N129">
        <f t="shared" si="24"/>
        <v>-7.6174982452597434E-2</v>
      </c>
      <c r="O129">
        <f t="shared" si="15"/>
        <v>1.1283251280974964</v>
      </c>
      <c r="P129">
        <f t="shared" si="16"/>
        <v>1.0926179334539743</v>
      </c>
      <c r="Q129">
        <f t="shared" si="17"/>
        <v>1.0463089667269871</v>
      </c>
      <c r="R129">
        <f t="shared" si="18"/>
        <v>0.95369103327301286</v>
      </c>
      <c r="S129">
        <f t="shared" si="19"/>
        <v>0.90738206654602571</v>
      </c>
      <c r="T129">
        <f t="shared" si="20"/>
        <v>0.87167487190250359</v>
      </c>
    </row>
    <row r="130" spans="9:20">
      <c r="I130">
        <f t="shared" si="13"/>
        <v>12.799999999999971</v>
      </c>
      <c r="J130">
        <f t="shared" si="21"/>
        <v>3.4987088482451641E-2</v>
      </c>
      <c r="K130">
        <f t="shared" si="14"/>
        <v>6.842660571428541E-2</v>
      </c>
      <c r="L130">
        <f t="shared" si="22"/>
        <v>2.5</v>
      </c>
      <c r="M130">
        <f t="shared" si="23"/>
        <v>-1</v>
      </c>
      <c r="N130">
        <f t="shared" si="24"/>
        <v>-7.7379311333830761E-2</v>
      </c>
      <c r="O130">
        <f t="shared" si="15"/>
        <v>1.1293355621770043</v>
      </c>
      <c r="P130">
        <f t="shared" si="16"/>
        <v>1.0933472085205409</v>
      </c>
      <c r="Q130">
        <f t="shared" si="17"/>
        <v>1.0466736042602705</v>
      </c>
      <c r="R130">
        <f t="shared" si="18"/>
        <v>0.95332639573972955</v>
      </c>
      <c r="S130">
        <f t="shared" si="19"/>
        <v>0.90665279147945899</v>
      </c>
      <c r="T130">
        <f t="shared" si="20"/>
        <v>0.87066443782299574</v>
      </c>
    </row>
    <row r="131" spans="9:20">
      <c r="I131">
        <f t="shared" ref="I131:I194" si="25">I130+0.1</f>
        <v>12.89999999999997</v>
      </c>
      <c r="J131">
        <f t="shared" si="21"/>
        <v>3.5535897182402208E-2</v>
      </c>
      <c r="K131">
        <f t="shared" ref="K131:K194" si="26">(I131/$E$4)^2</f>
        <v>6.949994785714253E-2</v>
      </c>
      <c r="L131">
        <f t="shared" si="22"/>
        <v>2.5</v>
      </c>
      <c r="M131">
        <f t="shared" si="23"/>
        <v>-1</v>
      </c>
      <c r="N131">
        <f t="shared" si="24"/>
        <v>-7.8593085931779647E-2</v>
      </c>
      <c r="O131">
        <f t="shared" ref="O131:O194" si="27">1+((0.5*$B$6*$B$21/$B$5)*$D$33*$B$28*$I131)</f>
        <v>1.1303459962565121</v>
      </c>
      <c r="P131">
        <f t="shared" ref="P131:P194" si="28">1+((0.5*$B$6*$B$21/$B$5)*$E$33*$B$28*$I131)</f>
        <v>1.0940764835871077</v>
      </c>
      <c r="Q131">
        <f t="shared" ref="Q131:Q194" si="29">1+((0.5*$B$6*$B$21/$B$5)*$F$33*$B$28*$I131)</f>
        <v>1.0470382417935538</v>
      </c>
      <c r="R131">
        <f t="shared" ref="R131:R194" si="30">1-((0.5*$B$6*$B$21/$B$5)*$F$33*$B$28*$I131)</f>
        <v>0.95296175820644613</v>
      </c>
      <c r="S131">
        <f t="shared" ref="S131:S194" si="31">1-((0.5*$B$6*$B$21/$B$5)*$E$33*$B$28*$I131)</f>
        <v>0.90592351641289226</v>
      </c>
      <c r="T131">
        <f t="shared" ref="T131:T194" si="32">1-((0.5*$B$6*$B$21/$B$5)*$D$33*$B$28*$I131)</f>
        <v>0.86965400374348789</v>
      </c>
    </row>
    <row r="132" spans="9:20">
      <c r="I132">
        <f t="shared" si="25"/>
        <v>12.99999999999997</v>
      </c>
      <c r="J132">
        <f t="shared" ref="J132:J195" si="33">(I132/$E$3)^2</f>
        <v>3.6088976767177296E-2</v>
      </c>
      <c r="K132">
        <f t="shared" si="26"/>
        <v>7.0581642857142551E-2</v>
      </c>
      <c r="L132">
        <f t="shared" ref="L132:L195" si="34">$B$1</f>
        <v>2.5</v>
      </c>
      <c r="M132">
        <f t="shared" ref="M132:M195" si="35">$B$2</f>
        <v>-1</v>
      </c>
      <c r="N132">
        <f t="shared" si="24"/>
        <v>-7.9816306246444077E-2</v>
      </c>
      <c r="O132">
        <f t="shared" si="27"/>
        <v>1.13135643033602</v>
      </c>
      <c r="P132">
        <f t="shared" si="28"/>
        <v>1.0948057586536744</v>
      </c>
      <c r="Q132">
        <f t="shared" si="29"/>
        <v>1.0474028793268373</v>
      </c>
      <c r="R132">
        <f t="shared" si="30"/>
        <v>0.95259712067316282</v>
      </c>
      <c r="S132">
        <f t="shared" si="31"/>
        <v>0.90519424134632565</v>
      </c>
      <c r="T132">
        <f t="shared" si="32"/>
        <v>0.86864356966398004</v>
      </c>
    </row>
    <row r="133" spans="9:20">
      <c r="I133">
        <f t="shared" si="25"/>
        <v>13.099999999999969</v>
      </c>
      <c r="J133">
        <f t="shared" si="33"/>
        <v>3.6646327236776889E-2</v>
      </c>
      <c r="K133">
        <f t="shared" si="26"/>
        <v>7.1671690714285391E-2</v>
      </c>
      <c r="L133">
        <f t="shared" si="34"/>
        <v>2.5</v>
      </c>
      <c r="M133">
        <f t="shared" si="35"/>
        <v>-1</v>
      </c>
      <c r="N133">
        <f t="shared" si="24"/>
        <v>-8.104897227782408E-2</v>
      </c>
      <c r="O133">
        <f t="shared" si="27"/>
        <v>1.1323668644155278</v>
      </c>
      <c r="P133">
        <f t="shared" si="28"/>
        <v>1.0955350337202412</v>
      </c>
      <c r="Q133">
        <f t="shared" si="29"/>
        <v>1.0477675168601206</v>
      </c>
      <c r="R133">
        <f t="shared" si="30"/>
        <v>0.9522324831398794</v>
      </c>
      <c r="S133">
        <f t="shared" si="31"/>
        <v>0.90446496627975881</v>
      </c>
      <c r="T133">
        <f t="shared" si="32"/>
        <v>0.86763313558447219</v>
      </c>
    </row>
    <row r="134" spans="9:20">
      <c r="I134">
        <f t="shared" si="25"/>
        <v>13.199999999999969</v>
      </c>
      <c r="J134">
        <f t="shared" si="33"/>
        <v>3.7207948591201009E-2</v>
      </c>
      <c r="K134">
        <f t="shared" si="26"/>
        <v>7.277009142857109E-2</v>
      </c>
      <c r="L134">
        <f t="shared" si="34"/>
        <v>2.5</v>
      </c>
      <c r="M134">
        <f t="shared" si="35"/>
        <v>-1</v>
      </c>
      <c r="N134">
        <f t="shared" si="24"/>
        <v>-8.2291084025919614E-2</v>
      </c>
      <c r="O134">
        <f t="shared" si="27"/>
        <v>1.1333772984950357</v>
      </c>
      <c r="P134">
        <f t="shared" si="28"/>
        <v>1.0962643087868078</v>
      </c>
      <c r="Q134">
        <f t="shared" si="29"/>
        <v>1.0481321543934039</v>
      </c>
      <c r="R134">
        <f t="shared" si="30"/>
        <v>0.9518678456065961</v>
      </c>
      <c r="S134">
        <f t="shared" si="31"/>
        <v>0.90373569121319219</v>
      </c>
      <c r="T134">
        <f t="shared" si="32"/>
        <v>0.86662270150496434</v>
      </c>
    </row>
    <row r="135" spans="9:20">
      <c r="I135">
        <f t="shared" si="25"/>
        <v>13.299999999999969</v>
      </c>
      <c r="J135">
        <f t="shared" si="33"/>
        <v>3.777384083044965E-2</v>
      </c>
      <c r="K135">
        <f t="shared" si="26"/>
        <v>7.387684499999965E-2</v>
      </c>
      <c r="L135">
        <f t="shared" si="34"/>
        <v>2.5</v>
      </c>
      <c r="M135">
        <f t="shared" si="35"/>
        <v>-1</v>
      </c>
      <c r="N135">
        <f t="shared" si="24"/>
        <v>-8.3542641490730735E-2</v>
      </c>
      <c r="O135">
        <f t="shared" si="27"/>
        <v>1.1343877325745435</v>
      </c>
      <c r="P135">
        <f t="shared" si="28"/>
        <v>1.0969935838533746</v>
      </c>
      <c r="Q135">
        <f t="shared" si="29"/>
        <v>1.0484967919266872</v>
      </c>
      <c r="R135">
        <f t="shared" si="30"/>
        <v>0.95150320807331268</v>
      </c>
      <c r="S135">
        <f t="shared" si="31"/>
        <v>0.90300641614662536</v>
      </c>
      <c r="T135">
        <f t="shared" si="32"/>
        <v>0.86561226742545649</v>
      </c>
    </row>
    <row r="136" spans="9:20">
      <c r="I136">
        <f t="shared" si="25"/>
        <v>13.399999999999968</v>
      </c>
      <c r="J136">
        <f t="shared" si="33"/>
        <v>3.834400395452281E-2</v>
      </c>
      <c r="K136">
        <f t="shared" si="26"/>
        <v>7.4991951428571083E-2</v>
      </c>
      <c r="L136">
        <f t="shared" si="34"/>
        <v>2.5</v>
      </c>
      <c r="M136">
        <f t="shared" si="35"/>
        <v>-1</v>
      </c>
      <c r="N136">
        <f t="shared" si="24"/>
        <v>-8.4803644672257386E-2</v>
      </c>
      <c r="O136">
        <f t="shared" si="27"/>
        <v>1.1353981666540514</v>
      </c>
      <c r="P136">
        <f t="shared" si="28"/>
        <v>1.0977228589199413</v>
      </c>
      <c r="Q136">
        <f t="shared" si="29"/>
        <v>1.0488614294599707</v>
      </c>
      <c r="R136">
        <f t="shared" si="30"/>
        <v>0.95113857054002937</v>
      </c>
      <c r="S136">
        <f t="shared" si="31"/>
        <v>0.90227714108005874</v>
      </c>
      <c r="T136">
        <f t="shared" si="32"/>
        <v>0.86460183334594864</v>
      </c>
    </row>
    <row r="137" spans="9:20">
      <c r="I137">
        <f t="shared" si="25"/>
        <v>13.499999999999968</v>
      </c>
      <c r="J137">
        <f t="shared" si="33"/>
        <v>3.8918437963420482E-2</v>
      </c>
      <c r="K137">
        <f t="shared" si="26"/>
        <v>7.6115410714285361E-2</v>
      </c>
      <c r="L137">
        <f t="shared" si="34"/>
        <v>2.5</v>
      </c>
      <c r="M137">
        <f t="shared" si="35"/>
        <v>-1</v>
      </c>
      <c r="N137">
        <f t="shared" si="24"/>
        <v>-8.6074093570499596E-2</v>
      </c>
      <c r="O137">
        <f t="shared" si="27"/>
        <v>1.1364086007335592</v>
      </c>
      <c r="P137">
        <f t="shared" si="28"/>
        <v>1.0984521339865081</v>
      </c>
      <c r="Q137">
        <f t="shared" si="29"/>
        <v>1.049226066993254</v>
      </c>
      <c r="R137">
        <f t="shared" si="30"/>
        <v>0.95077393300674595</v>
      </c>
      <c r="S137">
        <f t="shared" si="31"/>
        <v>0.90154786601349191</v>
      </c>
      <c r="T137">
        <f t="shared" si="32"/>
        <v>0.8635913992664408</v>
      </c>
    </row>
    <row r="138" spans="9:20">
      <c r="I138">
        <f t="shared" si="25"/>
        <v>13.599999999999968</v>
      </c>
      <c r="J138">
        <f t="shared" si="33"/>
        <v>3.9497142857142668E-2</v>
      </c>
      <c r="K138">
        <f t="shared" si="26"/>
        <v>7.7247222857142486E-2</v>
      </c>
      <c r="L138">
        <f t="shared" si="34"/>
        <v>2.5</v>
      </c>
      <c r="M138">
        <f t="shared" si="35"/>
        <v>-1</v>
      </c>
      <c r="N138">
        <f t="shared" si="24"/>
        <v>-8.7353988185457379E-2</v>
      </c>
      <c r="O138">
        <f t="shared" si="27"/>
        <v>1.1374190348130671</v>
      </c>
      <c r="P138">
        <f t="shared" si="28"/>
        <v>1.0991814090530747</v>
      </c>
      <c r="Q138">
        <f t="shared" si="29"/>
        <v>1.0495907045265374</v>
      </c>
      <c r="R138">
        <f t="shared" si="30"/>
        <v>0.95040929547346265</v>
      </c>
      <c r="S138">
        <f t="shared" si="31"/>
        <v>0.90081859094692529</v>
      </c>
      <c r="T138">
        <f t="shared" si="32"/>
        <v>0.86258096518693295</v>
      </c>
    </row>
    <row r="139" spans="9:20">
      <c r="I139">
        <f t="shared" si="25"/>
        <v>13.699999999999967</v>
      </c>
      <c r="J139">
        <f t="shared" si="33"/>
        <v>4.0080118635689381E-2</v>
      </c>
      <c r="K139">
        <f t="shared" si="26"/>
        <v>7.8387387857142499E-2</v>
      </c>
      <c r="L139">
        <f t="shared" si="34"/>
        <v>2.5</v>
      </c>
      <c r="M139">
        <f t="shared" si="35"/>
        <v>-1</v>
      </c>
      <c r="N139">
        <f t="shared" ref="N139:N202" si="36">(0.5*$B$6*I139^2*$B$3*-1)/$B$5</f>
        <v>-8.8643328517130707E-2</v>
      </c>
      <c r="O139">
        <f t="shared" si="27"/>
        <v>1.1384294688925749</v>
      </c>
      <c r="P139">
        <f t="shared" si="28"/>
        <v>1.0999106841196415</v>
      </c>
      <c r="Q139">
        <f t="shared" si="29"/>
        <v>1.0499553420598207</v>
      </c>
      <c r="R139">
        <f t="shared" si="30"/>
        <v>0.95004465794017923</v>
      </c>
      <c r="S139">
        <f t="shared" si="31"/>
        <v>0.90008931588035845</v>
      </c>
      <c r="T139">
        <f t="shared" si="32"/>
        <v>0.8615705311074251</v>
      </c>
    </row>
    <row r="140" spans="9:20">
      <c r="I140">
        <f t="shared" si="25"/>
        <v>13.799999999999967</v>
      </c>
      <c r="J140">
        <f t="shared" si="33"/>
        <v>4.0667365299060607E-2</v>
      </c>
      <c r="K140">
        <f t="shared" si="26"/>
        <v>7.9535905714285343E-2</v>
      </c>
      <c r="L140">
        <f t="shared" si="34"/>
        <v>2.5</v>
      </c>
      <c r="M140">
        <f t="shared" si="35"/>
        <v>-1</v>
      </c>
      <c r="N140">
        <f t="shared" si="36"/>
        <v>-8.9942114565519579E-2</v>
      </c>
      <c r="O140">
        <f t="shared" si="27"/>
        <v>1.1394399029720828</v>
      </c>
      <c r="P140">
        <f t="shared" si="28"/>
        <v>1.1006399591862082</v>
      </c>
      <c r="Q140">
        <f t="shared" si="29"/>
        <v>1.0503199795931042</v>
      </c>
      <c r="R140">
        <f t="shared" si="30"/>
        <v>0.94968002040689592</v>
      </c>
      <c r="S140">
        <f t="shared" si="31"/>
        <v>0.89936004081379184</v>
      </c>
      <c r="T140">
        <f t="shared" si="32"/>
        <v>0.86056009702791725</v>
      </c>
    </row>
    <row r="141" spans="9:20">
      <c r="I141">
        <f t="shared" si="25"/>
        <v>13.899999999999967</v>
      </c>
      <c r="J141">
        <f t="shared" si="33"/>
        <v>4.1258882847256359E-2</v>
      </c>
      <c r="K141">
        <f t="shared" si="26"/>
        <v>8.0692776428571034E-2</v>
      </c>
      <c r="L141">
        <f t="shared" si="34"/>
        <v>2.5</v>
      </c>
      <c r="M141">
        <f t="shared" si="35"/>
        <v>-1</v>
      </c>
      <c r="N141">
        <f t="shared" si="36"/>
        <v>-9.125034633062401E-2</v>
      </c>
      <c r="O141">
        <f t="shared" si="27"/>
        <v>1.1404503370515906</v>
      </c>
      <c r="P141">
        <f t="shared" si="28"/>
        <v>1.101369234252775</v>
      </c>
      <c r="Q141">
        <f t="shared" si="29"/>
        <v>1.0506846171263875</v>
      </c>
      <c r="R141">
        <f t="shared" si="30"/>
        <v>0.9493153828736125</v>
      </c>
      <c r="S141">
        <f t="shared" si="31"/>
        <v>0.898630765747225</v>
      </c>
      <c r="T141">
        <f t="shared" si="32"/>
        <v>0.8595496629484094</v>
      </c>
    </row>
    <row r="142" spans="9:20">
      <c r="I142">
        <f t="shared" si="25"/>
        <v>13.999999999999966</v>
      </c>
      <c r="J142">
        <f t="shared" si="33"/>
        <v>4.185467128027661E-2</v>
      </c>
      <c r="K142">
        <f t="shared" si="26"/>
        <v>8.1857999999999626E-2</v>
      </c>
      <c r="L142">
        <f t="shared" si="34"/>
        <v>2.5</v>
      </c>
      <c r="M142">
        <f t="shared" si="35"/>
        <v>-1</v>
      </c>
      <c r="N142">
        <f t="shared" si="36"/>
        <v>-9.2568023812444E-2</v>
      </c>
      <c r="O142">
        <f t="shared" si="27"/>
        <v>1.1414607711310985</v>
      </c>
      <c r="P142">
        <f t="shared" si="28"/>
        <v>1.1020985093193416</v>
      </c>
      <c r="Q142">
        <f t="shared" si="29"/>
        <v>1.0510492546596708</v>
      </c>
      <c r="R142">
        <f t="shared" si="30"/>
        <v>0.94895074534032919</v>
      </c>
      <c r="S142">
        <f t="shared" si="31"/>
        <v>0.89790149068065839</v>
      </c>
      <c r="T142">
        <f t="shared" si="32"/>
        <v>0.85853922886890155</v>
      </c>
    </row>
    <row r="143" spans="9:20">
      <c r="I143">
        <f t="shared" si="25"/>
        <v>14.099999999999966</v>
      </c>
      <c r="J143">
        <f t="shared" si="33"/>
        <v>4.2454730598121396E-2</v>
      </c>
      <c r="K143">
        <f t="shared" si="26"/>
        <v>8.3031576428571036E-2</v>
      </c>
      <c r="L143">
        <f t="shared" si="34"/>
        <v>2.5</v>
      </c>
      <c r="M143">
        <f t="shared" si="35"/>
        <v>-1</v>
      </c>
      <c r="N143">
        <f t="shared" si="36"/>
        <v>-9.3895147010979549E-2</v>
      </c>
      <c r="O143">
        <f t="shared" si="27"/>
        <v>1.1424712052106063</v>
      </c>
      <c r="P143">
        <f t="shared" si="28"/>
        <v>1.1028277843859084</v>
      </c>
      <c r="Q143">
        <f t="shared" si="29"/>
        <v>1.0514138921929541</v>
      </c>
      <c r="R143">
        <f t="shared" si="30"/>
        <v>0.94858610780704578</v>
      </c>
      <c r="S143">
        <f t="shared" si="31"/>
        <v>0.89717221561409155</v>
      </c>
      <c r="T143">
        <f t="shared" si="32"/>
        <v>0.85752879478939381</v>
      </c>
    </row>
    <row r="144" spans="9:20">
      <c r="I144">
        <f t="shared" si="25"/>
        <v>14.199999999999966</v>
      </c>
      <c r="J144">
        <f t="shared" si="33"/>
        <v>4.3059060800790694E-2</v>
      </c>
      <c r="K144">
        <f t="shared" si="26"/>
        <v>8.4213505714285306E-2</v>
      </c>
      <c r="L144">
        <f t="shared" si="34"/>
        <v>2.5</v>
      </c>
      <c r="M144">
        <f t="shared" si="35"/>
        <v>-1</v>
      </c>
      <c r="N144">
        <f t="shared" si="36"/>
        <v>-9.523171592623067E-2</v>
      </c>
      <c r="O144">
        <f t="shared" si="27"/>
        <v>1.1434816392901141</v>
      </c>
      <c r="P144">
        <f t="shared" si="28"/>
        <v>1.1035570594524751</v>
      </c>
      <c r="Q144">
        <f t="shared" si="29"/>
        <v>1.0517785297262376</v>
      </c>
      <c r="R144">
        <f t="shared" si="30"/>
        <v>0.94822147027376247</v>
      </c>
      <c r="S144">
        <f t="shared" si="31"/>
        <v>0.89644294054752494</v>
      </c>
      <c r="T144">
        <f t="shared" si="32"/>
        <v>0.85651836070988596</v>
      </c>
    </row>
    <row r="145" spans="9:20">
      <c r="I145">
        <f t="shared" si="25"/>
        <v>14.299999999999965</v>
      </c>
      <c r="J145">
        <f t="shared" si="33"/>
        <v>4.3667661888284519E-2</v>
      </c>
      <c r="K145">
        <f t="shared" si="26"/>
        <v>8.5403787857142463E-2</v>
      </c>
      <c r="L145">
        <f t="shared" si="34"/>
        <v>2.5</v>
      </c>
      <c r="M145">
        <f t="shared" si="35"/>
        <v>-1</v>
      </c>
      <c r="N145">
        <f t="shared" si="36"/>
        <v>-9.6577730558197322E-2</v>
      </c>
      <c r="O145">
        <f t="shared" si="27"/>
        <v>1.144492073369622</v>
      </c>
      <c r="P145">
        <f t="shared" si="28"/>
        <v>1.1042863345190419</v>
      </c>
      <c r="Q145">
        <f t="shared" si="29"/>
        <v>1.052143167259521</v>
      </c>
      <c r="R145">
        <f t="shared" si="30"/>
        <v>0.94785683274047905</v>
      </c>
      <c r="S145">
        <f t="shared" si="31"/>
        <v>0.8957136654809581</v>
      </c>
      <c r="T145">
        <f t="shared" si="32"/>
        <v>0.85550792663037811</v>
      </c>
    </row>
    <row r="146" spans="9:20">
      <c r="I146">
        <f t="shared" si="25"/>
        <v>14.399999999999965</v>
      </c>
      <c r="J146">
        <f t="shared" si="33"/>
        <v>4.4280533860602857E-2</v>
      </c>
      <c r="K146">
        <f t="shared" si="26"/>
        <v>8.6602422857142439E-2</v>
      </c>
      <c r="L146">
        <f t="shared" si="34"/>
        <v>2.5</v>
      </c>
      <c r="M146">
        <f t="shared" si="35"/>
        <v>-1</v>
      </c>
      <c r="N146">
        <f t="shared" si="36"/>
        <v>-9.7933190906879533E-2</v>
      </c>
      <c r="O146">
        <f t="shared" si="27"/>
        <v>1.1455025074491298</v>
      </c>
      <c r="P146">
        <f t="shared" si="28"/>
        <v>1.1050156095856085</v>
      </c>
      <c r="Q146">
        <f t="shared" si="29"/>
        <v>1.0525078047928043</v>
      </c>
      <c r="R146">
        <f t="shared" si="30"/>
        <v>0.94749219520719574</v>
      </c>
      <c r="S146">
        <f t="shared" si="31"/>
        <v>0.89498439041439148</v>
      </c>
      <c r="T146">
        <f t="shared" si="32"/>
        <v>0.85449749255087026</v>
      </c>
    </row>
    <row r="147" spans="9:20">
      <c r="I147">
        <f t="shared" si="25"/>
        <v>14.499999999999964</v>
      </c>
      <c r="J147">
        <f t="shared" si="33"/>
        <v>4.4897676717745701E-2</v>
      </c>
      <c r="K147">
        <f t="shared" si="26"/>
        <v>8.7809410714285288E-2</v>
      </c>
      <c r="L147">
        <f t="shared" si="34"/>
        <v>2.5</v>
      </c>
      <c r="M147">
        <f t="shared" si="35"/>
        <v>-1</v>
      </c>
      <c r="N147">
        <f t="shared" si="36"/>
        <v>-9.9298096972277317E-2</v>
      </c>
      <c r="O147">
        <f t="shared" si="27"/>
        <v>1.1465129415286377</v>
      </c>
      <c r="P147">
        <f t="shared" si="28"/>
        <v>1.1057448846521754</v>
      </c>
      <c r="Q147">
        <f t="shared" si="29"/>
        <v>1.0528724423260876</v>
      </c>
      <c r="R147">
        <f t="shared" si="30"/>
        <v>0.94712755767391232</v>
      </c>
      <c r="S147">
        <f t="shared" si="31"/>
        <v>0.89425511534782465</v>
      </c>
      <c r="T147">
        <f t="shared" si="32"/>
        <v>0.85348705847136241</v>
      </c>
    </row>
    <row r="148" spans="9:20">
      <c r="I148">
        <f t="shared" si="25"/>
        <v>14.599999999999964</v>
      </c>
      <c r="J148">
        <f t="shared" si="33"/>
        <v>4.5519090459713071E-2</v>
      </c>
      <c r="K148">
        <f t="shared" si="26"/>
        <v>8.9024751428571011E-2</v>
      </c>
      <c r="L148">
        <f t="shared" si="34"/>
        <v>2.5</v>
      </c>
      <c r="M148">
        <f t="shared" si="35"/>
        <v>-1</v>
      </c>
      <c r="N148">
        <f t="shared" si="36"/>
        <v>-0.10067244875439062</v>
      </c>
      <c r="O148">
        <f t="shared" si="27"/>
        <v>1.1475233756081455</v>
      </c>
      <c r="P148">
        <f t="shared" si="28"/>
        <v>1.106474159718742</v>
      </c>
      <c r="Q148">
        <f t="shared" si="29"/>
        <v>1.0532370798593711</v>
      </c>
      <c r="R148">
        <f t="shared" si="30"/>
        <v>0.94676292014062902</v>
      </c>
      <c r="S148">
        <f t="shared" si="31"/>
        <v>0.89352584028125803</v>
      </c>
      <c r="T148">
        <f t="shared" si="32"/>
        <v>0.85247662439185456</v>
      </c>
    </row>
    <row r="149" spans="9:20">
      <c r="I149">
        <f t="shared" si="25"/>
        <v>14.699999999999964</v>
      </c>
      <c r="J149">
        <f t="shared" si="33"/>
        <v>4.6144775086504962E-2</v>
      </c>
      <c r="K149">
        <f t="shared" si="26"/>
        <v>9.0248444999999566E-2</v>
      </c>
      <c r="L149">
        <f t="shared" si="34"/>
        <v>2.5</v>
      </c>
      <c r="M149">
        <f t="shared" si="35"/>
        <v>-1</v>
      </c>
      <c r="N149">
        <f t="shared" si="36"/>
        <v>-0.1020562462532195</v>
      </c>
      <c r="O149">
        <f t="shared" si="27"/>
        <v>1.1485338096876534</v>
      </c>
      <c r="P149">
        <f t="shared" si="28"/>
        <v>1.1072034347853088</v>
      </c>
      <c r="Q149">
        <f t="shared" si="29"/>
        <v>1.0536017173926544</v>
      </c>
      <c r="R149">
        <f t="shared" si="30"/>
        <v>0.9463982826073456</v>
      </c>
      <c r="S149">
        <f t="shared" si="31"/>
        <v>0.8927965652146912</v>
      </c>
      <c r="T149">
        <f t="shared" si="32"/>
        <v>0.85146619031234672</v>
      </c>
    </row>
    <row r="150" spans="9:20">
      <c r="I150">
        <f t="shared" si="25"/>
        <v>14.799999999999963</v>
      </c>
      <c r="J150">
        <f t="shared" si="33"/>
        <v>4.6774730598121372E-2</v>
      </c>
      <c r="K150">
        <f t="shared" si="26"/>
        <v>9.1480491428570981E-2</v>
      </c>
      <c r="L150">
        <f t="shared" si="34"/>
        <v>2.5</v>
      </c>
      <c r="M150">
        <f t="shared" si="35"/>
        <v>-1</v>
      </c>
      <c r="N150">
        <f t="shared" si="36"/>
        <v>-0.10344948946876395</v>
      </c>
      <c r="O150">
        <f t="shared" si="27"/>
        <v>1.1495442437671612</v>
      </c>
      <c r="P150">
        <f t="shared" si="28"/>
        <v>1.1079327098518754</v>
      </c>
      <c r="Q150">
        <f t="shared" si="29"/>
        <v>1.0539663549259377</v>
      </c>
      <c r="R150">
        <f t="shared" si="30"/>
        <v>0.94603364507406229</v>
      </c>
      <c r="S150">
        <f t="shared" si="31"/>
        <v>0.89206729014812458</v>
      </c>
      <c r="T150">
        <f t="shared" si="32"/>
        <v>0.85045575623283887</v>
      </c>
    </row>
    <row r="151" spans="9:20">
      <c r="I151">
        <f t="shared" si="25"/>
        <v>14.899999999999963</v>
      </c>
      <c r="J151">
        <f t="shared" si="33"/>
        <v>4.7408956994562303E-2</v>
      </c>
      <c r="K151">
        <f t="shared" si="26"/>
        <v>9.2720890714285242E-2</v>
      </c>
      <c r="L151">
        <f t="shared" si="34"/>
        <v>2.5</v>
      </c>
      <c r="M151">
        <f t="shared" si="35"/>
        <v>-1</v>
      </c>
      <c r="N151">
        <f t="shared" si="36"/>
        <v>-0.10485217840102394</v>
      </c>
      <c r="O151">
        <f t="shared" si="27"/>
        <v>1.1505546778466691</v>
      </c>
      <c r="P151">
        <f t="shared" si="28"/>
        <v>1.1086619849184423</v>
      </c>
      <c r="Q151">
        <f t="shared" si="29"/>
        <v>1.054330992459221</v>
      </c>
      <c r="R151">
        <f t="shared" si="30"/>
        <v>0.94566900754077887</v>
      </c>
      <c r="S151">
        <f t="shared" si="31"/>
        <v>0.89133801508155774</v>
      </c>
      <c r="T151">
        <f t="shared" si="32"/>
        <v>0.84944532215333102</v>
      </c>
    </row>
    <row r="152" spans="9:20">
      <c r="I152">
        <f t="shared" si="25"/>
        <v>14.999999999999963</v>
      </c>
      <c r="J152">
        <f t="shared" si="33"/>
        <v>4.8047454275827739E-2</v>
      </c>
      <c r="K152">
        <f t="shared" si="26"/>
        <v>9.3969642857142405E-2</v>
      </c>
      <c r="L152">
        <f t="shared" si="34"/>
        <v>2.5</v>
      </c>
      <c r="M152">
        <f t="shared" si="35"/>
        <v>-1</v>
      </c>
      <c r="N152">
        <f t="shared" si="36"/>
        <v>-0.10626431304999948</v>
      </c>
      <c r="O152">
        <f t="shared" si="27"/>
        <v>1.1515651119261769</v>
      </c>
      <c r="P152">
        <f t="shared" si="28"/>
        <v>1.1093912599850089</v>
      </c>
      <c r="Q152">
        <f t="shared" si="29"/>
        <v>1.0546956299925045</v>
      </c>
      <c r="R152">
        <f t="shared" si="30"/>
        <v>0.94530437000749556</v>
      </c>
      <c r="S152">
        <f t="shared" si="31"/>
        <v>0.89060874001499113</v>
      </c>
      <c r="T152">
        <f t="shared" si="32"/>
        <v>0.84843488807382317</v>
      </c>
    </row>
    <row r="153" spans="9:20">
      <c r="I153">
        <f t="shared" si="25"/>
        <v>15.099999999999962</v>
      </c>
      <c r="J153">
        <f t="shared" si="33"/>
        <v>4.8690222441917702E-2</v>
      </c>
      <c r="K153">
        <f t="shared" si="26"/>
        <v>9.5226747857142385E-2</v>
      </c>
      <c r="L153">
        <f t="shared" si="34"/>
        <v>2.5</v>
      </c>
      <c r="M153">
        <f t="shared" si="35"/>
        <v>-1</v>
      </c>
      <c r="N153">
        <f t="shared" si="36"/>
        <v>-0.1076858934156906</v>
      </c>
      <c r="O153">
        <f t="shared" si="27"/>
        <v>1.1525755460056848</v>
      </c>
      <c r="P153">
        <f t="shared" si="28"/>
        <v>1.1101205350515757</v>
      </c>
      <c r="Q153">
        <f t="shared" si="29"/>
        <v>1.0550602675257879</v>
      </c>
      <c r="R153">
        <f t="shared" si="30"/>
        <v>0.94493973247421215</v>
      </c>
      <c r="S153">
        <f t="shared" si="31"/>
        <v>0.88987946494842429</v>
      </c>
      <c r="T153">
        <f t="shared" si="32"/>
        <v>0.84742445399431532</v>
      </c>
    </row>
    <row r="154" spans="9:20">
      <c r="I154">
        <f t="shared" si="25"/>
        <v>15.199999999999962</v>
      </c>
      <c r="J154">
        <f t="shared" si="33"/>
        <v>4.9337261492832185E-2</v>
      </c>
      <c r="K154">
        <f t="shared" si="26"/>
        <v>9.6492205714285226E-2</v>
      </c>
      <c r="L154">
        <f t="shared" si="34"/>
        <v>2.5</v>
      </c>
      <c r="M154">
        <f t="shared" si="35"/>
        <v>-1</v>
      </c>
      <c r="N154">
        <f t="shared" si="36"/>
        <v>-0.10911691949809725</v>
      </c>
      <c r="O154">
        <f t="shared" si="27"/>
        <v>1.1535859800851926</v>
      </c>
      <c r="P154">
        <f t="shared" si="28"/>
        <v>1.1108498101181423</v>
      </c>
      <c r="Q154">
        <f t="shared" si="29"/>
        <v>1.0554249050590712</v>
      </c>
      <c r="R154">
        <f t="shared" si="30"/>
        <v>0.94457509494092884</v>
      </c>
      <c r="S154">
        <f t="shared" si="31"/>
        <v>0.88915018988185768</v>
      </c>
      <c r="T154">
        <f t="shared" si="32"/>
        <v>0.84641401991480747</v>
      </c>
    </row>
    <row r="155" spans="9:20">
      <c r="I155">
        <f t="shared" si="25"/>
        <v>15.299999999999962</v>
      </c>
      <c r="J155">
        <f t="shared" si="33"/>
        <v>4.9988571428571181E-2</v>
      </c>
      <c r="K155">
        <f t="shared" si="26"/>
        <v>9.7766016428570954E-2</v>
      </c>
      <c r="L155">
        <f t="shared" si="34"/>
        <v>2.5</v>
      </c>
      <c r="M155">
        <f t="shared" si="35"/>
        <v>-1</v>
      </c>
      <c r="N155">
        <f t="shared" si="36"/>
        <v>-0.11055739129721948</v>
      </c>
      <c r="O155">
        <f t="shared" si="27"/>
        <v>1.1545964141647003</v>
      </c>
      <c r="P155">
        <f t="shared" si="28"/>
        <v>1.1115790851847092</v>
      </c>
      <c r="Q155">
        <f t="shared" si="29"/>
        <v>1.0557895425923545</v>
      </c>
      <c r="R155">
        <f t="shared" si="30"/>
        <v>0.94421045740764542</v>
      </c>
      <c r="S155">
        <f t="shared" si="31"/>
        <v>0.88842091481529084</v>
      </c>
      <c r="T155">
        <f t="shared" si="32"/>
        <v>0.84540358583529962</v>
      </c>
    </row>
    <row r="156" spans="9:20">
      <c r="I156">
        <f t="shared" si="25"/>
        <v>15.399999999999961</v>
      </c>
      <c r="J156">
        <f t="shared" si="33"/>
        <v>5.064415224913469E-2</v>
      </c>
      <c r="K156">
        <f t="shared" si="26"/>
        <v>9.9048179999999514E-2</v>
      </c>
      <c r="L156">
        <f t="shared" si="34"/>
        <v>2.5</v>
      </c>
      <c r="M156">
        <f t="shared" si="35"/>
        <v>-1</v>
      </c>
      <c r="N156">
        <f t="shared" si="36"/>
        <v>-0.11200730881305722</v>
      </c>
      <c r="O156">
        <f t="shared" si="27"/>
        <v>1.1556068482442081</v>
      </c>
      <c r="P156">
        <f t="shared" si="28"/>
        <v>1.1123083602512758</v>
      </c>
      <c r="Q156">
        <f t="shared" si="29"/>
        <v>1.056154180125638</v>
      </c>
      <c r="R156">
        <f t="shared" si="30"/>
        <v>0.94384581987436211</v>
      </c>
      <c r="S156">
        <f t="shared" si="31"/>
        <v>0.88769163974872423</v>
      </c>
      <c r="T156">
        <f t="shared" si="32"/>
        <v>0.84439315175579177</v>
      </c>
    </row>
    <row r="157" spans="9:20">
      <c r="I157">
        <f t="shared" si="25"/>
        <v>15.499999999999961</v>
      </c>
      <c r="J157">
        <f t="shared" si="33"/>
        <v>5.1304003954522726E-2</v>
      </c>
      <c r="K157">
        <f t="shared" si="26"/>
        <v>0.10033869642857092</v>
      </c>
      <c r="L157">
        <f t="shared" si="34"/>
        <v>2.5</v>
      </c>
      <c r="M157">
        <f t="shared" si="35"/>
        <v>-1</v>
      </c>
      <c r="N157">
        <f t="shared" si="36"/>
        <v>-0.11346667204561053</v>
      </c>
      <c r="O157">
        <f t="shared" si="27"/>
        <v>1.156617282323716</v>
      </c>
      <c r="P157">
        <f t="shared" si="28"/>
        <v>1.1130376353178426</v>
      </c>
      <c r="Q157">
        <f t="shared" si="29"/>
        <v>1.0565188176589213</v>
      </c>
      <c r="R157">
        <f t="shared" si="30"/>
        <v>0.94348118234107869</v>
      </c>
      <c r="S157">
        <f t="shared" si="31"/>
        <v>0.88696236468215739</v>
      </c>
      <c r="T157">
        <f t="shared" si="32"/>
        <v>0.84338271767628392</v>
      </c>
    </row>
    <row r="158" spans="9:20">
      <c r="I158">
        <f t="shared" si="25"/>
        <v>15.599999999999961</v>
      </c>
      <c r="J158">
        <f t="shared" si="33"/>
        <v>5.1968126544735281E-2</v>
      </c>
      <c r="K158">
        <f t="shared" si="26"/>
        <v>0.10163756571428523</v>
      </c>
      <c r="L158">
        <f t="shared" si="34"/>
        <v>2.5</v>
      </c>
      <c r="M158">
        <f t="shared" si="35"/>
        <v>-1</v>
      </c>
      <c r="N158">
        <f t="shared" si="36"/>
        <v>-0.11493548099487942</v>
      </c>
      <c r="O158">
        <f t="shared" si="27"/>
        <v>1.1576277164032238</v>
      </c>
      <c r="P158">
        <f t="shared" si="28"/>
        <v>1.1137669103844092</v>
      </c>
      <c r="Q158">
        <f t="shared" si="29"/>
        <v>1.0568834551922046</v>
      </c>
      <c r="R158">
        <f t="shared" si="30"/>
        <v>0.94311654480779539</v>
      </c>
      <c r="S158">
        <f t="shared" si="31"/>
        <v>0.88623308961559077</v>
      </c>
      <c r="T158">
        <f t="shared" si="32"/>
        <v>0.84237228359677607</v>
      </c>
    </row>
    <row r="159" spans="9:20">
      <c r="I159">
        <f t="shared" si="25"/>
        <v>15.69999999999996</v>
      </c>
      <c r="J159">
        <f t="shared" si="33"/>
        <v>5.263652001977235E-2</v>
      </c>
      <c r="K159">
        <f t="shared" si="26"/>
        <v>0.10294478785714234</v>
      </c>
      <c r="L159">
        <f t="shared" si="34"/>
        <v>2.5</v>
      </c>
      <c r="M159">
        <f t="shared" si="35"/>
        <v>-1</v>
      </c>
      <c r="N159">
        <f t="shared" si="36"/>
        <v>-0.11641373566086387</v>
      </c>
      <c r="O159">
        <f t="shared" si="27"/>
        <v>1.1586381504827317</v>
      </c>
      <c r="P159">
        <f t="shared" si="28"/>
        <v>1.1144961854509761</v>
      </c>
      <c r="Q159">
        <f t="shared" si="29"/>
        <v>1.0572480927254879</v>
      </c>
      <c r="R159">
        <f t="shared" si="30"/>
        <v>0.94275190727451197</v>
      </c>
      <c r="S159">
        <f t="shared" si="31"/>
        <v>0.88550381454902394</v>
      </c>
      <c r="T159">
        <f t="shared" si="32"/>
        <v>0.84136184951726822</v>
      </c>
    </row>
    <row r="160" spans="9:20">
      <c r="I160">
        <f t="shared" si="25"/>
        <v>15.79999999999996</v>
      </c>
      <c r="J160">
        <f t="shared" si="33"/>
        <v>5.3309184379633945E-2</v>
      </c>
      <c r="K160">
        <f t="shared" si="26"/>
        <v>0.10426036285714232</v>
      </c>
      <c r="L160">
        <f t="shared" si="34"/>
        <v>2.5</v>
      </c>
      <c r="M160">
        <f t="shared" si="35"/>
        <v>-1</v>
      </c>
      <c r="N160">
        <f t="shared" si="36"/>
        <v>-0.11790143604356386</v>
      </c>
      <c r="O160">
        <f t="shared" si="27"/>
        <v>1.1596485845622395</v>
      </c>
      <c r="P160">
        <f t="shared" si="28"/>
        <v>1.1152254605175427</v>
      </c>
      <c r="Q160">
        <f t="shared" si="29"/>
        <v>1.0576127302587714</v>
      </c>
      <c r="R160">
        <f t="shared" si="30"/>
        <v>0.94238726974122866</v>
      </c>
      <c r="S160">
        <f t="shared" si="31"/>
        <v>0.88477453948245732</v>
      </c>
      <c r="T160">
        <f t="shared" si="32"/>
        <v>0.84035141543776049</v>
      </c>
    </row>
    <row r="161" spans="9:20">
      <c r="I161">
        <f t="shared" si="25"/>
        <v>15.899999999999959</v>
      </c>
      <c r="J161">
        <f t="shared" si="33"/>
        <v>5.3986119624320039E-2</v>
      </c>
      <c r="K161">
        <f t="shared" si="26"/>
        <v>0.1055842907142852</v>
      </c>
      <c r="L161">
        <f t="shared" si="34"/>
        <v>2.5</v>
      </c>
      <c r="M161">
        <f t="shared" si="35"/>
        <v>-1</v>
      </c>
      <c r="N161">
        <f t="shared" si="36"/>
        <v>-0.11939858214297942</v>
      </c>
      <c r="O161">
        <f t="shared" si="27"/>
        <v>1.1606590186417474</v>
      </c>
      <c r="P161">
        <f t="shared" si="28"/>
        <v>1.1159547355841095</v>
      </c>
      <c r="Q161">
        <f t="shared" si="29"/>
        <v>1.0579773677920548</v>
      </c>
      <c r="R161">
        <f t="shared" si="30"/>
        <v>0.94202263220794524</v>
      </c>
      <c r="S161">
        <f t="shared" si="31"/>
        <v>0.88404526441589049</v>
      </c>
      <c r="T161">
        <f t="shared" si="32"/>
        <v>0.83934098135825264</v>
      </c>
    </row>
    <row r="162" spans="9:20">
      <c r="I162">
        <f t="shared" si="25"/>
        <v>15.999999999999959</v>
      </c>
      <c r="J162">
        <f t="shared" si="33"/>
        <v>5.466732575383066E-2</v>
      </c>
      <c r="K162">
        <f t="shared" si="26"/>
        <v>0.10691657142857089</v>
      </c>
      <c r="L162">
        <f t="shared" si="34"/>
        <v>2.5</v>
      </c>
      <c r="M162">
        <f t="shared" si="35"/>
        <v>-1</v>
      </c>
      <c r="N162">
        <f t="shared" si="36"/>
        <v>-0.12090517395911052</v>
      </c>
      <c r="O162">
        <f t="shared" si="27"/>
        <v>1.1616694527212552</v>
      </c>
      <c r="P162">
        <f t="shared" si="28"/>
        <v>1.1166840106506761</v>
      </c>
      <c r="Q162">
        <f t="shared" si="29"/>
        <v>1.0583420053253381</v>
      </c>
      <c r="R162">
        <f t="shared" si="30"/>
        <v>0.94165799467466194</v>
      </c>
      <c r="S162">
        <f t="shared" si="31"/>
        <v>0.88331598934932387</v>
      </c>
      <c r="T162">
        <f t="shared" si="32"/>
        <v>0.83833054727874479</v>
      </c>
    </row>
    <row r="163" spans="9:20">
      <c r="I163">
        <f t="shared" si="25"/>
        <v>16.099999999999959</v>
      </c>
      <c r="J163">
        <f t="shared" si="33"/>
        <v>5.5352802768165808E-2</v>
      </c>
      <c r="K163">
        <f t="shared" si="26"/>
        <v>0.10825720499999944</v>
      </c>
      <c r="L163">
        <f t="shared" si="34"/>
        <v>2.5</v>
      </c>
      <c r="M163">
        <f t="shared" si="35"/>
        <v>-1</v>
      </c>
      <c r="N163">
        <f t="shared" si="36"/>
        <v>-0.12242121149195716</v>
      </c>
      <c r="O163">
        <f t="shared" si="27"/>
        <v>1.1626798868007631</v>
      </c>
      <c r="P163">
        <f t="shared" si="28"/>
        <v>1.117413285717243</v>
      </c>
      <c r="Q163">
        <f t="shared" si="29"/>
        <v>1.0587066428586214</v>
      </c>
      <c r="R163">
        <f t="shared" si="30"/>
        <v>0.94129335714137852</v>
      </c>
      <c r="S163">
        <f t="shared" si="31"/>
        <v>0.88258671428275715</v>
      </c>
      <c r="T163">
        <f t="shared" si="32"/>
        <v>0.83732011319923694</v>
      </c>
    </row>
    <row r="164" spans="9:20">
      <c r="I164">
        <f t="shared" si="25"/>
        <v>16.19999999999996</v>
      </c>
      <c r="J164">
        <f t="shared" si="33"/>
        <v>5.6042550667325483E-2</v>
      </c>
      <c r="K164">
        <f t="shared" si="26"/>
        <v>0.10960619142857089</v>
      </c>
      <c r="L164">
        <f t="shared" si="34"/>
        <v>2.5</v>
      </c>
      <c r="M164">
        <f t="shared" si="35"/>
        <v>-1</v>
      </c>
      <c r="N164">
        <f t="shared" si="36"/>
        <v>-0.1239466947415194</v>
      </c>
      <c r="O164">
        <f t="shared" si="27"/>
        <v>1.1636903208802709</v>
      </c>
      <c r="P164">
        <f t="shared" si="28"/>
        <v>1.1181425607838096</v>
      </c>
      <c r="Q164">
        <f t="shared" si="29"/>
        <v>1.0590712803919049</v>
      </c>
      <c r="R164">
        <f t="shared" si="30"/>
        <v>0.94092871960809521</v>
      </c>
      <c r="S164">
        <f t="shared" si="31"/>
        <v>0.88185743921619042</v>
      </c>
      <c r="T164">
        <f t="shared" si="32"/>
        <v>0.83630967911972909</v>
      </c>
    </row>
    <row r="165" spans="9:20">
      <c r="I165">
        <f t="shared" si="25"/>
        <v>16.299999999999962</v>
      </c>
      <c r="J165">
        <f t="shared" si="33"/>
        <v>5.6736569451309664E-2</v>
      </c>
      <c r="K165">
        <f t="shared" si="26"/>
        <v>0.11096353071428519</v>
      </c>
      <c r="L165">
        <f t="shared" si="34"/>
        <v>2.5</v>
      </c>
      <c r="M165">
        <f t="shared" si="35"/>
        <v>-1</v>
      </c>
      <c r="N165">
        <f t="shared" si="36"/>
        <v>-0.1254816237077972</v>
      </c>
      <c r="O165">
        <f t="shared" si="27"/>
        <v>1.1647007549597788</v>
      </c>
      <c r="P165">
        <f t="shared" si="28"/>
        <v>1.1188718358503764</v>
      </c>
      <c r="Q165">
        <f t="shared" si="29"/>
        <v>1.0594359179251882</v>
      </c>
      <c r="R165">
        <f t="shared" si="30"/>
        <v>0.94056408207481179</v>
      </c>
      <c r="S165">
        <f t="shared" si="31"/>
        <v>0.88112816414962358</v>
      </c>
      <c r="T165">
        <f t="shared" si="32"/>
        <v>0.83529924504022113</v>
      </c>
    </row>
    <row r="166" spans="9:20">
      <c r="I166">
        <f t="shared" si="25"/>
        <v>16.399999999999963</v>
      </c>
      <c r="J166">
        <f t="shared" si="33"/>
        <v>5.7434859120118378E-2</v>
      </c>
      <c r="K166">
        <f t="shared" si="26"/>
        <v>0.11232922285714235</v>
      </c>
      <c r="L166">
        <f t="shared" si="34"/>
        <v>2.5</v>
      </c>
      <c r="M166">
        <f t="shared" si="35"/>
        <v>-1</v>
      </c>
      <c r="N166">
        <f t="shared" si="36"/>
        <v>-0.12702599839079054</v>
      </c>
      <c r="O166">
        <f t="shared" si="27"/>
        <v>1.1657111890392866</v>
      </c>
      <c r="P166">
        <f t="shared" si="28"/>
        <v>1.119601110916943</v>
      </c>
      <c r="Q166">
        <f t="shared" si="29"/>
        <v>1.0598005554584715</v>
      </c>
      <c r="R166">
        <f t="shared" si="30"/>
        <v>0.94019944454152848</v>
      </c>
      <c r="S166">
        <f t="shared" si="31"/>
        <v>0.88039888908305686</v>
      </c>
      <c r="T166">
        <f t="shared" si="32"/>
        <v>0.83428881096071328</v>
      </c>
    </row>
    <row r="167" spans="9:20">
      <c r="I167">
        <f t="shared" si="25"/>
        <v>16.499999999999964</v>
      </c>
      <c r="J167">
        <f t="shared" si="33"/>
        <v>5.8137419673751606E-2</v>
      </c>
      <c r="K167">
        <f t="shared" si="26"/>
        <v>0.11370326785714237</v>
      </c>
      <c r="L167">
        <f t="shared" si="34"/>
        <v>2.5</v>
      </c>
      <c r="M167">
        <f t="shared" si="35"/>
        <v>-1</v>
      </c>
      <c r="N167">
        <f t="shared" si="36"/>
        <v>-0.12857981879049943</v>
      </c>
      <c r="O167">
        <f t="shared" si="27"/>
        <v>1.1667216231187947</v>
      </c>
      <c r="P167">
        <f t="shared" si="28"/>
        <v>1.1203303859835099</v>
      </c>
      <c r="Q167">
        <f t="shared" si="29"/>
        <v>1.0601651929917548</v>
      </c>
      <c r="R167">
        <f t="shared" si="30"/>
        <v>0.93983480700824507</v>
      </c>
      <c r="S167">
        <f t="shared" si="31"/>
        <v>0.87966961401649013</v>
      </c>
      <c r="T167">
        <f t="shared" si="32"/>
        <v>0.83327837688120543</v>
      </c>
    </row>
    <row r="168" spans="9:20">
      <c r="I168">
        <f t="shared" si="25"/>
        <v>16.599999999999966</v>
      </c>
      <c r="J168">
        <f t="shared" si="33"/>
        <v>5.8844251112209353E-2</v>
      </c>
      <c r="K168">
        <f t="shared" si="26"/>
        <v>0.11508566571428525</v>
      </c>
      <c r="L168">
        <f t="shared" si="34"/>
        <v>2.5</v>
      </c>
      <c r="M168">
        <f t="shared" si="35"/>
        <v>-1</v>
      </c>
      <c r="N168">
        <f t="shared" si="36"/>
        <v>-0.13014308490692392</v>
      </c>
      <c r="O168">
        <f t="shared" si="27"/>
        <v>1.1677320571983025</v>
      </c>
      <c r="P168">
        <f t="shared" si="28"/>
        <v>1.1210596610500767</v>
      </c>
      <c r="Q168">
        <f t="shared" si="29"/>
        <v>1.0605298305250384</v>
      </c>
      <c r="R168">
        <f t="shared" si="30"/>
        <v>0.93947016947496165</v>
      </c>
      <c r="S168">
        <f t="shared" si="31"/>
        <v>0.87894033894992341</v>
      </c>
      <c r="T168">
        <f t="shared" si="32"/>
        <v>0.83226794280169758</v>
      </c>
    </row>
    <row r="169" spans="9:20">
      <c r="I169">
        <f t="shared" si="25"/>
        <v>16.699999999999967</v>
      </c>
      <c r="J169">
        <f t="shared" si="33"/>
        <v>5.9555353435491606E-2</v>
      </c>
      <c r="K169">
        <f t="shared" si="26"/>
        <v>0.11647641642857098</v>
      </c>
      <c r="L169">
        <f t="shared" si="34"/>
        <v>2.5</v>
      </c>
      <c r="M169">
        <f t="shared" si="35"/>
        <v>-1</v>
      </c>
      <c r="N169">
        <f t="shared" si="36"/>
        <v>-0.13171579674006392</v>
      </c>
      <c r="O169">
        <f t="shared" si="27"/>
        <v>1.1687424912778104</v>
      </c>
      <c r="P169">
        <f t="shared" si="28"/>
        <v>1.1217889361166433</v>
      </c>
      <c r="Q169">
        <f t="shared" si="29"/>
        <v>1.0608944680583217</v>
      </c>
      <c r="R169">
        <f t="shared" si="30"/>
        <v>0.93910553194167834</v>
      </c>
      <c r="S169">
        <f t="shared" si="31"/>
        <v>0.87821106388335668</v>
      </c>
      <c r="T169">
        <f t="shared" si="32"/>
        <v>0.83125750872218973</v>
      </c>
    </row>
    <row r="170" spans="9:20">
      <c r="I170">
        <f t="shared" si="25"/>
        <v>16.799999999999969</v>
      </c>
      <c r="J170">
        <f t="shared" si="33"/>
        <v>6.0270726643598393E-2</v>
      </c>
      <c r="K170">
        <f t="shared" si="26"/>
        <v>0.11787551999999957</v>
      </c>
      <c r="L170">
        <f t="shared" si="34"/>
        <v>2.5</v>
      </c>
      <c r="M170">
        <f t="shared" si="35"/>
        <v>-1</v>
      </c>
      <c r="N170">
        <f t="shared" si="36"/>
        <v>-0.13329795428991953</v>
      </c>
      <c r="O170">
        <f t="shared" si="27"/>
        <v>1.1697529253573182</v>
      </c>
      <c r="P170">
        <f t="shared" si="28"/>
        <v>1.1225182111832102</v>
      </c>
      <c r="Q170">
        <f t="shared" si="29"/>
        <v>1.061259105591605</v>
      </c>
      <c r="R170">
        <f t="shared" si="30"/>
        <v>0.93874089440839492</v>
      </c>
      <c r="S170">
        <f t="shared" si="31"/>
        <v>0.87748178881678995</v>
      </c>
      <c r="T170">
        <f t="shared" si="32"/>
        <v>0.83024707464268188</v>
      </c>
    </row>
    <row r="171" spans="9:20">
      <c r="I171">
        <f t="shared" si="25"/>
        <v>16.89999999999997</v>
      </c>
      <c r="J171">
        <f t="shared" si="33"/>
        <v>6.0990370736529693E-2</v>
      </c>
      <c r="K171">
        <f t="shared" si="26"/>
        <v>0.11928297642857102</v>
      </c>
      <c r="L171">
        <f t="shared" si="34"/>
        <v>2.5</v>
      </c>
      <c r="M171">
        <f t="shared" si="35"/>
        <v>-1</v>
      </c>
      <c r="N171">
        <f t="shared" si="36"/>
        <v>-0.13488955755649065</v>
      </c>
      <c r="O171">
        <f t="shared" si="27"/>
        <v>1.1707633594368261</v>
      </c>
      <c r="P171">
        <f t="shared" si="28"/>
        <v>1.1232474862497768</v>
      </c>
      <c r="Q171">
        <f t="shared" si="29"/>
        <v>1.0616237431248885</v>
      </c>
      <c r="R171">
        <f t="shared" si="30"/>
        <v>0.93837625687511161</v>
      </c>
      <c r="S171">
        <f t="shared" si="31"/>
        <v>0.87675251375022323</v>
      </c>
      <c r="T171">
        <f t="shared" si="32"/>
        <v>0.82923664056317392</v>
      </c>
    </row>
    <row r="172" spans="9:20">
      <c r="I172">
        <f t="shared" si="25"/>
        <v>16.999999999999972</v>
      </c>
      <c r="J172">
        <f t="shared" si="33"/>
        <v>6.1714285714285499E-2</v>
      </c>
      <c r="K172">
        <f t="shared" si="26"/>
        <v>0.12069878571428533</v>
      </c>
      <c r="L172">
        <f t="shared" si="34"/>
        <v>2.5</v>
      </c>
      <c r="M172">
        <f t="shared" si="35"/>
        <v>-1</v>
      </c>
      <c r="N172">
        <f t="shared" si="36"/>
        <v>-0.13649060653977735</v>
      </c>
      <c r="O172">
        <f t="shared" si="27"/>
        <v>1.1717737935163339</v>
      </c>
      <c r="P172">
        <f t="shared" si="28"/>
        <v>1.1239767613163436</v>
      </c>
      <c r="Q172">
        <f t="shared" si="29"/>
        <v>1.0619883806581718</v>
      </c>
      <c r="R172">
        <f t="shared" si="30"/>
        <v>0.9380116193418282</v>
      </c>
      <c r="S172">
        <f t="shared" si="31"/>
        <v>0.87602323868365639</v>
      </c>
      <c r="T172">
        <f t="shared" si="32"/>
        <v>0.82822620648366607</v>
      </c>
    </row>
    <row r="173" spans="9:20">
      <c r="I173">
        <f t="shared" si="25"/>
        <v>17.099999999999973</v>
      </c>
      <c r="J173">
        <f t="shared" si="33"/>
        <v>6.2442471576865839E-2</v>
      </c>
      <c r="K173">
        <f t="shared" si="26"/>
        <v>0.12212294785714249</v>
      </c>
      <c r="L173">
        <f t="shared" si="34"/>
        <v>2.5</v>
      </c>
      <c r="M173">
        <f t="shared" si="35"/>
        <v>-1</v>
      </c>
      <c r="N173">
        <f t="shared" si="36"/>
        <v>-0.13810110123977956</v>
      </c>
      <c r="O173">
        <f t="shared" si="27"/>
        <v>1.1727842275958418</v>
      </c>
      <c r="P173">
        <f t="shared" si="28"/>
        <v>1.1247060363829102</v>
      </c>
      <c r="Q173">
        <f t="shared" si="29"/>
        <v>1.0623530181914551</v>
      </c>
      <c r="R173">
        <f t="shared" si="30"/>
        <v>0.93764698180854489</v>
      </c>
      <c r="S173">
        <f t="shared" si="31"/>
        <v>0.87529396361708967</v>
      </c>
      <c r="T173">
        <f t="shared" si="32"/>
        <v>0.82721577240415822</v>
      </c>
    </row>
    <row r="174" spans="9:20">
      <c r="I174">
        <f t="shared" si="25"/>
        <v>17.199999999999974</v>
      </c>
      <c r="J174">
        <f t="shared" si="33"/>
        <v>6.3174928324270699E-2</v>
      </c>
      <c r="K174">
        <f t="shared" si="26"/>
        <v>0.1235554628571425</v>
      </c>
      <c r="L174">
        <f t="shared" si="34"/>
        <v>2.5</v>
      </c>
      <c r="M174">
        <f t="shared" si="35"/>
        <v>-1</v>
      </c>
      <c r="N174">
        <f t="shared" si="36"/>
        <v>-0.1397210416564974</v>
      </c>
      <c r="O174">
        <f t="shared" si="27"/>
        <v>1.1737946616753496</v>
      </c>
      <c r="P174">
        <f t="shared" si="28"/>
        <v>1.1254353114494771</v>
      </c>
      <c r="Q174">
        <f t="shared" si="29"/>
        <v>1.0627176557247384</v>
      </c>
      <c r="R174">
        <f t="shared" si="30"/>
        <v>0.93728234427526147</v>
      </c>
      <c r="S174">
        <f t="shared" si="31"/>
        <v>0.87456468855052294</v>
      </c>
      <c r="T174">
        <f t="shared" si="32"/>
        <v>0.82620533832465037</v>
      </c>
    </row>
    <row r="175" spans="9:20">
      <c r="I175">
        <f t="shared" si="25"/>
        <v>17.299999999999976</v>
      </c>
      <c r="J175">
        <f t="shared" si="33"/>
        <v>6.3911655956500071E-2</v>
      </c>
      <c r="K175">
        <f t="shared" si="26"/>
        <v>0.12499633071428538</v>
      </c>
      <c r="L175">
        <f t="shared" si="34"/>
        <v>2.5</v>
      </c>
      <c r="M175">
        <f t="shared" si="35"/>
        <v>-1</v>
      </c>
      <c r="N175">
        <f t="shared" si="36"/>
        <v>-0.14135042778993073</v>
      </c>
      <c r="O175">
        <f t="shared" si="27"/>
        <v>1.1748050957548575</v>
      </c>
      <c r="P175">
        <f t="shared" si="28"/>
        <v>1.1261645865160437</v>
      </c>
      <c r="Q175">
        <f t="shared" si="29"/>
        <v>1.0630822932580219</v>
      </c>
      <c r="R175">
        <f t="shared" si="30"/>
        <v>0.93691770674197816</v>
      </c>
      <c r="S175">
        <f t="shared" si="31"/>
        <v>0.87383541348395621</v>
      </c>
      <c r="T175">
        <f t="shared" si="32"/>
        <v>0.82519490424514252</v>
      </c>
    </row>
    <row r="176" spans="9:20">
      <c r="I176">
        <f t="shared" si="25"/>
        <v>17.399999999999977</v>
      </c>
      <c r="J176">
        <f t="shared" si="33"/>
        <v>6.4652654473553964E-2</v>
      </c>
      <c r="K176">
        <f t="shared" si="26"/>
        <v>0.12644555142857111</v>
      </c>
      <c r="L176">
        <f t="shared" si="34"/>
        <v>2.5</v>
      </c>
      <c r="M176">
        <f t="shared" si="35"/>
        <v>-1</v>
      </c>
      <c r="N176">
        <f t="shared" si="36"/>
        <v>-0.14298925964007964</v>
      </c>
      <c r="O176">
        <f t="shared" si="27"/>
        <v>1.1758155298343653</v>
      </c>
      <c r="P176">
        <f t="shared" si="28"/>
        <v>1.1268938615826105</v>
      </c>
      <c r="Q176">
        <f t="shared" si="29"/>
        <v>1.0634469307913053</v>
      </c>
      <c r="R176">
        <f t="shared" si="30"/>
        <v>0.93655306920869474</v>
      </c>
      <c r="S176">
        <f t="shared" si="31"/>
        <v>0.87310613841738949</v>
      </c>
      <c r="T176">
        <f t="shared" si="32"/>
        <v>0.82418447016563467</v>
      </c>
    </row>
    <row r="177" spans="9:20">
      <c r="I177">
        <f t="shared" si="25"/>
        <v>17.499999999999979</v>
      </c>
      <c r="J177">
        <f t="shared" si="33"/>
        <v>6.5397923875432376E-2</v>
      </c>
      <c r="K177">
        <f t="shared" si="26"/>
        <v>0.1279031249999997</v>
      </c>
      <c r="L177">
        <f t="shared" si="34"/>
        <v>2.5</v>
      </c>
      <c r="M177">
        <f t="shared" si="35"/>
        <v>-1</v>
      </c>
      <c r="N177">
        <f t="shared" si="36"/>
        <v>-0.14463753720694411</v>
      </c>
      <c r="O177">
        <f t="shared" si="27"/>
        <v>1.1768259639138732</v>
      </c>
      <c r="P177">
        <f t="shared" si="28"/>
        <v>1.1276231366491771</v>
      </c>
      <c r="Q177">
        <f t="shared" si="29"/>
        <v>1.0638115683245886</v>
      </c>
      <c r="R177">
        <f t="shared" si="30"/>
        <v>0.93618843167541144</v>
      </c>
      <c r="S177">
        <f t="shared" si="31"/>
        <v>0.87237686335082276</v>
      </c>
      <c r="T177">
        <f t="shared" si="32"/>
        <v>0.82317403608612683</v>
      </c>
    </row>
    <row r="178" spans="9:20">
      <c r="I178">
        <f t="shared" si="25"/>
        <v>17.59999999999998</v>
      </c>
      <c r="J178">
        <f t="shared" si="33"/>
        <v>6.614746416213528E-2</v>
      </c>
      <c r="K178">
        <f t="shared" si="26"/>
        <v>0.12936905142857116</v>
      </c>
      <c r="L178">
        <f t="shared" si="34"/>
        <v>2.5</v>
      </c>
      <c r="M178">
        <f t="shared" si="35"/>
        <v>-1</v>
      </c>
      <c r="N178">
        <f t="shared" si="36"/>
        <v>-0.1462952604905241</v>
      </c>
      <c r="O178">
        <f t="shared" si="27"/>
        <v>1.177836397993381</v>
      </c>
      <c r="P178">
        <f t="shared" si="28"/>
        <v>1.128352411715744</v>
      </c>
      <c r="Q178">
        <f t="shared" si="29"/>
        <v>1.0641762058578721</v>
      </c>
      <c r="R178">
        <f t="shared" si="30"/>
        <v>0.93582379414212802</v>
      </c>
      <c r="S178">
        <f t="shared" si="31"/>
        <v>0.87164758828425604</v>
      </c>
      <c r="T178">
        <f t="shared" si="32"/>
        <v>0.82216360200661898</v>
      </c>
    </row>
    <row r="179" spans="9:20">
      <c r="I179">
        <f t="shared" si="25"/>
        <v>17.699999999999982</v>
      </c>
      <c r="J179">
        <f t="shared" si="33"/>
        <v>6.6901275333662732E-2</v>
      </c>
      <c r="K179">
        <f t="shared" si="26"/>
        <v>0.13084333071428547</v>
      </c>
      <c r="L179">
        <f t="shared" si="34"/>
        <v>2.5</v>
      </c>
      <c r="M179">
        <f t="shared" si="35"/>
        <v>-1</v>
      </c>
      <c r="N179">
        <f t="shared" si="36"/>
        <v>-0.1479624294908197</v>
      </c>
      <c r="O179">
        <f t="shared" si="27"/>
        <v>1.1788468320728889</v>
      </c>
      <c r="P179">
        <f t="shared" si="28"/>
        <v>1.1290816867823108</v>
      </c>
      <c r="Q179">
        <f t="shared" si="29"/>
        <v>1.0645408433911554</v>
      </c>
      <c r="R179">
        <f t="shared" si="30"/>
        <v>0.9354591566088446</v>
      </c>
      <c r="S179">
        <f t="shared" si="31"/>
        <v>0.87091831321768931</v>
      </c>
      <c r="T179">
        <f t="shared" si="32"/>
        <v>0.82115316792711113</v>
      </c>
    </row>
    <row r="180" spans="9:20">
      <c r="I180">
        <f t="shared" si="25"/>
        <v>17.799999999999983</v>
      </c>
      <c r="J180">
        <f t="shared" si="33"/>
        <v>6.7659357390014704E-2</v>
      </c>
      <c r="K180">
        <f t="shared" si="26"/>
        <v>0.13232596285714263</v>
      </c>
      <c r="L180">
        <f t="shared" si="34"/>
        <v>2.5</v>
      </c>
      <c r="M180">
        <f t="shared" si="35"/>
        <v>-1</v>
      </c>
      <c r="N180">
        <f t="shared" si="36"/>
        <v>-0.14963904420783083</v>
      </c>
      <c r="O180">
        <f t="shared" si="27"/>
        <v>1.1798572661523967</v>
      </c>
      <c r="P180">
        <f t="shared" si="28"/>
        <v>1.1298109618488774</v>
      </c>
      <c r="Q180">
        <f t="shared" si="29"/>
        <v>1.0649054809244387</v>
      </c>
      <c r="R180">
        <f t="shared" si="30"/>
        <v>0.93509451907556129</v>
      </c>
      <c r="S180">
        <f t="shared" si="31"/>
        <v>0.87018903815112258</v>
      </c>
      <c r="T180">
        <f t="shared" si="32"/>
        <v>0.82014273384760328</v>
      </c>
    </row>
    <row r="181" spans="9:20">
      <c r="I181">
        <f t="shared" si="25"/>
        <v>17.899999999999984</v>
      </c>
      <c r="J181">
        <f t="shared" si="33"/>
        <v>6.8421710331191182E-2</v>
      </c>
      <c r="K181">
        <f t="shared" si="26"/>
        <v>0.13381694785714265</v>
      </c>
      <c r="L181">
        <f t="shared" si="34"/>
        <v>2.5</v>
      </c>
      <c r="M181">
        <f t="shared" si="35"/>
        <v>-1</v>
      </c>
      <c r="N181">
        <f t="shared" si="36"/>
        <v>-0.15132510464155755</v>
      </c>
      <c r="O181">
        <f t="shared" si="27"/>
        <v>1.1808677002319046</v>
      </c>
      <c r="P181">
        <f t="shared" si="28"/>
        <v>1.1305402369154443</v>
      </c>
      <c r="Q181">
        <f t="shared" si="29"/>
        <v>1.065270118457722</v>
      </c>
      <c r="R181">
        <f t="shared" si="30"/>
        <v>0.93472988154227787</v>
      </c>
      <c r="S181">
        <f t="shared" si="31"/>
        <v>0.86945976308455575</v>
      </c>
      <c r="T181">
        <f t="shared" si="32"/>
        <v>0.81913229976809543</v>
      </c>
    </row>
    <row r="182" spans="9:20">
      <c r="I182">
        <f t="shared" si="25"/>
        <v>17.999999999999986</v>
      </c>
      <c r="J182">
        <f t="shared" si="33"/>
        <v>6.918833415719218E-2</v>
      </c>
      <c r="K182">
        <f t="shared" si="26"/>
        <v>0.13531628571428553</v>
      </c>
      <c r="L182">
        <f t="shared" si="34"/>
        <v>2.5</v>
      </c>
      <c r="M182">
        <f t="shared" si="35"/>
        <v>-1</v>
      </c>
      <c r="N182">
        <f t="shared" si="36"/>
        <v>-0.15302061079199977</v>
      </c>
      <c r="O182">
        <f t="shared" si="27"/>
        <v>1.1818781343114124</v>
      </c>
      <c r="P182">
        <f t="shared" si="28"/>
        <v>1.1312695119820109</v>
      </c>
      <c r="Q182">
        <f t="shared" si="29"/>
        <v>1.0656347559910055</v>
      </c>
      <c r="R182">
        <f t="shared" si="30"/>
        <v>0.93436524400899457</v>
      </c>
      <c r="S182">
        <f t="shared" si="31"/>
        <v>0.86873048801798913</v>
      </c>
      <c r="T182">
        <f t="shared" si="32"/>
        <v>0.81812186568858747</v>
      </c>
    </row>
    <row r="183" spans="9:20">
      <c r="I183">
        <f t="shared" si="25"/>
        <v>18.099999999999987</v>
      </c>
      <c r="J183">
        <f t="shared" si="33"/>
        <v>6.9959228868017712E-2</v>
      </c>
      <c r="K183">
        <f t="shared" si="26"/>
        <v>0.13682397642857128</v>
      </c>
      <c r="L183">
        <f t="shared" si="34"/>
        <v>2.5</v>
      </c>
      <c r="M183">
        <f t="shared" si="35"/>
        <v>-1</v>
      </c>
      <c r="N183">
        <f t="shared" si="36"/>
        <v>-0.15472556265915757</v>
      </c>
      <c r="O183">
        <f t="shared" si="27"/>
        <v>1.1828885683909203</v>
      </c>
      <c r="P183">
        <f t="shared" si="28"/>
        <v>1.1319987870485777</v>
      </c>
      <c r="Q183">
        <f t="shared" si="29"/>
        <v>1.0659993935242889</v>
      </c>
      <c r="R183">
        <f t="shared" si="30"/>
        <v>0.93400060647571115</v>
      </c>
      <c r="S183">
        <f t="shared" si="31"/>
        <v>0.8680012129514223</v>
      </c>
      <c r="T183">
        <f t="shared" si="32"/>
        <v>0.81711143160907962</v>
      </c>
    </row>
    <row r="184" spans="9:20">
      <c r="I184">
        <f t="shared" si="25"/>
        <v>18.199999999999989</v>
      </c>
      <c r="J184">
        <f t="shared" si="33"/>
        <v>7.0734394463667749E-2</v>
      </c>
      <c r="K184">
        <f t="shared" si="26"/>
        <v>0.13834001999999981</v>
      </c>
      <c r="L184">
        <f t="shared" si="34"/>
        <v>2.5</v>
      </c>
      <c r="M184">
        <f t="shared" si="35"/>
        <v>-1</v>
      </c>
      <c r="N184">
        <f t="shared" si="36"/>
        <v>-0.15643996024303095</v>
      </c>
      <c r="O184">
        <f t="shared" si="27"/>
        <v>1.1838990024704281</v>
      </c>
      <c r="P184">
        <f t="shared" si="28"/>
        <v>1.1327280621151443</v>
      </c>
      <c r="Q184">
        <f t="shared" si="29"/>
        <v>1.0663640310575722</v>
      </c>
      <c r="R184">
        <f t="shared" si="30"/>
        <v>0.93363596894242784</v>
      </c>
      <c r="S184">
        <f t="shared" si="31"/>
        <v>0.86727193788485557</v>
      </c>
      <c r="T184">
        <f t="shared" si="32"/>
        <v>0.81610099752957177</v>
      </c>
    </row>
    <row r="185" spans="9:20">
      <c r="I185">
        <f t="shared" si="25"/>
        <v>18.29999999999999</v>
      </c>
      <c r="J185">
        <f t="shared" si="33"/>
        <v>7.1513830944142279E-2</v>
      </c>
      <c r="K185">
        <f t="shared" si="26"/>
        <v>0.13986441642857128</v>
      </c>
      <c r="L185">
        <f t="shared" si="34"/>
        <v>2.5</v>
      </c>
      <c r="M185">
        <f t="shared" si="35"/>
        <v>-1</v>
      </c>
      <c r="N185">
        <f t="shared" si="36"/>
        <v>-0.15816380354361986</v>
      </c>
      <c r="O185">
        <f t="shared" si="27"/>
        <v>1.184909436549936</v>
      </c>
      <c r="P185">
        <f t="shared" si="28"/>
        <v>1.1334573371817112</v>
      </c>
      <c r="Q185">
        <f t="shared" si="29"/>
        <v>1.0667286685908555</v>
      </c>
      <c r="R185">
        <f t="shared" si="30"/>
        <v>0.93327133140914442</v>
      </c>
      <c r="S185">
        <f t="shared" si="31"/>
        <v>0.86654266281828884</v>
      </c>
      <c r="T185">
        <f t="shared" si="32"/>
        <v>0.81509056345006392</v>
      </c>
    </row>
    <row r="186" spans="9:20">
      <c r="I186">
        <f t="shared" si="25"/>
        <v>18.399999999999991</v>
      </c>
      <c r="J186">
        <f t="shared" si="33"/>
        <v>7.2297538309441356E-2</v>
      </c>
      <c r="K186">
        <f t="shared" si="26"/>
        <v>0.14139716571428557</v>
      </c>
      <c r="L186">
        <f t="shared" si="34"/>
        <v>2.5</v>
      </c>
      <c r="M186">
        <f t="shared" si="35"/>
        <v>-1</v>
      </c>
      <c r="N186">
        <f t="shared" si="36"/>
        <v>-0.1598970925609243</v>
      </c>
      <c r="O186">
        <f t="shared" si="27"/>
        <v>1.185919870629444</v>
      </c>
      <c r="P186">
        <f t="shared" si="28"/>
        <v>1.134186612248278</v>
      </c>
      <c r="Q186">
        <f t="shared" si="29"/>
        <v>1.067093306124139</v>
      </c>
      <c r="R186">
        <f t="shared" si="30"/>
        <v>0.932906693875861</v>
      </c>
      <c r="S186">
        <f t="shared" si="31"/>
        <v>0.86581338775172212</v>
      </c>
      <c r="T186">
        <f t="shared" si="32"/>
        <v>0.81408012937055607</v>
      </c>
    </row>
    <row r="187" spans="9:20">
      <c r="I187">
        <f t="shared" si="25"/>
        <v>18.499999999999993</v>
      </c>
      <c r="J187">
        <f t="shared" si="33"/>
        <v>7.3085516559564939E-2</v>
      </c>
      <c r="K187">
        <f t="shared" si="26"/>
        <v>0.14293826785714275</v>
      </c>
      <c r="L187">
        <f t="shared" si="34"/>
        <v>2.5</v>
      </c>
      <c r="M187">
        <f t="shared" si="35"/>
        <v>-1</v>
      </c>
      <c r="N187">
        <f t="shared" si="36"/>
        <v>-0.16163982729494433</v>
      </c>
      <c r="O187">
        <f t="shared" si="27"/>
        <v>1.1869303047089519</v>
      </c>
      <c r="P187">
        <f t="shared" si="28"/>
        <v>1.1349158873148446</v>
      </c>
      <c r="Q187">
        <f t="shared" si="29"/>
        <v>1.0674579436574223</v>
      </c>
      <c r="R187">
        <f t="shared" si="30"/>
        <v>0.9325420563425777</v>
      </c>
      <c r="S187">
        <f t="shared" si="31"/>
        <v>0.86508411268515539</v>
      </c>
      <c r="T187">
        <f t="shared" si="32"/>
        <v>0.81306969529104822</v>
      </c>
    </row>
    <row r="188" spans="9:20">
      <c r="I188">
        <f t="shared" si="25"/>
        <v>18.599999999999994</v>
      </c>
      <c r="J188">
        <f t="shared" si="33"/>
        <v>7.3877765694513056E-2</v>
      </c>
      <c r="K188">
        <f t="shared" si="26"/>
        <v>0.14448772285714276</v>
      </c>
      <c r="L188">
        <f t="shared" si="34"/>
        <v>2.5</v>
      </c>
      <c r="M188">
        <f t="shared" si="35"/>
        <v>-1</v>
      </c>
      <c r="N188">
        <f t="shared" si="36"/>
        <v>-0.16339200774567991</v>
      </c>
      <c r="O188">
        <f t="shared" si="27"/>
        <v>1.1879407387884597</v>
      </c>
      <c r="P188">
        <f t="shared" si="28"/>
        <v>1.1356451623814114</v>
      </c>
      <c r="Q188">
        <f t="shared" si="29"/>
        <v>1.0678225811907056</v>
      </c>
      <c r="R188">
        <f t="shared" si="30"/>
        <v>0.93217741880929428</v>
      </c>
      <c r="S188">
        <f t="shared" si="31"/>
        <v>0.86435483761858867</v>
      </c>
      <c r="T188">
        <f t="shared" si="32"/>
        <v>0.81205926121154026</v>
      </c>
    </row>
    <row r="189" spans="9:20">
      <c r="I189">
        <f t="shared" si="25"/>
        <v>18.699999999999996</v>
      </c>
      <c r="J189">
        <f t="shared" si="33"/>
        <v>7.4674285714285679E-2</v>
      </c>
      <c r="K189">
        <f t="shared" si="26"/>
        <v>0.14604553071428564</v>
      </c>
      <c r="L189">
        <f t="shared" si="34"/>
        <v>2.5</v>
      </c>
      <c r="M189">
        <f t="shared" si="35"/>
        <v>-1</v>
      </c>
      <c r="N189">
        <f t="shared" si="36"/>
        <v>-0.16515363391313104</v>
      </c>
      <c r="O189">
        <f t="shared" si="27"/>
        <v>1.1889511728679676</v>
      </c>
      <c r="P189">
        <f t="shared" si="28"/>
        <v>1.1363744374479781</v>
      </c>
      <c r="Q189">
        <f t="shared" si="29"/>
        <v>1.0681872187239891</v>
      </c>
      <c r="R189">
        <f t="shared" si="30"/>
        <v>0.93181278127601097</v>
      </c>
      <c r="S189">
        <f t="shared" si="31"/>
        <v>0.86362556255202194</v>
      </c>
      <c r="T189">
        <f t="shared" si="32"/>
        <v>0.81104882713203241</v>
      </c>
    </row>
    <row r="190" spans="9:20">
      <c r="I190">
        <f t="shared" si="25"/>
        <v>18.799999999999997</v>
      </c>
      <c r="J190">
        <f t="shared" si="33"/>
        <v>7.5475076618882836E-2</v>
      </c>
      <c r="K190">
        <f t="shared" si="26"/>
        <v>0.14761169142857139</v>
      </c>
      <c r="L190">
        <f t="shared" si="34"/>
        <v>2.5</v>
      </c>
      <c r="M190">
        <f t="shared" si="35"/>
        <v>-1</v>
      </c>
      <c r="N190">
        <f t="shared" si="36"/>
        <v>-0.16692470579729773</v>
      </c>
      <c r="O190">
        <f t="shared" si="27"/>
        <v>1.1899616069474754</v>
      </c>
      <c r="P190">
        <f t="shared" si="28"/>
        <v>1.1371037125145449</v>
      </c>
      <c r="Q190">
        <f t="shared" si="29"/>
        <v>1.0685518562572724</v>
      </c>
      <c r="R190">
        <f t="shared" si="30"/>
        <v>0.93144814374272755</v>
      </c>
      <c r="S190">
        <f t="shared" si="31"/>
        <v>0.8628962874854551</v>
      </c>
      <c r="T190">
        <f t="shared" si="32"/>
        <v>0.81003839305252456</v>
      </c>
    </row>
    <row r="191" spans="9:20">
      <c r="I191">
        <f t="shared" si="25"/>
        <v>18.899999999999999</v>
      </c>
      <c r="J191">
        <f t="shared" si="33"/>
        <v>7.6280138408304499E-2</v>
      </c>
      <c r="K191">
        <f t="shared" si="26"/>
        <v>0.14918620499999999</v>
      </c>
      <c r="L191">
        <f t="shared" si="34"/>
        <v>2.5</v>
      </c>
      <c r="M191">
        <f t="shared" si="35"/>
        <v>-1</v>
      </c>
      <c r="N191">
        <f t="shared" si="36"/>
        <v>-0.16870522339817998</v>
      </c>
      <c r="O191">
        <f t="shared" si="27"/>
        <v>1.1909720410269833</v>
      </c>
      <c r="P191">
        <f t="shared" si="28"/>
        <v>1.1378329875811115</v>
      </c>
      <c r="Q191">
        <f t="shared" si="29"/>
        <v>1.0689164937905558</v>
      </c>
      <c r="R191">
        <f t="shared" si="30"/>
        <v>0.93108350620944424</v>
      </c>
      <c r="S191">
        <f t="shared" si="31"/>
        <v>0.86216701241888849</v>
      </c>
      <c r="T191">
        <f t="shared" si="32"/>
        <v>0.80902795897301671</v>
      </c>
    </row>
    <row r="192" spans="9:20">
      <c r="I192">
        <f t="shared" si="25"/>
        <v>19</v>
      </c>
      <c r="J192">
        <f t="shared" si="33"/>
        <v>7.7089471082550654E-2</v>
      </c>
      <c r="K192">
        <f t="shared" si="26"/>
        <v>0.15076907142857143</v>
      </c>
      <c r="L192">
        <f t="shared" si="34"/>
        <v>2.5</v>
      </c>
      <c r="M192">
        <f t="shared" si="35"/>
        <v>-1</v>
      </c>
      <c r="N192">
        <f t="shared" si="36"/>
        <v>-0.17049518671577779</v>
      </c>
      <c r="O192">
        <f t="shared" si="27"/>
        <v>1.1919824751064911</v>
      </c>
      <c r="P192">
        <f t="shared" si="28"/>
        <v>1.1385622626476783</v>
      </c>
      <c r="Q192">
        <f t="shared" si="29"/>
        <v>1.0692811313238391</v>
      </c>
      <c r="R192">
        <f t="shared" si="30"/>
        <v>0.93071886867616083</v>
      </c>
      <c r="S192">
        <f t="shared" si="31"/>
        <v>0.86143773735232165</v>
      </c>
      <c r="T192">
        <f t="shared" si="32"/>
        <v>0.80801752489350886</v>
      </c>
    </row>
    <row r="193" spans="9:20">
      <c r="I193">
        <f t="shared" si="25"/>
        <v>19.100000000000001</v>
      </c>
      <c r="J193">
        <f t="shared" si="33"/>
        <v>7.7903074641621356E-2</v>
      </c>
      <c r="K193">
        <f t="shared" si="26"/>
        <v>0.15236029071428575</v>
      </c>
      <c r="L193">
        <f t="shared" si="34"/>
        <v>2.5</v>
      </c>
      <c r="M193">
        <f t="shared" si="35"/>
        <v>-1</v>
      </c>
      <c r="N193">
        <f t="shared" si="36"/>
        <v>-0.17229459575009115</v>
      </c>
      <c r="O193">
        <f t="shared" si="27"/>
        <v>1.192992909185999</v>
      </c>
      <c r="P193">
        <f t="shared" si="28"/>
        <v>1.139291537714245</v>
      </c>
      <c r="Q193">
        <f t="shared" si="29"/>
        <v>1.0696457688571226</v>
      </c>
      <c r="R193">
        <f t="shared" si="30"/>
        <v>0.93035423114287752</v>
      </c>
      <c r="S193">
        <f t="shared" si="31"/>
        <v>0.86070846228575493</v>
      </c>
      <c r="T193">
        <f t="shared" si="32"/>
        <v>0.80700709081400102</v>
      </c>
    </row>
    <row r="194" spans="9:20">
      <c r="I194">
        <f t="shared" si="25"/>
        <v>19.200000000000003</v>
      </c>
      <c r="J194">
        <f t="shared" si="33"/>
        <v>7.8720949085516578E-2</v>
      </c>
      <c r="K194">
        <f t="shared" si="26"/>
        <v>0.15395986285714292</v>
      </c>
      <c r="L194">
        <f t="shared" si="34"/>
        <v>2.5</v>
      </c>
      <c r="M194">
        <f t="shared" si="35"/>
        <v>-1</v>
      </c>
      <c r="N194">
        <f t="shared" si="36"/>
        <v>-0.17410345050112008</v>
      </c>
      <c r="O194">
        <f t="shared" si="27"/>
        <v>1.1940033432655068</v>
      </c>
      <c r="P194">
        <f t="shared" si="28"/>
        <v>1.1400208127808118</v>
      </c>
      <c r="Q194">
        <f t="shared" si="29"/>
        <v>1.0700104063904059</v>
      </c>
      <c r="R194">
        <f t="shared" si="30"/>
        <v>0.9299895936095941</v>
      </c>
      <c r="S194">
        <f t="shared" si="31"/>
        <v>0.8599791872191882</v>
      </c>
      <c r="T194">
        <f t="shared" si="32"/>
        <v>0.80599665673449317</v>
      </c>
    </row>
    <row r="195" spans="9:20">
      <c r="I195">
        <f t="shared" ref="I195:I258" si="37">I194+0.1</f>
        <v>19.300000000000004</v>
      </c>
      <c r="J195">
        <f t="shared" si="33"/>
        <v>7.9543094414236321E-2</v>
      </c>
      <c r="K195">
        <f t="shared" ref="K195:K258" si="38">(I195/$E$4)^2</f>
        <v>0.15556778785714293</v>
      </c>
      <c r="L195">
        <f t="shared" si="34"/>
        <v>2.5</v>
      </c>
      <c r="M195">
        <f t="shared" si="35"/>
        <v>-1</v>
      </c>
      <c r="N195">
        <f t="shared" si="36"/>
        <v>-0.17592175096886453</v>
      </c>
      <c r="O195">
        <f t="shared" ref="O195:O258" si="39">1+((0.5*$B$6*$B$21/$B$5)*$D$33*$B$28*$I195)</f>
        <v>1.1950137773450147</v>
      </c>
      <c r="P195">
        <f t="shared" ref="P195:P258" si="40">1+((0.5*$B$6*$B$21/$B$5)*$E$33*$B$28*$I195)</f>
        <v>1.1407500878473784</v>
      </c>
      <c r="Q195">
        <f t="shared" ref="Q195:Q258" si="41">1+((0.5*$B$6*$B$21/$B$5)*$F$33*$B$28*$I195)</f>
        <v>1.0703750439236892</v>
      </c>
      <c r="R195">
        <f t="shared" ref="R195:R258" si="42">1-((0.5*$B$6*$B$21/$B$5)*$F$33*$B$28*$I195)</f>
        <v>0.92962495607631079</v>
      </c>
      <c r="S195">
        <f t="shared" ref="S195:S258" si="43">1-((0.5*$B$6*$B$21/$B$5)*$E$33*$B$28*$I195)</f>
        <v>0.85924991215262148</v>
      </c>
      <c r="T195">
        <f t="shared" ref="T195:T258" si="44">1-((0.5*$B$6*$B$21/$B$5)*$D$33*$B$28*$I195)</f>
        <v>0.80498622265498532</v>
      </c>
    </row>
    <row r="196" spans="9:20">
      <c r="I196">
        <f t="shared" si="37"/>
        <v>19.400000000000006</v>
      </c>
      <c r="J196">
        <f t="shared" ref="J196:J259" si="45">(I196/$E$3)^2</f>
        <v>8.0369510627780583E-2</v>
      </c>
      <c r="K196">
        <f t="shared" si="38"/>
        <v>0.15718406571428581</v>
      </c>
      <c r="L196">
        <f t="shared" ref="L196:L259" si="46">$B$1</f>
        <v>2.5</v>
      </c>
      <c r="M196">
        <f t="shared" ref="M196:M259" si="47">$B$2</f>
        <v>-1</v>
      </c>
      <c r="N196">
        <f t="shared" si="36"/>
        <v>-0.17774949715332458</v>
      </c>
      <c r="O196">
        <f t="shared" si="39"/>
        <v>1.1960242114245225</v>
      </c>
      <c r="P196">
        <f t="shared" si="40"/>
        <v>1.1414793629139453</v>
      </c>
      <c r="Q196">
        <f t="shared" si="41"/>
        <v>1.0707396814569727</v>
      </c>
      <c r="R196">
        <f t="shared" si="42"/>
        <v>0.92926031854302737</v>
      </c>
      <c r="S196">
        <f t="shared" si="43"/>
        <v>0.85852063708605475</v>
      </c>
      <c r="T196">
        <f t="shared" si="44"/>
        <v>0.80397578857547747</v>
      </c>
    </row>
    <row r="197" spans="9:20">
      <c r="I197">
        <f t="shared" si="37"/>
        <v>19.500000000000007</v>
      </c>
      <c r="J197">
        <f t="shared" si="45"/>
        <v>8.1200197726149351E-2</v>
      </c>
      <c r="K197">
        <f t="shared" si="38"/>
        <v>0.15880869642857157</v>
      </c>
      <c r="L197">
        <f t="shared" si="46"/>
        <v>2.5</v>
      </c>
      <c r="M197">
        <f t="shared" si="47"/>
        <v>-1</v>
      </c>
      <c r="N197">
        <f t="shared" si="36"/>
        <v>-0.17958668905450015</v>
      </c>
      <c r="O197">
        <f t="shared" si="39"/>
        <v>1.1970346455040304</v>
      </c>
      <c r="P197">
        <f t="shared" si="40"/>
        <v>1.1422086379805121</v>
      </c>
      <c r="Q197">
        <f t="shared" si="41"/>
        <v>1.071104318990256</v>
      </c>
      <c r="R197">
        <f t="shared" si="42"/>
        <v>0.92889568100974396</v>
      </c>
      <c r="S197">
        <f t="shared" si="43"/>
        <v>0.85779136201948802</v>
      </c>
      <c r="T197">
        <f t="shared" si="44"/>
        <v>0.80296535449596962</v>
      </c>
    </row>
    <row r="198" spans="9:20">
      <c r="I198">
        <f t="shared" si="37"/>
        <v>19.600000000000009</v>
      </c>
      <c r="J198">
        <f t="shared" si="45"/>
        <v>8.2035155709342653E-2</v>
      </c>
      <c r="K198">
        <f t="shared" si="38"/>
        <v>0.16044168000000014</v>
      </c>
      <c r="L198">
        <f t="shared" si="46"/>
        <v>2.5</v>
      </c>
      <c r="M198">
        <f t="shared" si="47"/>
        <v>-1</v>
      </c>
      <c r="N198">
        <f t="shared" si="36"/>
        <v>-0.18143332667239129</v>
      </c>
      <c r="O198">
        <f t="shared" si="39"/>
        <v>1.1980450795835382</v>
      </c>
      <c r="P198">
        <f t="shared" si="40"/>
        <v>1.1429379130470787</v>
      </c>
      <c r="Q198">
        <f t="shared" si="41"/>
        <v>1.0714689565235394</v>
      </c>
      <c r="R198">
        <f t="shared" si="42"/>
        <v>0.92853104347646065</v>
      </c>
      <c r="S198">
        <f t="shared" si="43"/>
        <v>0.8570620869529213</v>
      </c>
      <c r="T198">
        <f t="shared" si="44"/>
        <v>0.80195492041646166</v>
      </c>
    </row>
    <row r="199" spans="9:20">
      <c r="I199">
        <f t="shared" si="37"/>
        <v>19.70000000000001</v>
      </c>
      <c r="J199">
        <f t="shared" si="45"/>
        <v>8.2874384577360433E-2</v>
      </c>
      <c r="K199">
        <f t="shared" si="38"/>
        <v>0.16208301642857159</v>
      </c>
      <c r="L199">
        <f t="shared" si="46"/>
        <v>2.5</v>
      </c>
      <c r="M199">
        <f t="shared" si="47"/>
        <v>-1</v>
      </c>
      <c r="N199">
        <f t="shared" si="36"/>
        <v>-0.18328941000699797</v>
      </c>
      <c r="O199">
        <f t="shared" si="39"/>
        <v>1.1990555136630461</v>
      </c>
      <c r="P199">
        <f t="shared" si="40"/>
        <v>1.1436671881136455</v>
      </c>
      <c r="Q199">
        <f t="shared" si="41"/>
        <v>1.0718335940568227</v>
      </c>
      <c r="R199">
        <f t="shared" si="42"/>
        <v>0.92816640594317723</v>
      </c>
      <c r="S199">
        <f t="shared" si="43"/>
        <v>0.85633281188635446</v>
      </c>
      <c r="T199">
        <f t="shared" si="44"/>
        <v>0.80094448633695381</v>
      </c>
    </row>
    <row r="200" spans="9:20">
      <c r="I200">
        <f t="shared" si="37"/>
        <v>19.800000000000011</v>
      </c>
      <c r="J200">
        <f t="shared" si="45"/>
        <v>8.371788433020276E-2</v>
      </c>
      <c r="K200">
        <f t="shared" si="38"/>
        <v>0.16373270571428591</v>
      </c>
      <c r="L200">
        <f t="shared" si="46"/>
        <v>2.5</v>
      </c>
      <c r="M200">
        <f t="shared" si="47"/>
        <v>-1</v>
      </c>
      <c r="N200">
        <f t="shared" si="36"/>
        <v>-0.18515493905832023</v>
      </c>
      <c r="O200">
        <f t="shared" si="39"/>
        <v>1.2000659477425539</v>
      </c>
      <c r="P200">
        <f t="shared" si="40"/>
        <v>1.1443964631802122</v>
      </c>
      <c r="Q200">
        <f t="shared" si="41"/>
        <v>1.0721982315901062</v>
      </c>
      <c r="R200">
        <f t="shared" si="42"/>
        <v>0.92780176840989392</v>
      </c>
      <c r="S200">
        <f t="shared" si="43"/>
        <v>0.85560353681978785</v>
      </c>
      <c r="T200">
        <f t="shared" si="44"/>
        <v>0.79993405225744596</v>
      </c>
    </row>
    <row r="201" spans="9:20">
      <c r="I201">
        <f t="shared" si="37"/>
        <v>19.900000000000013</v>
      </c>
      <c r="J201">
        <f t="shared" si="45"/>
        <v>8.4565654967869608E-2</v>
      </c>
      <c r="K201">
        <f t="shared" si="38"/>
        <v>0.16539074785714308</v>
      </c>
      <c r="L201">
        <f t="shared" si="46"/>
        <v>2.5</v>
      </c>
      <c r="M201">
        <f t="shared" si="47"/>
        <v>-1</v>
      </c>
      <c r="N201">
        <f t="shared" si="36"/>
        <v>-0.18702991382635803</v>
      </c>
      <c r="O201">
        <f t="shared" si="39"/>
        <v>1.201076381822062</v>
      </c>
      <c r="P201">
        <f t="shared" si="40"/>
        <v>1.145125738246779</v>
      </c>
      <c r="Q201">
        <f t="shared" si="41"/>
        <v>1.0725628691233895</v>
      </c>
      <c r="R201">
        <f t="shared" si="42"/>
        <v>0.9274371308766105</v>
      </c>
      <c r="S201">
        <f t="shared" si="43"/>
        <v>0.85487426175322101</v>
      </c>
      <c r="T201">
        <f t="shared" si="44"/>
        <v>0.79892361817793811</v>
      </c>
    </row>
    <row r="202" spans="9:20">
      <c r="I202">
        <f t="shared" si="37"/>
        <v>20.000000000000014</v>
      </c>
      <c r="J202">
        <f t="shared" si="45"/>
        <v>8.5417696490360975E-2</v>
      </c>
      <c r="K202">
        <f t="shared" si="38"/>
        <v>0.1670571428571431</v>
      </c>
      <c r="L202">
        <f t="shared" si="46"/>
        <v>2.5</v>
      </c>
      <c r="M202">
        <f t="shared" si="47"/>
        <v>-1</v>
      </c>
      <c r="N202">
        <f t="shared" si="36"/>
        <v>-0.1889143343111114</v>
      </c>
      <c r="O202">
        <f t="shared" si="39"/>
        <v>1.2020868159015698</v>
      </c>
      <c r="P202">
        <f t="shared" si="40"/>
        <v>1.1458550133133456</v>
      </c>
      <c r="Q202">
        <f t="shared" si="41"/>
        <v>1.0729275066566728</v>
      </c>
      <c r="R202">
        <f t="shared" si="42"/>
        <v>0.9270724933433272</v>
      </c>
      <c r="S202">
        <f t="shared" si="43"/>
        <v>0.85414498668665428</v>
      </c>
      <c r="T202">
        <f t="shared" si="44"/>
        <v>0.79791318409843026</v>
      </c>
    </row>
    <row r="203" spans="9:20">
      <c r="I203">
        <f t="shared" si="37"/>
        <v>20.100000000000016</v>
      </c>
      <c r="J203">
        <f t="shared" si="45"/>
        <v>8.6274008897676863E-2</v>
      </c>
      <c r="K203">
        <f t="shared" si="38"/>
        <v>0.16873189071428599</v>
      </c>
      <c r="L203">
        <f t="shared" si="46"/>
        <v>2.5</v>
      </c>
      <c r="M203">
        <f t="shared" si="47"/>
        <v>-1</v>
      </c>
      <c r="N203">
        <f t="shared" ref="N203:N266" si="48">(0.5*$B$6*I203^2*$B$3*-1)/$B$5</f>
        <v>-0.19080820051258029</v>
      </c>
      <c r="O203">
        <f t="shared" si="39"/>
        <v>1.2030972499810777</v>
      </c>
      <c r="P203">
        <f t="shared" si="40"/>
        <v>1.1465842883799124</v>
      </c>
      <c r="Q203">
        <f t="shared" si="41"/>
        <v>1.0732921441899563</v>
      </c>
      <c r="R203">
        <f t="shared" si="42"/>
        <v>0.92670785581004378</v>
      </c>
      <c r="S203">
        <f t="shared" si="43"/>
        <v>0.85341571162008756</v>
      </c>
      <c r="T203">
        <f t="shared" si="44"/>
        <v>0.79690275001892241</v>
      </c>
    </row>
    <row r="204" spans="9:20">
      <c r="I204">
        <f t="shared" si="37"/>
        <v>20.200000000000017</v>
      </c>
      <c r="J204">
        <f t="shared" si="45"/>
        <v>8.7134592189817256E-2</v>
      </c>
      <c r="K204">
        <f t="shared" si="38"/>
        <v>0.17041499142857175</v>
      </c>
      <c r="L204">
        <f t="shared" si="46"/>
        <v>2.5</v>
      </c>
      <c r="M204">
        <f t="shared" si="47"/>
        <v>-1</v>
      </c>
      <c r="N204">
        <f t="shared" si="48"/>
        <v>-0.19271151243076479</v>
      </c>
      <c r="O204">
        <f t="shared" si="39"/>
        <v>1.2041076840605855</v>
      </c>
      <c r="P204">
        <f t="shared" si="40"/>
        <v>1.1473135634464793</v>
      </c>
      <c r="Q204">
        <f t="shared" si="41"/>
        <v>1.0736567817232396</v>
      </c>
      <c r="R204">
        <f t="shared" si="42"/>
        <v>0.92634321827676036</v>
      </c>
      <c r="S204">
        <f t="shared" si="43"/>
        <v>0.85268643655352083</v>
      </c>
      <c r="T204">
        <f t="shared" si="44"/>
        <v>0.79589231593941456</v>
      </c>
    </row>
    <row r="205" spans="9:20">
      <c r="I205">
        <f t="shared" si="37"/>
        <v>20.300000000000018</v>
      </c>
      <c r="J205">
        <f t="shared" si="45"/>
        <v>8.7999446366782183E-2</v>
      </c>
      <c r="K205">
        <f t="shared" si="38"/>
        <v>0.17210644500000033</v>
      </c>
      <c r="L205">
        <f t="shared" si="46"/>
        <v>2.5</v>
      </c>
      <c r="M205">
        <f t="shared" si="47"/>
        <v>-1</v>
      </c>
      <c r="N205">
        <f t="shared" si="48"/>
        <v>-0.1946242700656648</v>
      </c>
      <c r="O205">
        <f t="shared" si="39"/>
        <v>1.2051181181400934</v>
      </c>
      <c r="P205">
        <f t="shared" si="40"/>
        <v>1.1480428385130459</v>
      </c>
      <c r="Q205">
        <f t="shared" si="41"/>
        <v>1.0740214192565229</v>
      </c>
      <c r="R205">
        <f t="shared" si="42"/>
        <v>0.92597858074347705</v>
      </c>
      <c r="S205">
        <f t="shared" si="43"/>
        <v>0.85195716148695411</v>
      </c>
      <c r="T205">
        <f t="shared" si="44"/>
        <v>0.7948818818599066</v>
      </c>
    </row>
    <row r="206" spans="9:20">
      <c r="I206">
        <f t="shared" si="37"/>
        <v>20.40000000000002</v>
      </c>
      <c r="J206">
        <f t="shared" si="45"/>
        <v>8.8868571428571588E-2</v>
      </c>
      <c r="K206">
        <f t="shared" si="38"/>
        <v>0.17380625142857178</v>
      </c>
      <c r="L206">
        <f t="shared" si="46"/>
        <v>2.5</v>
      </c>
      <c r="M206">
        <f t="shared" si="47"/>
        <v>-1</v>
      </c>
      <c r="N206">
        <f t="shared" si="48"/>
        <v>-0.1965464734172804</v>
      </c>
      <c r="O206">
        <f t="shared" si="39"/>
        <v>1.2061285522196012</v>
      </c>
      <c r="P206">
        <f t="shared" si="40"/>
        <v>1.1487721135796127</v>
      </c>
      <c r="Q206">
        <f t="shared" si="41"/>
        <v>1.0743860567898063</v>
      </c>
      <c r="R206">
        <f t="shared" si="42"/>
        <v>0.92561394321019363</v>
      </c>
      <c r="S206">
        <f t="shared" si="43"/>
        <v>0.85122788642038738</v>
      </c>
      <c r="T206">
        <f t="shared" si="44"/>
        <v>0.79387144778039875</v>
      </c>
    </row>
    <row r="207" spans="9:20">
      <c r="I207">
        <f t="shared" si="37"/>
        <v>20.500000000000021</v>
      </c>
      <c r="J207">
        <f t="shared" si="45"/>
        <v>8.9741967375185541E-2</v>
      </c>
      <c r="K207">
        <f t="shared" si="38"/>
        <v>0.17551441071428611</v>
      </c>
      <c r="L207">
        <f t="shared" si="46"/>
        <v>2.5</v>
      </c>
      <c r="M207">
        <f t="shared" si="47"/>
        <v>-1</v>
      </c>
      <c r="N207">
        <f t="shared" si="48"/>
        <v>-0.19847812248561153</v>
      </c>
      <c r="O207">
        <f t="shared" si="39"/>
        <v>1.2071389862991091</v>
      </c>
      <c r="P207">
        <f t="shared" si="40"/>
        <v>1.1495013886461793</v>
      </c>
      <c r="Q207">
        <f t="shared" si="41"/>
        <v>1.0747506943230898</v>
      </c>
      <c r="R207">
        <f t="shared" si="42"/>
        <v>0.92524930567691033</v>
      </c>
      <c r="S207">
        <f t="shared" si="43"/>
        <v>0.85049861135382065</v>
      </c>
      <c r="T207">
        <f t="shared" si="44"/>
        <v>0.7928610137008909</v>
      </c>
    </row>
    <row r="208" spans="9:20">
      <c r="I208">
        <f t="shared" si="37"/>
        <v>20.600000000000023</v>
      </c>
      <c r="J208">
        <f t="shared" si="45"/>
        <v>9.0619634206624014E-2</v>
      </c>
      <c r="K208">
        <f t="shared" si="38"/>
        <v>0.17723092285714329</v>
      </c>
      <c r="L208">
        <f t="shared" si="46"/>
        <v>2.5</v>
      </c>
      <c r="M208">
        <f t="shared" si="47"/>
        <v>-1</v>
      </c>
      <c r="N208">
        <f t="shared" si="48"/>
        <v>-0.2004192172706582</v>
      </c>
      <c r="O208">
        <f t="shared" si="39"/>
        <v>1.2081494203786169</v>
      </c>
      <c r="P208">
        <f t="shared" si="40"/>
        <v>1.1502306637127462</v>
      </c>
      <c r="Q208">
        <f t="shared" si="41"/>
        <v>1.0751153318563731</v>
      </c>
      <c r="R208">
        <f t="shared" si="42"/>
        <v>0.92488466814362691</v>
      </c>
      <c r="S208">
        <f t="shared" si="43"/>
        <v>0.84976933628725382</v>
      </c>
      <c r="T208">
        <f t="shared" si="44"/>
        <v>0.79185057962138305</v>
      </c>
    </row>
    <row r="209" spans="9:20">
      <c r="I209">
        <f t="shared" si="37"/>
        <v>20.700000000000024</v>
      </c>
      <c r="J209">
        <f t="shared" si="45"/>
        <v>9.1501571922887021E-2</v>
      </c>
      <c r="K209">
        <f t="shared" si="38"/>
        <v>0.17895578785714331</v>
      </c>
      <c r="L209">
        <f t="shared" si="46"/>
        <v>2.5</v>
      </c>
      <c r="M209">
        <f t="shared" si="47"/>
        <v>-1</v>
      </c>
      <c r="N209">
        <f t="shared" si="48"/>
        <v>-0.2023697577724205</v>
      </c>
      <c r="O209">
        <f t="shared" si="39"/>
        <v>1.2091598544581248</v>
      </c>
      <c r="P209">
        <f t="shared" si="40"/>
        <v>1.1509599387793128</v>
      </c>
      <c r="Q209">
        <f t="shared" si="41"/>
        <v>1.0754799693896564</v>
      </c>
      <c r="R209">
        <f t="shared" si="42"/>
        <v>0.9245200306103436</v>
      </c>
      <c r="S209">
        <f t="shared" si="43"/>
        <v>0.84904006122068709</v>
      </c>
      <c r="T209">
        <f t="shared" si="44"/>
        <v>0.79084014554187521</v>
      </c>
    </row>
    <row r="210" spans="9:20">
      <c r="I210">
        <f t="shared" si="37"/>
        <v>20.800000000000026</v>
      </c>
      <c r="J210">
        <f t="shared" si="45"/>
        <v>9.2387780523974533E-2</v>
      </c>
      <c r="K210">
        <f t="shared" si="38"/>
        <v>0.1806890057142862</v>
      </c>
      <c r="L210">
        <f t="shared" si="46"/>
        <v>2.5</v>
      </c>
      <c r="M210">
        <f t="shared" si="47"/>
        <v>-1</v>
      </c>
      <c r="N210">
        <f t="shared" si="48"/>
        <v>-0.20432974399089832</v>
      </c>
      <c r="O210">
        <f t="shared" si="39"/>
        <v>1.2101702885376326</v>
      </c>
      <c r="P210">
        <f t="shared" si="40"/>
        <v>1.1516892138458796</v>
      </c>
      <c r="Q210">
        <f t="shared" si="41"/>
        <v>1.0758446069229397</v>
      </c>
      <c r="R210">
        <f t="shared" si="42"/>
        <v>0.92415539307706018</v>
      </c>
      <c r="S210">
        <f t="shared" si="43"/>
        <v>0.84831078615412037</v>
      </c>
      <c r="T210">
        <f t="shared" si="44"/>
        <v>0.78982971146236736</v>
      </c>
    </row>
    <row r="211" spans="9:20">
      <c r="I211">
        <f t="shared" si="37"/>
        <v>20.900000000000027</v>
      </c>
      <c r="J211">
        <f t="shared" si="45"/>
        <v>9.3278260009886552E-2</v>
      </c>
      <c r="K211">
        <f t="shared" si="38"/>
        <v>0.18243057642857194</v>
      </c>
      <c r="L211">
        <f t="shared" si="46"/>
        <v>2.5</v>
      </c>
      <c r="M211">
        <f t="shared" si="47"/>
        <v>-1</v>
      </c>
      <c r="N211">
        <f t="shared" si="48"/>
        <v>-0.20629917592609165</v>
      </c>
      <c r="O211">
        <f t="shared" si="39"/>
        <v>1.2111807226171405</v>
      </c>
      <c r="P211">
        <f t="shared" si="40"/>
        <v>1.1524184889124462</v>
      </c>
      <c r="Q211">
        <f t="shared" si="41"/>
        <v>1.0762092444562232</v>
      </c>
      <c r="R211">
        <f t="shared" si="42"/>
        <v>0.92379075554377688</v>
      </c>
      <c r="S211">
        <f t="shared" si="43"/>
        <v>0.84758151108755364</v>
      </c>
      <c r="T211">
        <f t="shared" si="44"/>
        <v>0.78881927738285951</v>
      </c>
    </row>
    <row r="212" spans="9:20">
      <c r="I212">
        <f t="shared" si="37"/>
        <v>21.000000000000028</v>
      </c>
      <c r="J212">
        <f t="shared" si="45"/>
        <v>9.4173010380623104E-2</v>
      </c>
      <c r="K212">
        <f t="shared" si="38"/>
        <v>0.18418050000000052</v>
      </c>
      <c r="L212">
        <f t="shared" si="46"/>
        <v>2.5</v>
      </c>
      <c r="M212">
        <f t="shared" si="47"/>
        <v>-1</v>
      </c>
      <c r="N212">
        <f t="shared" si="48"/>
        <v>-0.20827805357800058</v>
      </c>
      <c r="O212">
        <f t="shared" si="39"/>
        <v>1.2121911566966483</v>
      </c>
      <c r="P212">
        <f t="shared" si="40"/>
        <v>1.1531477639790131</v>
      </c>
      <c r="Q212">
        <f t="shared" si="41"/>
        <v>1.0765738819895065</v>
      </c>
      <c r="R212">
        <f t="shared" si="42"/>
        <v>0.92342611801049346</v>
      </c>
      <c r="S212">
        <f t="shared" si="43"/>
        <v>0.84685223602098691</v>
      </c>
      <c r="T212">
        <f t="shared" si="44"/>
        <v>0.78780884330335166</v>
      </c>
    </row>
    <row r="213" spans="9:20">
      <c r="I213">
        <f t="shared" si="37"/>
        <v>21.10000000000003</v>
      </c>
      <c r="J213">
        <f t="shared" si="45"/>
        <v>9.5072031636184134E-2</v>
      </c>
      <c r="K213">
        <f t="shared" si="38"/>
        <v>0.18593877642857198</v>
      </c>
      <c r="L213">
        <f t="shared" si="46"/>
        <v>2.5</v>
      </c>
      <c r="M213">
        <f t="shared" si="47"/>
        <v>-1</v>
      </c>
      <c r="N213">
        <f t="shared" si="48"/>
        <v>-0.21026637694662506</v>
      </c>
      <c r="O213">
        <f t="shared" si="39"/>
        <v>1.2132015907761562</v>
      </c>
      <c r="P213">
        <f t="shared" si="40"/>
        <v>1.1538770390455797</v>
      </c>
      <c r="Q213">
        <f t="shared" si="41"/>
        <v>1.0769385195227898</v>
      </c>
      <c r="R213">
        <f t="shared" si="42"/>
        <v>0.92306148047721015</v>
      </c>
      <c r="S213">
        <f t="shared" si="43"/>
        <v>0.84612296095442019</v>
      </c>
      <c r="T213">
        <f t="shared" si="44"/>
        <v>0.78679840922384381</v>
      </c>
    </row>
    <row r="214" spans="9:20">
      <c r="I214">
        <f t="shared" si="37"/>
        <v>21.200000000000031</v>
      </c>
      <c r="J214">
        <f t="shared" si="45"/>
        <v>9.5975323776569726E-2</v>
      </c>
      <c r="K214">
        <f t="shared" si="38"/>
        <v>0.18770540571428626</v>
      </c>
      <c r="L214">
        <f t="shared" si="46"/>
        <v>2.5</v>
      </c>
      <c r="M214">
        <f t="shared" si="47"/>
        <v>-1</v>
      </c>
      <c r="N214">
        <f t="shared" si="48"/>
        <v>-0.21226414603196508</v>
      </c>
      <c r="O214">
        <f t="shared" si="39"/>
        <v>1.214212024855664</v>
      </c>
      <c r="P214">
        <f t="shared" si="40"/>
        <v>1.1546063141121465</v>
      </c>
      <c r="Q214">
        <f t="shared" si="41"/>
        <v>1.0773031570560734</v>
      </c>
      <c r="R214">
        <f t="shared" si="42"/>
        <v>0.92269684294392673</v>
      </c>
      <c r="S214">
        <f t="shared" si="43"/>
        <v>0.84539368588785346</v>
      </c>
      <c r="T214">
        <f t="shared" si="44"/>
        <v>0.78578797514433596</v>
      </c>
    </row>
    <row r="215" spans="9:20">
      <c r="I215">
        <f t="shared" si="37"/>
        <v>21.300000000000033</v>
      </c>
      <c r="J215">
        <f t="shared" si="45"/>
        <v>9.6882886801779824E-2</v>
      </c>
      <c r="K215">
        <f t="shared" si="38"/>
        <v>0.18948038785714344</v>
      </c>
      <c r="L215">
        <f t="shared" si="46"/>
        <v>2.5</v>
      </c>
      <c r="M215">
        <f t="shared" si="47"/>
        <v>-1</v>
      </c>
      <c r="N215">
        <f t="shared" si="48"/>
        <v>-0.21427136083402068</v>
      </c>
      <c r="O215">
        <f t="shared" si="39"/>
        <v>1.2152224589351719</v>
      </c>
      <c r="P215">
        <f t="shared" si="40"/>
        <v>1.1553355891787134</v>
      </c>
      <c r="Q215">
        <f t="shared" si="41"/>
        <v>1.0776677945893567</v>
      </c>
      <c r="R215">
        <f t="shared" si="42"/>
        <v>0.92233220541064331</v>
      </c>
      <c r="S215">
        <f t="shared" si="43"/>
        <v>0.84466441082128674</v>
      </c>
      <c r="T215">
        <f t="shared" si="44"/>
        <v>0.784777541064828</v>
      </c>
    </row>
    <row r="216" spans="9:20">
      <c r="I216">
        <f t="shared" si="37"/>
        <v>21.400000000000034</v>
      </c>
      <c r="J216">
        <f t="shared" si="45"/>
        <v>9.7794720711814442E-2</v>
      </c>
      <c r="K216">
        <f t="shared" si="38"/>
        <v>0.19126372285714346</v>
      </c>
      <c r="L216">
        <f t="shared" si="46"/>
        <v>2.5</v>
      </c>
      <c r="M216">
        <f t="shared" si="47"/>
        <v>-1</v>
      </c>
      <c r="N216">
        <f t="shared" si="48"/>
        <v>-0.21628802135279179</v>
      </c>
      <c r="O216">
        <f t="shared" si="39"/>
        <v>1.2162328930146797</v>
      </c>
      <c r="P216">
        <f t="shared" si="40"/>
        <v>1.15606486424528</v>
      </c>
      <c r="Q216">
        <f t="shared" si="41"/>
        <v>1.07803243212264</v>
      </c>
      <c r="R216">
        <f t="shared" si="42"/>
        <v>0.92196756787736001</v>
      </c>
      <c r="S216">
        <f t="shared" si="43"/>
        <v>0.84393513575472001</v>
      </c>
      <c r="T216">
        <f t="shared" si="44"/>
        <v>0.78376710698532015</v>
      </c>
    </row>
    <row r="217" spans="9:20">
      <c r="I217">
        <f t="shared" si="37"/>
        <v>21.500000000000036</v>
      </c>
      <c r="J217">
        <f t="shared" si="45"/>
        <v>9.8710825506673594E-2</v>
      </c>
      <c r="K217">
        <f t="shared" si="38"/>
        <v>0.19305541071428634</v>
      </c>
      <c r="L217">
        <f t="shared" si="46"/>
        <v>2.5</v>
      </c>
      <c r="M217">
        <f t="shared" si="47"/>
        <v>-1</v>
      </c>
      <c r="N217">
        <f t="shared" si="48"/>
        <v>-0.21831412758827853</v>
      </c>
      <c r="O217">
        <f t="shared" si="39"/>
        <v>1.2172433270941876</v>
      </c>
      <c r="P217">
        <f t="shared" si="40"/>
        <v>1.1567941393118468</v>
      </c>
      <c r="Q217">
        <f t="shared" si="41"/>
        <v>1.0783970696559233</v>
      </c>
      <c r="R217">
        <f t="shared" si="42"/>
        <v>0.92160293034407659</v>
      </c>
      <c r="S217">
        <f t="shared" si="43"/>
        <v>0.84320586068815317</v>
      </c>
      <c r="T217">
        <f t="shared" si="44"/>
        <v>0.7827566729058123</v>
      </c>
    </row>
    <row r="218" spans="9:20">
      <c r="I218">
        <f t="shared" si="37"/>
        <v>21.600000000000037</v>
      </c>
      <c r="J218">
        <f t="shared" si="45"/>
        <v>9.9631201186357252E-2</v>
      </c>
      <c r="K218">
        <f t="shared" si="38"/>
        <v>0.19485545142857208</v>
      </c>
      <c r="L218">
        <f t="shared" si="46"/>
        <v>2.5</v>
      </c>
      <c r="M218">
        <f t="shared" si="47"/>
        <v>-1</v>
      </c>
      <c r="N218">
        <f t="shared" si="48"/>
        <v>-0.22034967954048076</v>
      </c>
      <c r="O218">
        <f t="shared" si="39"/>
        <v>1.2182537611736954</v>
      </c>
      <c r="P218">
        <f t="shared" si="40"/>
        <v>1.1575234143784134</v>
      </c>
      <c r="Q218">
        <f t="shared" si="41"/>
        <v>1.0787617071892068</v>
      </c>
      <c r="R218">
        <f t="shared" si="42"/>
        <v>0.92123829281079328</v>
      </c>
      <c r="S218">
        <f t="shared" si="43"/>
        <v>0.84247658562158645</v>
      </c>
      <c r="T218">
        <f t="shared" si="44"/>
        <v>0.78174623882630445</v>
      </c>
    </row>
    <row r="219" spans="9:20">
      <c r="I219">
        <f t="shared" si="37"/>
        <v>21.700000000000038</v>
      </c>
      <c r="J219">
        <f t="shared" si="45"/>
        <v>0.10055584775086542</v>
      </c>
      <c r="K219">
        <f t="shared" si="38"/>
        <v>0.1966638450000007</v>
      </c>
      <c r="L219">
        <f t="shared" si="46"/>
        <v>2.5</v>
      </c>
      <c r="M219">
        <f t="shared" si="47"/>
        <v>-1</v>
      </c>
      <c r="N219">
        <f t="shared" si="48"/>
        <v>-0.22239467720939859</v>
      </c>
      <c r="O219">
        <f t="shared" si="39"/>
        <v>1.2192641952532033</v>
      </c>
      <c r="P219">
        <f t="shared" si="40"/>
        <v>1.1582526894449803</v>
      </c>
      <c r="Q219">
        <f t="shared" si="41"/>
        <v>1.0791263447224901</v>
      </c>
      <c r="R219">
        <f t="shared" si="42"/>
        <v>0.92087365527750986</v>
      </c>
      <c r="S219">
        <f t="shared" si="43"/>
        <v>0.84174731055501972</v>
      </c>
      <c r="T219">
        <f t="shared" si="44"/>
        <v>0.7807358047467966</v>
      </c>
    </row>
    <row r="220" spans="9:20">
      <c r="I220">
        <f t="shared" si="37"/>
        <v>21.80000000000004</v>
      </c>
      <c r="J220">
        <f t="shared" si="45"/>
        <v>0.10148476520019811</v>
      </c>
      <c r="K220">
        <f t="shared" si="38"/>
        <v>0.19848059142857216</v>
      </c>
      <c r="L220">
        <f t="shared" si="46"/>
        <v>2.5</v>
      </c>
      <c r="M220">
        <f t="shared" si="47"/>
        <v>-1</v>
      </c>
      <c r="N220">
        <f t="shared" si="48"/>
        <v>-0.22444912059503194</v>
      </c>
      <c r="O220">
        <f t="shared" si="39"/>
        <v>1.2202746293327114</v>
      </c>
      <c r="P220">
        <f t="shared" si="40"/>
        <v>1.1589819645115469</v>
      </c>
      <c r="Q220">
        <f t="shared" si="41"/>
        <v>1.0794909822557734</v>
      </c>
      <c r="R220">
        <f t="shared" si="42"/>
        <v>0.92050901774422655</v>
      </c>
      <c r="S220">
        <f t="shared" si="43"/>
        <v>0.841018035488453</v>
      </c>
      <c r="T220">
        <f t="shared" si="44"/>
        <v>0.77972537066728875</v>
      </c>
    </row>
    <row r="221" spans="9:20">
      <c r="I221">
        <f t="shared" si="37"/>
        <v>21.900000000000041</v>
      </c>
      <c r="J221">
        <f t="shared" si="45"/>
        <v>0.10241795353435529</v>
      </c>
      <c r="K221">
        <f t="shared" si="38"/>
        <v>0.20030569071428647</v>
      </c>
      <c r="L221">
        <f t="shared" si="46"/>
        <v>2.5</v>
      </c>
      <c r="M221">
        <f t="shared" si="47"/>
        <v>-1</v>
      </c>
      <c r="N221">
        <f t="shared" si="48"/>
        <v>-0.22651300969738086</v>
      </c>
      <c r="O221">
        <f t="shared" si="39"/>
        <v>1.2212850634122192</v>
      </c>
      <c r="P221">
        <f t="shared" si="40"/>
        <v>1.1597112395781137</v>
      </c>
      <c r="Q221">
        <f t="shared" si="41"/>
        <v>1.0798556197890568</v>
      </c>
      <c r="R221">
        <f t="shared" si="42"/>
        <v>0.92014438021094314</v>
      </c>
      <c r="S221">
        <f t="shared" si="43"/>
        <v>0.84028876042188627</v>
      </c>
      <c r="T221">
        <f t="shared" si="44"/>
        <v>0.7787149365877809</v>
      </c>
    </row>
    <row r="222" spans="9:20">
      <c r="I222">
        <f t="shared" si="37"/>
        <v>22.000000000000043</v>
      </c>
      <c r="J222">
        <f t="shared" si="45"/>
        <v>0.10335541275333703</v>
      </c>
      <c r="K222">
        <f t="shared" si="38"/>
        <v>0.20213914285714366</v>
      </c>
      <c r="L222">
        <f t="shared" si="46"/>
        <v>2.5</v>
      </c>
      <c r="M222">
        <f t="shared" si="47"/>
        <v>-1</v>
      </c>
      <c r="N222">
        <f t="shared" si="48"/>
        <v>-0.22858634451644538</v>
      </c>
      <c r="O222">
        <f t="shared" si="39"/>
        <v>1.2222954974917271</v>
      </c>
      <c r="P222">
        <f t="shared" si="40"/>
        <v>1.1604405146446806</v>
      </c>
      <c r="Q222">
        <f t="shared" si="41"/>
        <v>1.0802202573223403</v>
      </c>
      <c r="R222">
        <f t="shared" si="42"/>
        <v>0.91977974267765972</v>
      </c>
      <c r="S222">
        <f t="shared" si="43"/>
        <v>0.83955948535531955</v>
      </c>
      <c r="T222">
        <f t="shared" si="44"/>
        <v>0.77770450250827294</v>
      </c>
    </row>
    <row r="223" spans="9:20">
      <c r="I223">
        <f t="shared" si="37"/>
        <v>22.100000000000044</v>
      </c>
      <c r="J223">
        <f t="shared" si="45"/>
        <v>0.10429714285714327</v>
      </c>
      <c r="K223">
        <f t="shared" si="38"/>
        <v>0.20398094785714369</v>
      </c>
      <c r="L223">
        <f t="shared" si="46"/>
        <v>2.5</v>
      </c>
      <c r="M223">
        <f t="shared" si="47"/>
        <v>-1</v>
      </c>
      <c r="N223">
        <f t="shared" si="48"/>
        <v>-0.23066912505222539</v>
      </c>
      <c r="O223">
        <f t="shared" si="39"/>
        <v>1.2233059315712349</v>
      </c>
      <c r="P223">
        <f t="shared" si="40"/>
        <v>1.1611697897112472</v>
      </c>
      <c r="Q223">
        <f t="shared" si="41"/>
        <v>1.0805848948556236</v>
      </c>
      <c r="R223">
        <f t="shared" si="42"/>
        <v>0.91941510514437641</v>
      </c>
      <c r="S223">
        <f t="shared" si="43"/>
        <v>0.83883021028875282</v>
      </c>
      <c r="T223">
        <f t="shared" si="44"/>
        <v>0.77669406842876509</v>
      </c>
    </row>
    <row r="224" spans="9:20">
      <c r="I224">
        <f t="shared" si="37"/>
        <v>22.200000000000045</v>
      </c>
      <c r="J224">
        <f t="shared" si="45"/>
        <v>0.10524314384577403</v>
      </c>
      <c r="K224">
        <f t="shared" si="38"/>
        <v>0.20583110571428656</v>
      </c>
      <c r="L224">
        <f t="shared" si="46"/>
        <v>2.5</v>
      </c>
      <c r="M224">
        <f t="shared" si="47"/>
        <v>-1</v>
      </c>
      <c r="N224">
        <f t="shared" si="48"/>
        <v>-0.232761351304721</v>
      </c>
      <c r="O224">
        <f t="shared" si="39"/>
        <v>1.2243163656507428</v>
      </c>
      <c r="P224">
        <f t="shared" si="40"/>
        <v>1.161899064777814</v>
      </c>
      <c r="Q224">
        <f t="shared" si="41"/>
        <v>1.0809495323889069</v>
      </c>
      <c r="R224">
        <f t="shared" si="42"/>
        <v>0.91905046761109299</v>
      </c>
      <c r="S224">
        <f t="shared" si="43"/>
        <v>0.83810093522218609</v>
      </c>
      <c r="T224">
        <f t="shared" si="44"/>
        <v>0.77568363434925724</v>
      </c>
    </row>
    <row r="225" spans="9:20">
      <c r="I225">
        <f t="shared" si="37"/>
        <v>22.300000000000047</v>
      </c>
      <c r="J225">
        <f t="shared" si="45"/>
        <v>0.10619341571922933</v>
      </c>
      <c r="K225">
        <f t="shared" si="38"/>
        <v>0.20768961642857231</v>
      </c>
      <c r="L225">
        <f t="shared" si="46"/>
        <v>2.5</v>
      </c>
      <c r="M225">
        <f t="shared" si="47"/>
        <v>-1</v>
      </c>
      <c r="N225">
        <f t="shared" si="48"/>
        <v>-0.2348630232739321</v>
      </c>
      <c r="O225">
        <f t="shared" si="39"/>
        <v>1.2253267997302506</v>
      </c>
      <c r="P225">
        <f t="shared" si="40"/>
        <v>1.1626283398443806</v>
      </c>
      <c r="Q225">
        <f t="shared" si="41"/>
        <v>1.0813141699221904</v>
      </c>
      <c r="R225">
        <f t="shared" si="42"/>
        <v>0.91868583007780968</v>
      </c>
      <c r="S225">
        <f t="shared" si="43"/>
        <v>0.83737166015561937</v>
      </c>
      <c r="T225">
        <f t="shared" si="44"/>
        <v>0.7746732002697494</v>
      </c>
    </row>
    <row r="226" spans="9:20">
      <c r="I226">
        <f t="shared" si="37"/>
        <v>22.400000000000048</v>
      </c>
      <c r="J226">
        <f t="shared" si="45"/>
        <v>0.10714795847750913</v>
      </c>
      <c r="K226">
        <f t="shared" si="38"/>
        <v>0.20955648000000091</v>
      </c>
      <c r="L226">
        <f t="shared" si="46"/>
        <v>2.5</v>
      </c>
      <c r="M226">
        <f t="shared" si="47"/>
        <v>-1</v>
      </c>
      <c r="N226">
        <f t="shared" si="48"/>
        <v>-0.23697414095985883</v>
      </c>
      <c r="O226">
        <f t="shared" si="39"/>
        <v>1.2263372338097585</v>
      </c>
      <c r="P226">
        <f t="shared" si="40"/>
        <v>1.1633576149109475</v>
      </c>
      <c r="Q226">
        <f t="shared" si="41"/>
        <v>1.0816788074554737</v>
      </c>
      <c r="R226">
        <f t="shared" si="42"/>
        <v>0.91832119254452627</v>
      </c>
      <c r="S226">
        <f t="shared" si="43"/>
        <v>0.83664238508905253</v>
      </c>
      <c r="T226">
        <f t="shared" si="44"/>
        <v>0.77366276619024155</v>
      </c>
    </row>
    <row r="227" spans="9:20">
      <c r="I227">
        <f t="shared" si="37"/>
        <v>22.50000000000005</v>
      </c>
      <c r="J227">
        <f t="shared" si="45"/>
        <v>0.10810677212061345</v>
      </c>
      <c r="K227">
        <f t="shared" si="38"/>
        <v>0.21143169642857237</v>
      </c>
      <c r="L227">
        <f t="shared" si="46"/>
        <v>2.5</v>
      </c>
      <c r="M227">
        <f t="shared" si="47"/>
        <v>-1</v>
      </c>
      <c r="N227">
        <f t="shared" si="48"/>
        <v>-0.23909470436250102</v>
      </c>
      <c r="O227">
        <f t="shared" si="39"/>
        <v>1.2273476678892663</v>
      </c>
      <c r="P227">
        <f t="shared" si="40"/>
        <v>1.1640868899775141</v>
      </c>
      <c r="Q227">
        <f t="shared" si="41"/>
        <v>1.082043444988757</v>
      </c>
      <c r="R227">
        <f t="shared" si="42"/>
        <v>0.91795655501124296</v>
      </c>
      <c r="S227">
        <f t="shared" si="43"/>
        <v>0.83591311002248581</v>
      </c>
      <c r="T227">
        <f t="shared" si="44"/>
        <v>0.7726523321107337</v>
      </c>
    </row>
    <row r="228" spans="9:20">
      <c r="I228">
        <f t="shared" si="37"/>
        <v>22.600000000000051</v>
      </c>
      <c r="J228">
        <f t="shared" si="45"/>
        <v>0.10906985664854225</v>
      </c>
      <c r="K228">
        <f t="shared" si="38"/>
        <v>0.21331526571428669</v>
      </c>
      <c r="L228">
        <f t="shared" si="46"/>
        <v>2.5</v>
      </c>
      <c r="M228">
        <f t="shared" si="47"/>
        <v>-1</v>
      </c>
      <c r="N228">
        <f t="shared" si="48"/>
        <v>-0.24122471348185889</v>
      </c>
      <c r="O228">
        <f t="shared" si="39"/>
        <v>1.2283581019687742</v>
      </c>
      <c r="P228">
        <f t="shared" si="40"/>
        <v>1.1648161650440809</v>
      </c>
      <c r="Q228">
        <f t="shared" si="41"/>
        <v>1.0824080825220403</v>
      </c>
      <c r="R228">
        <f t="shared" si="42"/>
        <v>0.91759191747795954</v>
      </c>
      <c r="S228">
        <f t="shared" si="43"/>
        <v>0.83518383495591908</v>
      </c>
      <c r="T228">
        <f t="shared" si="44"/>
        <v>0.77164189803122585</v>
      </c>
    </row>
    <row r="229" spans="9:20">
      <c r="I229">
        <f t="shared" si="37"/>
        <v>22.700000000000053</v>
      </c>
      <c r="J229">
        <f t="shared" si="45"/>
        <v>0.1100372120612956</v>
      </c>
      <c r="K229">
        <f t="shared" si="38"/>
        <v>0.21520718785714388</v>
      </c>
      <c r="L229">
        <f t="shared" si="46"/>
        <v>2.5</v>
      </c>
      <c r="M229">
        <f t="shared" si="47"/>
        <v>-1</v>
      </c>
      <c r="N229">
        <f t="shared" si="48"/>
        <v>-0.24336416831793223</v>
      </c>
      <c r="O229">
        <f t="shared" si="39"/>
        <v>1.229368536048282</v>
      </c>
      <c r="P229">
        <f t="shared" si="40"/>
        <v>1.1655454401106478</v>
      </c>
      <c r="Q229">
        <f t="shared" si="41"/>
        <v>1.0827727200553239</v>
      </c>
      <c r="R229">
        <f t="shared" si="42"/>
        <v>0.91722727994467612</v>
      </c>
      <c r="S229">
        <f t="shared" si="43"/>
        <v>0.83445455988935235</v>
      </c>
      <c r="T229">
        <f t="shared" si="44"/>
        <v>0.770631463951718</v>
      </c>
    </row>
    <row r="230" spans="9:20">
      <c r="I230">
        <f t="shared" si="37"/>
        <v>22.800000000000054</v>
      </c>
      <c r="J230">
        <f t="shared" si="45"/>
        <v>0.11100883835887349</v>
      </c>
      <c r="K230">
        <f t="shared" si="38"/>
        <v>0.21710746285714391</v>
      </c>
      <c r="L230">
        <f t="shared" si="46"/>
        <v>2.5</v>
      </c>
      <c r="M230">
        <f t="shared" si="47"/>
        <v>-1</v>
      </c>
      <c r="N230">
        <f t="shared" si="48"/>
        <v>-0.24551306887072116</v>
      </c>
      <c r="O230">
        <f t="shared" si="39"/>
        <v>1.2303789701277899</v>
      </c>
      <c r="P230">
        <f t="shared" si="40"/>
        <v>1.1662747151772144</v>
      </c>
      <c r="Q230">
        <f t="shared" si="41"/>
        <v>1.0831373575886072</v>
      </c>
      <c r="R230">
        <f t="shared" si="42"/>
        <v>0.91686264241139281</v>
      </c>
      <c r="S230">
        <f t="shared" si="43"/>
        <v>0.83372528482278563</v>
      </c>
      <c r="T230">
        <f t="shared" si="44"/>
        <v>0.76962102987221015</v>
      </c>
    </row>
    <row r="231" spans="9:20">
      <c r="I231">
        <f t="shared" si="37"/>
        <v>22.900000000000055</v>
      </c>
      <c r="J231">
        <f t="shared" si="45"/>
        <v>0.11198473554127587</v>
      </c>
      <c r="K231">
        <f t="shared" si="38"/>
        <v>0.21901609071428679</v>
      </c>
      <c r="L231">
        <f t="shared" si="46"/>
        <v>2.5</v>
      </c>
      <c r="M231">
        <f t="shared" si="47"/>
        <v>-1</v>
      </c>
      <c r="N231">
        <f t="shared" si="48"/>
        <v>-0.2476714151402257</v>
      </c>
      <c r="O231">
        <f t="shared" si="39"/>
        <v>1.2313894042072977</v>
      </c>
      <c r="P231">
        <f t="shared" si="40"/>
        <v>1.167003990243781</v>
      </c>
      <c r="Q231">
        <f t="shared" si="41"/>
        <v>1.0835019951218905</v>
      </c>
      <c r="R231">
        <f t="shared" si="42"/>
        <v>0.91649800487810951</v>
      </c>
      <c r="S231">
        <f t="shared" si="43"/>
        <v>0.8329960097562189</v>
      </c>
      <c r="T231">
        <f t="shared" si="44"/>
        <v>0.7686105957927023</v>
      </c>
    </row>
    <row r="232" spans="9:20">
      <c r="I232">
        <f t="shared" si="37"/>
        <v>23.000000000000057</v>
      </c>
      <c r="J232">
        <f t="shared" si="45"/>
        <v>0.1129649036085028</v>
      </c>
      <c r="K232">
        <f t="shared" si="38"/>
        <v>0.22093307142857255</v>
      </c>
      <c r="L232">
        <f t="shared" si="46"/>
        <v>2.5</v>
      </c>
      <c r="M232">
        <f t="shared" si="47"/>
        <v>-1</v>
      </c>
      <c r="N232">
        <f t="shared" si="48"/>
        <v>-0.24983920712644572</v>
      </c>
      <c r="O232">
        <f t="shared" si="39"/>
        <v>1.2323998382868055</v>
      </c>
      <c r="P232">
        <f t="shared" si="40"/>
        <v>1.1677332653103478</v>
      </c>
      <c r="Q232">
        <f t="shared" si="41"/>
        <v>1.083866632655174</v>
      </c>
      <c r="R232">
        <f t="shared" si="42"/>
        <v>0.91613336734482609</v>
      </c>
      <c r="S232">
        <f t="shared" si="43"/>
        <v>0.83226673468965218</v>
      </c>
      <c r="T232">
        <f t="shared" si="44"/>
        <v>0.76760016171319434</v>
      </c>
    </row>
    <row r="233" spans="9:20">
      <c r="I233">
        <f t="shared" si="37"/>
        <v>23.100000000000058</v>
      </c>
      <c r="J233">
        <f t="shared" si="45"/>
        <v>0.11394934256055422</v>
      </c>
      <c r="K233">
        <f t="shared" si="38"/>
        <v>0.22285840500000115</v>
      </c>
      <c r="L233">
        <f t="shared" si="46"/>
        <v>2.5</v>
      </c>
      <c r="M233">
        <f t="shared" si="47"/>
        <v>-1</v>
      </c>
      <c r="N233">
        <f t="shared" si="48"/>
        <v>-0.25201644482938135</v>
      </c>
      <c r="O233">
        <f t="shared" si="39"/>
        <v>1.2334102723663134</v>
      </c>
      <c r="P233">
        <f t="shared" si="40"/>
        <v>1.1684625403769147</v>
      </c>
      <c r="Q233">
        <f t="shared" si="41"/>
        <v>1.0842312701884573</v>
      </c>
      <c r="R233">
        <f t="shared" si="42"/>
        <v>0.91576872981154267</v>
      </c>
      <c r="S233">
        <f t="shared" si="43"/>
        <v>0.83153745962308545</v>
      </c>
      <c r="T233">
        <f t="shared" si="44"/>
        <v>0.76658972763368649</v>
      </c>
    </row>
    <row r="234" spans="9:20">
      <c r="I234">
        <f t="shared" si="37"/>
        <v>23.20000000000006</v>
      </c>
      <c r="J234">
        <f t="shared" si="45"/>
        <v>0.11493805239743017</v>
      </c>
      <c r="K234">
        <f t="shared" si="38"/>
        <v>0.22479209142857262</v>
      </c>
      <c r="L234">
        <f t="shared" si="46"/>
        <v>2.5</v>
      </c>
      <c r="M234">
        <f t="shared" si="47"/>
        <v>-1</v>
      </c>
      <c r="N234">
        <f t="shared" si="48"/>
        <v>-0.25420312824903241</v>
      </c>
      <c r="O234">
        <f t="shared" si="39"/>
        <v>1.2344207064458215</v>
      </c>
      <c r="P234">
        <f t="shared" si="40"/>
        <v>1.1691918154434813</v>
      </c>
      <c r="Q234">
        <f t="shared" si="41"/>
        <v>1.0845959077217406</v>
      </c>
      <c r="R234">
        <f t="shared" si="42"/>
        <v>0.91540409227825936</v>
      </c>
      <c r="S234">
        <f t="shared" si="43"/>
        <v>0.83080818455651873</v>
      </c>
      <c r="T234">
        <f t="shared" si="44"/>
        <v>0.76557929355417864</v>
      </c>
    </row>
    <row r="235" spans="9:20">
      <c r="I235">
        <f t="shared" si="37"/>
        <v>23.300000000000061</v>
      </c>
      <c r="J235">
        <f t="shared" si="45"/>
        <v>0.1159310331191306</v>
      </c>
      <c r="K235">
        <f t="shared" si="38"/>
        <v>0.22673413071428694</v>
      </c>
      <c r="L235">
        <f t="shared" si="46"/>
        <v>2.5</v>
      </c>
      <c r="M235">
        <f t="shared" si="47"/>
        <v>-1</v>
      </c>
      <c r="N235">
        <f t="shared" si="48"/>
        <v>-0.25639925738539915</v>
      </c>
      <c r="O235">
        <f t="shared" si="39"/>
        <v>1.2354311405253293</v>
      </c>
      <c r="P235">
        <f t="shared" si="40"/>
        <v>1.1699210905100481</v>
      </c>
      <c r="Q235">
        <f t="shared" si="41"/>
        <v>1.0849605452550239</v>
      </c>
      <c r="R235">
        <f t="shared" si="42"/>
        <v>0.91503945474497594</v>
      </c>
      <c r="S235">
        <f t="shared" si="43"/>
        <v>0.83007890948995189</v>
      </c>
      <c r="T235">
        <f t="shared" si="44"/>
        <v>0.76456885947467079</v>
      </c>
    </row>
    <row r="236" spans="9:20">
      <c r="I236">
        <f t="shared" si="37"/>
        <v>23.400000000000063</v>
      </c>
      <c r="J236">
        <f t="shared" si="45"/>
        <v>0.11692828472565558</v>
      </c>
      <c r="K236">
        <f t="shared" si="38"/>
        <v>0.22868452285714411</v>
      </c>
      <c r="L236">
        <f t="shared" si="46"/>
        <v>2.5</v>
      </c>
      <c r="M236">
        <f t="shared" si="47"/>
        <v>-1</v>
      </c>
      <c r="N236">
        <f t="shared" si="48"/>
        <v>-0.25860483223848135</v>
      </c>
      <c r="O236">
        <f t="shared" si="39"/>
        <v>1.2364415746048372</v>
      </c>
      <c r="P236">
        <f t="shared" si="40"/>
        <v>1.1706503655766147</v>
      </c>
      <c r="Q236">
        <f t="shared" si="41"/>
        <v>1.0853251827883075</v>
      </c>
      <c r="R236">
        <f t="shared" si="42"/>
        <v>0.91467481721169264</v>
      </c>
      <c r="S236">
        <f t="shared" si="43"/>
        <v>0.82934963442338516</v>
      </c>
      <c r="T236">
        <f t="shared" si="44"/>
        <v>0.76355842539516294</v>
      </c>
    </row>
    <row r="237" spans="9:20">
      <c r="I237">
        <f t="shared" si="37"/>
        <v>23.500000000000064</v>
      </c>
      <c r="J237">
        <f t="shared" si="45"/>
        <v>0.11792980721700509</v>
      </c>
      <c r="K237">
        <f t="shared" si="38"/>
        <v>0.23064326785714415</v>
      </c>
      <c r="L237">
        <f t="shared" si="46"/>
        <v>2.5</v>
      </c>
      <c r="M237">
        <f t="shared" si="47"/>
        <v>-1</v>
      </c>
      <c r="N237">
        <f t="shared" si="48"/>
        <v>-0.26081985280827918</v>
      </c>
      <c r="O237">
        <f t="shared" si="39"/>
        <v>1.237452008684345</v>
      </c>
      <c r="P237">
        <f t="shared" si="40"/>
        <v>1.1713796406431816</v>
      </c>
      <c r="Q237">
        <f t="shared" si="41"/>
        <v>1.0856898203215908</v>
      </c>
      <c r="R237">
        <f t="shared" si="42"/>
        <v>0.91431017967840922</v>
      </c>
      <c r="S237">
        <f t="shared" si="43"/>
        <v>0.82862035935681844</v>
      </c>
      <c r="T237">
        <f t="shared" si="44"/>
        <v>0.76254799131565509</v>
      </c>
    </row>
    <row r="238" spans="9:20">
      <c r="I238">
        <f t="shared" si="37"/>
        <v>23.600000000000065</v>
      </c>
      <c r="J238">
        <f t="shared" si="45"/>
        <v>0.11893560059317911</v>
      </c>
      <c r="K238">
        <f t="shared" si="38"/>
        <v>0.23261036571428703</v>
      </c>
      <c r="L238">
        <f t="shared" si="46"/>
        <v>2.5</v>
      </c>
      <c r="M238">
        <f t="shared" si="47"/>
        <v>-1</v>
      </c>
      <c r="N238">
        <f t="shared" si="48"/>
        <v>-0.26304431909479259</v>
      </c>
      <c r="O238">
        <f t="shared" si="39"/>
        <v>1.2384624427638529</v>
      </c>
      <c r="P238">
        <f t="shared" si="40"/>
        <v>1.1721089157097482</v>
      </c>
      <c r="Q238">
        <f t="shared" si="41"/>
        <v>1.0860544578548741</v>
      </c>
      <c r="R238">
        <f t="shared" si="42"/>
        <v>0.91394554214512591</v>
      </c>
      <c r="S238">
        <f t="shared" si="43"/>
        <v>0.82789108429025171</v>
      </c>
      <c r="T238">
        <f t="shared" si="44"/>
        <v>0.76153755723614724</v>
      </c>
    </row>
    <row r="239" spans="9:20">
      <c r="I239">
        <f t="shared" si="37"/>
        <v>23.700000000000067</v>
      </c>
      <c r="J239">
        <f t="shared" si="45"/>
        <v>0.11994566485417765</v>
      </c>
      <c r="K239">
        <f t="shared" si="38"/>
        <v>0.23458581642857279</v>
      </c>
      <c r="L239">
        <f t="shared" si="46"/>
        <v>2.5</v>
      </c>
      <c r="M239">
        <f t="shared" si="47"/>
        <v>-1</v>
      </c>
      <c r="N239">
        <f t="shared" si="48"/>
        <v>-0.26527823109802146</v>
      </c>
      <c r="O239">
        <f t="shared" si="39"/>
        <v>1.2394728768433607</v>
      </c>
      <c r="P239">
        <f t="shared" si="40"/>
        <v>1.172838190776315</v>
      </c>
      <c r="Q239">
        <f t="shared" si="41"/>
        <v>1.0864190953881576</v>
      </c>
      <c r="R239">
        <f t="shared" si="42"/>
        <v>0.91358090461184249</v>
      </c>
      <c r="S239">
        <f t="shared" si="43"/>
        <v>0.82716180922368499</v>
      </c>
      <c r="T239">
        <f t="shared" si="44"/>
        <v>0.76052712315663928</v>
      </c>
    </row>
    <row r="240" spans="9:20">
      <c r="I240">
        <f t="shared" si="37"/>
        <v>23.800000000000068</v>
      </c>
      <c r="J240">
        <f t="shared" si="45"/>
        <v>0.12096000000000071</v>
      </c>
      <c r="K240">
        <f t="shared" si="38"/>
        <v>0.2365696200000014</v>
      </c>
      <c r="L240">
        <f t="shared" si="46"/>
        <v>2.5</v>
      </c>
      <c r="M240">
        <f t="shared" si="47"/>
        <v>-1</v>
      </c>
      <c r="N240">
        <f t="shared" si="48"/>
        <v>-0.26752158881796601</v>
      </c>
      <c r="O240">
        <f t="shared" si="39"/>
        <v>1.2404833109228686</v>
      </c>
      <c r="P240">
        <f t="shared" si="40"/>
        <v>1.1735674658428819</v>
      </c>
      <c r="Q240">
        <f t="shared" si="41"/>
        <v>1.0867837329214409</v>
      </c>
      <c r="R240">
        <f t="shared" si="42"/>
        <v>0.91321626707855907</v>
      </c>
      <c r="S240">
        <f t="shared" si="43"/>
        <v>0.82643253415711826</v>
      </c>
      <c r="T240">
        <f t="shared" si="44"/>
        <v>0.75951668907713143</v>
      </c>
    </row>
    <row r="241" spans="9:20">
      <c r="I241">
        <f t="shared" si="37"/>
        <v>23.90000000000007</v>
      </c>
      <c r="J241">
        <f t="shared" si="45"/>
        <v>0.12197860603064828</v>
      </c>
      <c r="K241">
        <f t="shared" si="38"/>
        <v>0.23856177642857285</v>
      </c>
      <c r="L241">
        <f t="shared" si="46"/>
        <v>2.5</v>
      </c>
      <c r="M241">
        <f t="shared" si="47"/>
        <v>-1</v>
      </c>
      <c r="N241">
        <f t="shared" si="48"/>
        <v>-0.26977439225462602</v>
      </c>
      <c r="O241">
        <f t="shared" si="39"/>
        <v>1.2414937450023764</v>
      </c>
      <c r="P241">
        <f t="shared" si="40"/>
        <v>1.1742967409094485</v>
      </c>
      <c r="Q241">
        <f t="shared" si="41"/>
        <v>1.0871483704547242</v>
      </c>
      <c r="R241">
        <f t="shared" si="42"/>
        <v>0.91285162954527577</v>
      </c>
      <c r="S241">
        <f t="shared" si="43"/>
        <v>0.82570325909055153</v>
      </c>
      <c r="T241">
        <f t="shared" si="44"/>
        <v>0.75850625499762359</v>
      </c>
    </row>
    <row r="242" spans="9:20">
      <c r="I242">
        <f t="shared" si="37"/>
        <v>24.000000000000071</v>
      </c>
      <c r="J242">
        <f t="shared" si="45"/>
        <v>0.12300148294612033</v>
      </c>
      <c r="K242">
        <f t="shared" si="38"/>
        <v>0.24056228571428717</v>
      </c>
      <c r="L242">
        <f t="shared" si="46"/>
        <v>2.5</v>
      </c>
      <c r="M242">
        <f t="shared" si="47"/>
        <v>-1</v>
      </c>
      <c r="N242">
        <f t="shared" si="48"/>
        <v>-0.27203664140800166</v>
      </c>
      <c r="O242">
        <f t="shared" si="39"/>
        <v>1.2425041790818843</v>
      </c>
      <c r="P242">
        <f t="shared" si="40"/>
        <v>1.1750260159760153</v>
      </c>
      <c r="Q242">
        <f t="shared" si="41"/>
        <v>1.0875130079880075</v>
      </c>
      <c r="R242">
        <f t="shared" si="42"/>
        <v>0.91248699201199235</v>
      </c>
      <c r="S242">
        <f t="shared" si="43"/>
        <v>0.82497398402398481</v>
      </c>
      <c r="T242">
        <f t="shared" si="44"/>
        <v>0.75749582091811574</v>
      </c>
    </row>
    <row r="243" spans="9:20">
      <c r="I243">
        <f t="shared" si="37"/>
        <v>24.100000000000072</v>
      </c>
      <c r="J243">
        <f t="shared" si="45"/>
        <v>0.12402863074641694</v>
      </c>
      <c r="K243">
        <f t="shared" si="38"/>
        <v>0.24257114785714431</v>
      </c>
      <c r="L243">
        <f t="shared" si="46"/>
        <v>2.5</v>
      </c>
      <c r="M243">
        <f t="shared" si="47"/>
        <v>-1</v>
      </c>
      <c r="N243">
        <f t="shared" si="48"/>
        <v>-0.27430833627809276</v>
      </c>
      <c r="O243">
        <f t="shared" si="39"/>
        <v>1.2435146131613921</v>
      </c>
      <c r="P243">
        <f t="shared" si="40"/>
        <v>1.1757552910425819</v>
      </c>
      <c r="Q243">
        <f t="shared" si="41"/>
        <v>1.0878776455212911</v>
      </c>
      <c r="R243">
        <f t="shared" si="42"/>
        <v>0.91212235447870904</v>
      </c>
      <c r="S243">
        <f t="shared" si="43"/>
        <v>0.82424470895741808</v>
      </c>
      <c r="T243">
        <f t="shared" si="44"/>
        <v>0.75648538683860789</v>
      </c>
    </row>
    <row r="244" spans="9:20">
      <c r="I244">
        <f t="shared" si="37"/>
        <v>24.200000000000074</v>
      </c>
      <c r="J244">
        <f t="shared" si="45"/>
        <v>0.12506004943153809</v>
      </c>
      <c r="K244">
        <f t="shared" si="38"/>
        <v>0.24458836285714433</v>
      </c>
      <c r="L244">
        <f t="shared" si="46"/>
        <v>2.5</v>
      </c>
      <c r="M244">
        <f t="shared" si="47"/>
        <v>-1</v>
      </c>
      <c r="N244">
        <f t="shared" si="48"/>
        <v>-0.27658947686489954</v>
      </c>
      <c r="O244">
        <f t="shared" si="39"/>
        <v>1.2445250472409</v>
      </c>
      <c r="P244">
        <f t="shared" si="40"/>
        <v>1.1764845661091488</v>
      </c>
      <c r="Q244">
        <f t="shared" si="41"/>
        <v>1.0882422830545744</v>
      </c>
      <c r="R244">
        <f t="shared" si="42"/>
        <v>0.91175771694542562</v>
      </c>
      <c r="S244">
        <f t="shared" si="43"/>
        <v>0.82351543389085125</v>
      </c>
      <c r="T244">
        <f t="shared" si="44"/>
        <v>0.75547495275910004</v>
      </c>
    </row>
    <row r="245" spans="9:20">
      <c r="I245">
        <f t="shared" si="37"/>
        <v>24.300000000000075</v>
      </c>
      <c r="J245">
        <f t="shared" si="45"/>
        <v>0.12609573900148374</v>
      </c>
      <c r="K245">
        <f t="shared" si="38"/>
        <v>0.24661393071428725</v>
      </c>
      <c r="L245">
        <f t="shared" si="46"/>
        <v>2.5</v>
      </c>
      <c r="M245">
        <f t="shared" si="47"/>
        <v>-1</v>
      </c>
      <c r="N245">
        <f t="shared" si="48"/>
        <v>-0.27888006316842173</v>
      </c>
      <c r="O245">
        <f t="shared" si="39"/>
        <v>1.2455354813204078</v>
      </c>
      <c r="P245">
        <f t="shared" si="40"/>
        <v>1.1772138411757154</v>
      </c>
      <c r="Q245">
        <f t="shared" si="41"/>
        <v>1.0886069205878577</v>
      </c>
      <c r="R245">
        <f t="shared" si="42"/>
        <v>0.91139307941214232</v>
      </c>
      <c r="S245">
        <f t="shared" si="43"/>
        <v>0.82278615882428452</v>
      </c>
      <c r="T245">
        <f t="shared" si="44"/>
        <v>0.75446451867959219</v>
      </c>
    </row>
    <row r="246" spans="9:20">
      <c r="I246">
        <f t="shared" si="37"/>
        <v>24.400000000000077</v>
      </c>
      <c r="J246">
        <f t="shared" si="45"/>
        <v>0.12713569945625389</v>
      </c>
      <c r="K246">
        <f t="shared" si="38"/>
        <v>0.24864785142857299</v>
      </c>
      <c r="L246">
        <f t="shared" si="46"/>
        <v>2.5</v>
      </c>
      <c r="M246">
        <f t="shared" si="47"/>
        <v>-1</v>
      </c>
      <c r="N246">
        <f t="shared" si="48"/>
        <v>-0.28118009518865961</v>
      </c>
      <c r="O246">
        <f t="shared" si="39"/>
        <v>1.2465459153999157</v>
      </c>
      <c r="P246">
        <f t="shared" si="40"/>
        <v>1.1779431162422822</v>
      </c>
      <c r="Q246">
        <f t="shared" si="41"/>
        <v>1.088971558121141</v>
      </c>
      <c r="R246">
        <f t="shared" si="42"/>
        <v>0.9110284418788589</v>
      </c>
      <c r="S246">
        <f t="shared" si="43"/>
        <v>0.82205688375771779</v>
      </c>
      <c r="T246">
        <f t="shared" si="44"/>
        <v>0.75345408460008434</v>
      </c>
    </row>
    <row r="247" spans="9:20">
      <c r="I247">
        <f t="shared" si="37"/>
        <v>24.500000000000078</v>
      </c>
      <c r="J247">
        <f t="shared" si="45"/>
        <v>0.12817993079584858</v>
      </c>
      <c r="K247">
        <f t="shared" si="38"/>
        <v>0.25069012500000165</v>
      </c>
      <c r="L247">
        <f t="shared" si="46"/>
        <v>2.5</v>
      </c>
      <c r="M247">
        <f t="shared" si="47"/>
        <v>-1</v>
      </c>
      <c r="N247">
        <f t="shared" si="48"/>
        <v>-0.283489572925613</v>
      </c>
      <c r="O247">
        <f t="shared" si="39"/>
        <v>1.2475563494794235</v>
      </c>
      <c r="P247">
        <f t="shared" si="40"/>
        <v>1.178672391308849</v>
      </c>
      <c r="Q247">
        <f t="shared" si="41"/>
        <v>1.0893361956544245</v>
      </c>
      <c r="R247">
        <f t="shared" si="42"/>
        <v>0.91066380434557548</v>
      </c>
      <c r="S247">
        <f t="shared" si="43"/>
        <v>0.82132760869115107</v>
      </c>
      <c r="T247">
        <f t="shared" si="44"/>
        <v>0.75244365052057649</v>
      </c>
    </row>
    <row r="248" spans="9:20">
      <c r="I248">
        <f t="shared" si="37"/>
        <v>24.60000000000008</v>
      </c>
      <c r="J248">
        <f t="shared" si="45"/>
        <v>0.12922843302026779</v>
      </c>
      <c r="K248">
        <f t="shared" si="38"/>
        <v>0.25274075142857305</v>
      </c>
      <c r="L248">
        <f t="shared" si="46"/>
        <v>2.5</v>
      </c>
      <c r="M248">
        <f t="shared" si="47"/>
        <v>-1</v>
      </c>
      <c r="N248">
        <f t="shared" si="48"/>
        <v>-0.28580849637928191</v>
      </c>
      <c r="O248">
        <f t="shared" si="39"/>
        <v>1.2485667835589314</v>
      </c>
      <c r="P248">
        <f t="shared" si="40"/>
        <v>1.1794016663754157</v>
      </c>
      <c r="Q248">
        <f t="shared" si="41"/>
        <v>1.0897008331877078</v>
      </c>
      <c r="R248">
        <f t="shared" si="42"/>
        <v>0.91029916681229217</v>
      </c>
      <c r="S248">
        <f t="shared" si="43"/>
        <v>0.82059833362458434</v>
      </c>
      <c r="T248">
        <f t="shared" si="44"/>
        <v>0.75143321644106864</v>
      </c>
    </row>
    <row r="249" spans="9:20">
      <c r="I249">
        <f t="shared" si="37"/>
        <v>24.700000000000081</v>
      </c>
      <c r="J249">
        <f t="shared" si="45"/>
        <v>0.13028120612951147</v>
      </c>
      <c r="K249">
        <f t="shared" si="38"/>
        <v>0.25479973071428746</v>
      </c>
      <c r="L249">
        <f t="shared" si="46"/>
        <v>2.5</v>
      </c>
      <c r="M249">
        <f t="shared" si="47"/>
        <v>-1</v>
      </c>
      <c r="N249">
        <f t="shared" si="48"/>
        <v>-0.28813686554966633</v>
      </c>
      <c r="O249">
        <f t="shared" si="39"/>
        <v>1.2495772176384392</v>
      </c>
      <c r="P249">
        <f t="shared" si="40"/>
        <v>1.1801309414419825</v>
      </c>
      <c r="Q249">
        <f t="shared" si="41"/>
        <v>1.0900654707209911</v>
      </c>
      <c r="R249">
        <f t="shared" si="42"/>
        <v>0.90993452927900875</v>
      </c>
      <c r="S249">
        <f t="shared" si="43"/>
        <v>0.81986905855801762</v>
      </c>
      <c r="T249">
        <f t="shared" si="44"/>
        <v>0.75042278236156068</v>
      </c>
    </row>
    <row r="250" spans="9:20">
      <c r="I250">
        <f t="shared" si="37"/>
        <v>24.800000000000082</v>
      </c>
      <c r="J250">
        <f t="shared" si="45"/>
        <v>0.13133825012357969</v>
      </c>
      <c r="K250">
        <f t="shared" si="38"/>
        <v>0.25686706285714456</v>
      </c>
      <c r="L250">
        <f t="shared" si="46"/>
        <v>2.5</v>
      </c>
      <c r="M250">
        <f t="shared" si="47"/>
        <v>-1</v>
      </c>
      <c r="N250">
        <f t="shared" si="48"/>
        <v>-0.29047468043676633</v>
      </c>
      <c r="O250">
        <f t="shared" si="39"/>
        <v>1.2505876517179471</v>
      </c>
      <c r="P250">
        <f t="shared" si="40"/>
        <v>1.1808602165085491</v>
      </c>
      <c r="Q250">
        <f t="shared" si="41"/>
        <v>1.0904301082542747</v>
      </c>
      <c r="R250">
        <f t="shared" si="42"/>
        <v>0.90956989174572545</v>
      </c>
      <c r="S250">
        <f t="shared" si="43"/>
        <v>0.81913978349145089</v>
      </c>
      <c r="T250">
        <f t="shared" si="44"/>
        <v>0.74941234828205283</v>
      </c>
    </row>
    <row r="251" spans="9:20">
      <c r="I251">
        <f t="shared" si="37"/>
        <v>24.900000000000084</v>
      </c>
      <c r="J251">
        <f t="shared" si="45"/>
        <v>0.13239956500247246</v>
      </c>
      <c r="K251">
        <f t="shared" si="38"/>
        <v>0.25894274785714466</v>
      </c>
      <c r="L251">
        <f t="shared" si="46"/>
        <v>2.5</v>
      </c>
      <c r="M251">
        <f t="shared" si="47"/>
        <v>-1</v>
      </c>
      <c r="N251">
        <f t="shared" si="48"/>
        <v>-0.29282194104058201</v>
      </c>
      <c r="O251">
        <f t="shared" si="39"/>
        <v>1.2515980857974549</v>
      </c>
      <c r="P251">
        <f t="shared" si="40"/>
        <v>1.1815894915751159</v>
      </c>
      <c r="Q251">
        <f t="shared" si="41"/>
        <v>1.090794745787558</v>
      </c>
      <c r="R251">
        <f t="shared" si="42"/>
        <v>0.90920525421244203</v>
      </c>
      <c r="S251">
        <f t="shared" si="43"/>
        <v>0.81841050842488416</v>
      </c>
      <c r="T251">
        <f t="shared" si="44"/>
        <v>0.74840191420254498</v>
      </c>
    </row>
    <row r="252" spans="9:20">
      <c r="I252">
        <f t="shared" si="37"/>
        <v>25.000000000000085</v>
      </c>
      <c r="J252">
        <f t="shared" si="45"/>
        <v>0.13346515076618973</v>
      </c>
      <c r="K252">
        <f t="shared" si="38"/>
        <v>0.2610267857142875</v>
      </c>
      <c r="L252">
        <f t="shared" si="46"/>
        <v>2.5</v>
      </c>
      <c r="M252">
        <f t="shared" si="47"/>
        <v>-1</v>
      </c>
      <c r="N252">
        <f t="shared" si="48"/>
        <v>-0.29517864736111321</v>
      </c>
      <c r="O252">
        <f t="shared" si="39"/>
        <v>1.2526085198769628</v>
      </c>
      <c r="P252">
        <f t="shared" si="40"/>
        <v>1.1823187666416826</v>
      </c>
      <c r="Q252">
        <f t="shared" si="41"/>
        <v>1.0911593833208413</v>
      </c>
      <c r="R252">
        <f t="shared" si="42"/>
        <v>0.90884061667915872</v>
      </c>
      <c r="S252">
        <f t="shared" si="43"/>
        <v>0.81768123335831744</v>
      </c>
      <c r="T252">
        <f t="shared" si="44"/>
        <v>0.74739148012303713</v>
      </c>
    </row>
    <row r="253" spans="9:20">
      <c r="I253">
        <f t="shared" si="37"/>
        <v>25.100000000000087</v>
      </c>
      <c r="J253">
        <f t="shared" si="45"/>
        <v>0.13453500741473154</v>
      </c>
      <c r="K253">
        <f t="shared" si="38"/>
        <v>0.2631191764285733</v>
      </c>
      <c r="L253">
        <f t="shared" si="46"/>
        <v>2.5</v>
      </c>
      <c r="M253">
        <f t="shared" si="47"/>
        <v>-1</v>
      </c>
      <c r="N253">
        <f t="shared" si="48"/>
        <v>-0.29754479939835982</v>
      </c>
      <c r="O253">
        <f t="shared" si="39"/>
        <v>1.2536189539564706</v>
      </c>
      <c r="P253">
        <f t="shared" si="40"/>
        <v>1.1830480417082494</v>
      </c>
      <c r="Q253">
        <f t="shared" si="41"/>
        <v>1.0915240208541246</v>
      </c>
      <c r="R253">
        <f t="shared" si="42"/>
        <v>0.9084759791458753</v>
      </c>
      <c r="S253">
        <f t="shared" si="43"/>
        <v>0.8169519582917506</v>
      </c>
      <c r="T253">
        <f t="shared" si="44"/>
        <v>0.74638104604352928</v>
      </c>
    </row>
    <row r="254" spans="9:20">
      <c r="I254">
        <f t="shared" si="37"/>
        <v>25.200000000000088</v>
      </c>
      <c r="J254">
        <f t="shared" si="45"/>
        <v>0.13560913494809784</v>
      </c>
      <c r="K254">
        <f t="shared" si="38"/>
        <v>0.26521992000000189</v>
      </c>
      <c r="L254">
        <f t="shared" si="46"/>
        <v>2.5</v>
      </c>
      <c r="M254">
        <f t="shared" si="47"/>
        <v>-1</v>
      </c>
      <c r="N254">
        <f t="shared" si="48"/>
        <v>-0.2999203971523221</v>
      </c>
      <c r="O254">
        <f t="shared" si="39"/>
        <v>1.2546293880359787</v>
      </c>
      <c r="P254">
        <f t="shared" si="40"/>
        <v>1.183777316774816</v>
      </c>
      <c r="Q254">
        <f t="shared" si="41"/>
        <v>1.0918886583874081</v>
      </c>
      <c r="R254">
        <f t="shared" si="42"/>
        <v>0.90811134161259199</v>
      </c>
      <c r="S254">
        <f t="shared" si="43"/>
        <v>0.81622268322518388</v>
      </c>
      <c r="T254">
        <f t="shared" si="44"/>
        <v>0.74537061196402132</v>
      </c>
    </row>
    <row r="255" spans="9:20">
      <c r="I255">
        <f t="shared" si="37"/>
        <v>25.30000000000009</v>
      </c>
      <c r="J255">
        <f t="shared" si="45"/>
        <v>0.13668753336628867</v>
      </c>
      <c r="K255">
        <f t="shared" si="38"/>
        <v>0.26732901642857337</v>
      </c>
      <c r="L255">
        <f t="shared" si="46"/>
        <v>2.5</v>
      </c>
      <c r="M255">
        <f t="shared" si="47"/>
        <v>-1</v>
      </c>
      <c r="N255">
        <f t="shared" si="48"/>
        <v>-0.30230544062299997</v>
      </c>
      <c r="O255">
        <f t="shared" si="39"/>
        <v>1.2556398221154865</v>
      </c>
      <c r="P255">
        <f t="shared" si="40"/>
        <v>1.1845065918413828</v>
      </c>
      <c r="Q255">
        <f t="shared" si="41"/>
        <v>1.0922532959206914</v>
      </c>
      <c r="R255">
        <f t="shared" si="42"/>
        <v>0.90774670407930858</v>
      </c>
      <c r="S255">
        <f t="shared" si="43"/>
        <v>0.81549340815861715</v>
      </c>
      <c r="T255">
        <f t="shared" si="44"/>
        <v>0.74436017788451347</v>
      </c>
    </row>
    <row r="256" spans="9:20">
      <c r="I256">
        <f t="shared" si="37"/>
        <v>25.400000000000091</v>
      </c>
      <c r="J256">
        <f t="shared" si="45"/>
        <v>0.13777020266930404</v>
      </c>
      <c r="K256">
        <f t="shared" si="38"/>
        <v>0.26944646571428765</v>
      </c>
      <c r="L256">
        <f t="shared" si="46"/>
        <v>2.5</v>
      </c>
      <c r="M256">
        <f t="shared" si="47"/>
        <v>-1</v>
      </c>
      <c r="N256">
        <f t="shared" si="48"/>
        <v>-0.30469992981039329</v>
      </c>
      <c r="O256">
        <f t="shared" si="39"/>
        <v>1.2566502561949944</v>
      </c>
      <c r="P256">
        <f t="shared" si="40"/>
        <v>1.1852358669079495</v>
      </c>
      <c r="Q256">
        <f t="shared" si="41"/>
        <v>1.0926179334539747</v>
      </c>
      <c r="R256">
        <f t="shared" si="42"/>
        <v>0.90738206654602527</v>
      </c>
      <c r="S256">
        <f t="shared" si="43"/>
        <v>0.81476413309205042</v>
      </c>
      <c r="T256">
        <f t="shared" si="44"/>
        <v>0.74334974380500562</v>
      </c>
    </row>
    <row r="257" spans="9:20">
      <c r="I257">
        <f t="shared" si="37"/>
        <v>25.500000000000092</v>
      </c>
      <c r="J257">
        <f t="shared" si="45"/>
        <v>0.13885714285714384</v>
      </c>
      <c r="K257">
        <f t="shared" si="38"/>
        <v>0.27157226785714489</v>
      </c>
      <c r="L257">
        <f t="shared" si="46"/>
        <v>2.5</v>
      </c>
      <c r="M257">
        <f t="shared" si="47"/>
        <v>-1</v>
      </c>
      <c r="N257">
        <f t="shared" si="48"/>
        <v>-0.30710386471450224</v>
      </c>
      <c r="O257">
        <f t="shared" si="39"/>
        <v>1.2576606902745022</v>
      </c>
      <c r="P257">
        <f t="shared" si="40"/>
        <v>1.1859651419745163</v>
      </c>
      <c r="Q257">
        <f t="shared" si="41"/>
        <v>1.092982570987258</v>
      </c>
      <c r="R257">
        <f t="shared" si="42"/>
        <v>0.90701742901274185</v>
      </c>
      <c r="S257">
        <f t="shared" si="43"/>
        <v>0.8140348580254837</v>
      </c>
      <c r="T257">
        <f t="shared" si="44"/>
        <v>0.74233930972549778</v>
      </c>
    </row>
    <row r="258" spans="9:20">
      <c r="I258">
        <f t="shared" si="37"/>
        <v>25.600000000000094</v>
      </c>
      <c r="J258">
        <f t="shared" si="45"/>
        <v>0.13994835392980823</v>
      </c>
      <c r="K258">
        <f t="shared" si="38"/>
        <v>0.27370642285714486</v>
      </c>
      <c r="L258">
        <f t="shared" si="46"/>
        <v>2.5</v>
      </c>
      <c r="M258">
        <f t="shared" si="47"/>
        <v>-1</v>
      </c>
      <c r="N258">
        <f t="shared" si="48"/>
        <v>-0.30951724533532676</v>
      </c>
      <c r="O258">
        <f t="shared" si="39"/>
        <v>1.2586711243540101</v>
      </c>
      <c r="P258">
        <f t="shared" si="40"/>
        <v>1.1866944170410831</v>
      </c>
      <c r="Q258">
        <f t="shared" si="41"/>
        <v>1.0933472085205416</v>
      </c>
      <c r="R258">
        <f t="shared" si="42"/>
        <v>0.90665279147945843</v>
      </c>
      <c r="S258">
        <f t="shared" si="43"/>
        <v>0.81330558295891697</v>
      </c>
      <c r="T258">
        <f t="shared" si="44"/>
        <v>0.74132887564598993</v>
      </c>
    </row>
    <row r="259" spans="9:20">
      <c r="I259">
        <f t="shared" ref="I259:I322" si="49">I258+0.1</f>
        <v>25.700000000000095</v>
      </c>
      <c r="J259">
        <f t="shared" si="45"/>
        <v>0.14104383588729713</v>
      </c>
      <c r="K259">
        <f t="shared" ref="K259:K322" si="50">(I259/$E$4)^2</f>
        <v>0.27584893071428773</v>
      </c>
      <c r="L259">
        <f t="shared" si="46"/>
        <v>2.5</v>
      </c>
      <c r="M259">
        <f t="shared" si="47"/>
        <v>-1</v>
      </c>
      <c r="N259">
        <f t="shared" si="48"/>
        <v>-0.3119400716728668</v>
      </c>
      <c r="O259">
        <f t="shared" ref="O259:O322" si="51">1+((0.5*$B$6*$B$21/$B$5)*$D$33*$B$28*$I259)</f>
        <v>1.2596815584335179</v>
      </c>
      <c r="P259">
        <f t="shared" ref="P259:P322" si="52">1+((0.5*$B$6*$B$21/$B$5)*$E$33*$B$28*$I259)</f>
        <v>1.1874236921076498</v>
      </c>
      <c r="Q259">
        <f t="shared" ref="Q259:Q322" si="53">1+((0.5*$B$6*$B$21/$B$5)*$F$33*$B$28*$I259)</f>
        <v>1.0937118460538249</v>
      </c>
      <c r="R259">
        <f t="shared" ref="R259:R322" si="54">1-((0.5*$B$6*$B$21/$B$5)*$F$33*$B$28*$I259)</f>
        <v>0.90628815394617512</v>
      </c>
      <c r="S259">
        <f t="shared" ref="S259:S322" si="55">1-((0.5*$B$6*$B$21/$B$5)*$E$33*$B$28*$I259)</f>
        <v>0.81257630789235025</v>
      </c>
      <c r="T259">
        <f t="shared" ref="T259:T322" si="56">1-((0.5*$B$6*$B$21/$B$5)*$D$33*$B$28*$I259)</f>
        <v>0.74031844156648208</v>
      </c>
    </row>
    <row r="260" spans="9:20">
      <c r="I260">
        <f t="shared" si="49"/>
        <v>25.800000000000097</v>
      </c>
      <c r="J260">
        <f t="shared" ref="J260:J323" si="57">(I260/$E$3)^2</f>
        <v>0.14214358872961055</v>
      </c>
      <c r="K260">
        <f t="shared" si="50"/>
        <v>0.27799979142857356</v>
      </c>
      <c r="L260">
        <f t="shared" ref="L260:L323" si="58">$B$1</f>
        <v>2.5</v>
      </c>
      <c r="M260">
        <f t="shared" ref="M260:M323" si="59">$B$2</f>
        <v>-1</v>
      </c>
      <c r="N260">
        <f t="shared" si="48"/>
        <v>-0.31437234372712236</v>
      </c>
      <c r="O260">
        <f t="shared" si="51"/>
        <v>1.2606919925130258</v>
      </c>
      <c r="P260">
        <f t="shared" si="52"/>
        <v>1.1881529671742166</v>
      </c>
      <c r="Q260">
        <f t="shared" si="53"/>
        <v>1.0940764835871082</v>
      </c>
      <c r="R260">
        <f t="shared" si="54"/>
        <v>0.90592351641289171</v>
      </c>
      <c r="S260">
        <f t="shared" si="55"/>
        <v>0.81184703282578341</v>
      </c>
      <c r="T260">
        <f t="shared" si="56"/>
        <v>0.73930800748697423</v>
      </c>
    </row>
    <row r="261" spans="9:20">
      <c r="I261">
        <f t="shared" si="49"/>
        <v>25.900000000000098</v>
      </c>
      <c r="J261">
        <f t="shared" si="57"/>
        <v>0.1432476124567485</v>
      </c>
      <c r="K261">
        <f t="shared" si="50"/>
        <v>0.28015900500000207</v>
      </c>
      <c r="L261">
        <f t="shared" si="58"/>
        <v>2.5</v>
      </c>
      <c r="M261">
        <f t="shared" si="59"/>
        <v>-1</v>
      </c>
      <c r="N261">
        <f t="shared" si="48"/>
        <v>-0.31681406149809355</v>
      </c>
      <c r="O261">
        <f t="shared" si="51"/>
        <v>1.2617024265925336</v>
      </c>
      <c r="P261">
        <f t="shared" si="52"/>
        <v>1.1888822422407832</v>
      </c>
      <c r="Q261">
        <f t="shared" si="53"/>
        <v>1.0944411211203917</v>
      </c>
      <c r="R261">
        <f t="shared" si="54"/>
        <v>0.9055588788796084</v>
      </c>
      <c r="S261">
        <f t="shared" si="55"/>
        <v>0.8111177577592168</v>
      </c>
      <c r="T261">
        <f t="shared" si="56"/>
        <v>0.73829757340746638</v>
      </c>
    </row>
    <row r="262" spans="9:20">
      <c r="I262">
        <f t="shared" si="49"/>
        <v>26.000000000000099</v>
      </c>
      <c r="J262">
        <f t="shared" si="57"/>
        <v>0.14435590706871096</v>
      </c>
      <c r="K262">
        <f t="shared" si="50"/>
        <v>0.28232657142857359</v>
      </c>
      <c r="L262">
        <f t="shared" si="58"/>
        <v>2.5</v>
      </c>
      <c r="M262">
        <f t="shared" si="59"/>
        <v>-1</v>
      </c>
      <c r="N262">
        <f t="shared" si="48"/>
        <v>-0.3192652249857803</v>
      </c>
      <c r="O262">
        <f t="shared" si="51"/>
        <v>1.2627128606720415</v>
      </c>
      <c r="P262">
        <f t="shared" si="52"/>
        <v>1.18961151730735</v>
      </c>
      <c r="Q262">
        <f t="shared" si="53"/>
        <v>1.094805758653675</v>
      </c>
      <c r="R262">
        <f t="shared" si="54"/>
        <v>0.90519424134632498</v>
      </c>
      <c r="S262">
        <f t="shared" si="55"/>
        <v>0.81038848269264996</v>
      </c>
      <c r="T262">
        <f t="shared" si="56"/>
        <v>0.73728713932795853</v>
      </c>
    </row>
    <row r="263" spans="9:20">
      <c r="I263">
        <f t="shared" si="49"/>
        <v>26.100000000000101</v>
      </c>
      <c r="J263">
        <f t="shared" si="57"/>
        <v>0.14546847256549794</v>
      </c>
      <c r="K263">
        <f t="shared" si="50"/>
        <v>0.2845024907142879</v>
      </c>
      <c r="L263">
        <f t="shared" si="58"/>
        <v>2.5</v>
      </c>
      <c r="M263">
        <f t="shared" si="59"/>
        <v>-1</v>
      </c>
      <c r="N263">
        <f t="shared" si="48"/>
        <v>-0.32172583419018252</v>
      </c>
      <c r="O263">
        <f t="shared" si="51"/>
        <v>1.2637232947515493</v>
      </c>
      <c r="P263">
        <f t="shared" si="52"/>
        <v>1.1903407923739167</v>
      </c>
      <c r="Q263">
        <f t="shared" si="53"/>
        <v>1.0951703961869583</v>
      </c>
      <c r="R263">
        <f t="shared" si="54"/>
        <v>0.90482960381304167</v>
      </c>
      <c r="S263">
        <f t="shared" si="55"/>
        <v>0.80965920762608323</v>
      </c>
      <c r="T263">
        <f t="shared" si="56"/>
        <v>0.73627670524845068</v>
      </c>
    </row>
    <row r="264" spans="9:20">
      <c r="I264">
        <f t="shared" si="49"/>
        <v>26.200000000000102</v>
      </c>
      <c r="J264">
        <f t="shared" si="57"/>
        <v>0.14658530894710939</v>
      </c>
      <c r="K264">
        <f t="shared" si="50"/>
        <v>0.28668676285714512</v>
      </c>
      <c r="L264">
        <f t="shared" si="58"/>
        <v>2.5</v>
      </c>
      <c r="M264">
        <f t="shared" si="59"/>
        <v>-1</v>
      </c>
      <c r="N264">
        <f t="shared" si="48"/>
        <v>-0.32419588911130037</v>
      </c>
      <c r="O264">
        <f t="shared" si="51"/>
        <v>1.2647337288310572</v>
      </c>
      <c r="P264">
        <f t="shared" si="52"/>
        <v>1.1910700674404835</v>
      </c>
      <c r="Q264">
        <f t="shared" si="53"/>
        <v>1.0955350337202416</v>
      </c>
      <c r="R264">
        <f t="shared" si="54"/>
        <v>0.90446496627975825</v>
      </c>
      <c r="S264">
        <f t="shared" si="55"/>
        <v>0.80892993255951651</v>
      </c>
      <c r="T264">
        <f t="shared" si="56"/>
        <v>0.73526627116894283</v>
      </c>
    </row>
    <row r="265" spans="9:20">
      <c r="I265">
        <f t="shared" si="49"/>
        <v>26.300000000000104</v>
      </c>
      <c r="J265">
        <f t="shared" si="57"/>
        <v>0.14770641621354541</v>
      </c>
      <c r="K265">
        <f t="shared" si="50"/>
        <v>0.28887938785714512</v>
      </c>
      <c r="L265">
        <f t="shared" si="58"/>
        <v>2.5</v>
      </c>
      <c r="M265">
        <f t="shared" si="59"/>
        <v>-1</v>
      </c>
      <c r="N265">
        <f t="shared" si="48"/>
        <v>-0.32667538974913374</v>
      </c>
      <c r="O265">
        <f t="shared" si="51"/>
        <v>1.265744162910565</v>
      </c>
      <c r="P265">
        <f t="shared" si="52"/>
        <v>1.1917993425070503</v>
      </c>
      <c r="Q265">
        <f t="shared" si="53"/>
        <v>1.0958996712535252</v>
      </c>
      <c r="R265">
        <f t="shared" si="54"/>
        <v>0.90410032874647484</v>
      </c>
      <c r="S265">
        <f t="shared" si="55"/>
        <v>0.80820065749294978</v>
      </c>
      <c r="T265">
        <f t="shared" si="56"/>
        <v>0.73425583708943498</v>
      </c>
    </row>
    <row r="266" spans="9:20">
      <c r="I266">
        <f t="shared" si="49"/>
        <v>26.400000000000105</v>
      </c>
      <c r="J266">
        <f t="shared" si="57"/>
        <v>0.14883179436480592</v>
      </c>
      <c r="K266">
        <f t="shared" si="50"/>
        <v>0.29108036571428808</v>
      </c>
      <c r="L266">
        <f t="shared" si="58"/>
        <v>2.5</v>
      </c>
      <c r="M266">
        <f t="shared" si="59"/>
        <v>-1</v>
      </c>
      <c r="N266">
        <f t="shared" si="48"/>
        <v>-0.32916433610368268</v>
      </c>
      <c r="O266">
        <f t="shared" si="51"/>
        <v>1.2667545969900729</v>
      </c>
      <c r="P266">
        <f t="shared" si="52"/>
        <v>1.1925286175736169</v>
      </c>
      <c r="Q266">
        <f t="shared" si="53"/>
        <v>1.0962643087868085</v>
      </c>
      <c r="R266">
        <f t="shared" si="54"/>
        <v>0.90373569121319153</v>
      </c>
      <c r="S266">
        <f t="shared" si="55"/>
        <v>0.80747138242638306</v>
      </c>
      <c r="T266">
        <f t="shared" si="56"/>
        <v>0.73324540300992713</v>
      </c>
    </row>
    <row r="267" spans="9:20">
      <c r="I267">
        <f t="shared" si="49"/>
        <v>26.500000000000107</v>
      </c>
      <c r="J267">
        <f t="shared" si="57"/>
        <v>0.14996144340089099</v>
      </c>
      <c r="K267">
        <f t="shared" si="50"/>
        <v>0.29328969642857378</v>
      </c>
      <c r="L267">
        <f t="shared" si="58"/>
        <v>2.5</v>
      </c>
      <c r="M267">
        <f t="shared" si="59"/>
        <v>-1</v>
      </c>
      <c r="N267">
        <f t="shared" ref="N267:N330" si="60">(0.5*$B$6*I267^2*$B$3*-1)/$B$5</f>
        <v>-0.33166272817494713</v>
      </c>
      <c r="O267">
        <f t="shared" si="51"/>
        <v>1.2677650310695809</v>
      </c>
      <c r="P267">
        <f t="shared" si="52"/>
        <v>1.1932578926401838</v>
      </c>
      <c r="Q267">
        <f t="shared" si="53"/>
        <v>1.0966289463200918</v>
      </c>
      <c r="R267">
        <f t="shared" si="54"/>
        <v>0.90337105367990811</v>
      </c>
      <c r="S267">
        <f t="shared" si="55"/>
        <v>0.80674210735981633</v>
      </c>
      <c r="T267">
        <f t="shared" si="56"/>
        <v>0.73223496893041917</v>
      </c>
    </row>
    <row r="268" spans="9:20">
      <c r="I268">
        <f t="shared" si="49"/>
        <v>26.600000000000108</v>
      </c>
      <c r="J268">
        <f t="shared" si="57"/>
        <v>0.15109536332180054</v>
      </c>
      <c r="K268">
        <f t="shared" si="50"/>
        <v>0.29550738000000243</v>
      </c>
      <c r="L268">
        <f t="shared" si="58"/>
        <v>2.5</v>
      </c>
      <c r="M268">
        <f t="shared" si="59"/>
        <v>-1</v>
      </c>
      <c r="N268">
        <f t="shared" si="60"/>
        <v>-0.33417056596292721</v>
      </c>
      <c r="O268">
        <f t="shared" si="51"/>
        <v>1.2687754651490888</v>
      </c>
      <c r="P268">
        <f t="shared" si="52"/>
        <v>1.1939871677067504</v>
      </c>
      <c r="Q268">
        <f t="shared" si="53"/>
        <v>1.0969935838533753</v>
      </c>
      <c r="R268">
        <f t="shared" si="54"/>
        <v>0.9030064161466248</v>
      </c>
      <c r="S268">
        <f t="shared" si="55"/>
        <v>0.8060128322932496</v>
      </c>
      <c r="T268">
        <f t="shared" si="56"/>
        <v>0.73122453485091132</v>
      </c>
    </row>
    <row r="269" spans="9:20">
      <c r="I269">
        <f t="shared" si="49"/>
        <v>26.700000000000109</v>
      </c>
      <c r="J269">
        <f t="shared" si="57"/>
        <v>0.15223355412753464</v>
      </c>
      <c r="K269">
        <f t="shared" si="50"/>
        <v>0.29773341642857387</v>
      </c>
      <c r="L269">
        <f t="shared" si="58"/>
        <v>2.5</v>
      </c>
      <c r="M269">
        <f t="shared" si="59"/>
        <v>-1</v>
      </c>
      <c r="N269">
        <f t="shared" si="60"/>
        <v>-0.33668784946762281</v>
      </c>
      <c r="O269">
        <f t="shared" si="51"/>
        <v>1.2697858992285966</v>
      </c>
      <c r="P269">
        <f t="shared" si="52"/>
        <v>1.1947164427733172</v>
      </c>
      <c r="Q269">
        <f t="shared" si="53"/>
        <v>1.0973582213866586</v>
      </c>
      <c r="R269">
        <f t="shared" si="54"/>
        <v>0.90264177861334138</v>
      </c>
      <c r="S269">
        <f t="shared" si="55"/>
        <v>0.80528355722668277</v>
      </c>
      <c r="T269">
        <f t="shared" si="56"/>
        <v>0.73021410077140347</v>
      </c>
    </row>
    <row r="270" spans="9:20">
      <c r="I270">
        <f t="shared" si="49"/>
        <v>26.800000000000111</v>
      </c>
      <c r="J270">
        <f t="shared" si="57"/>
        <v>0.15337601581809324</v>
      </c>
      <c r="K270">
        <f t="shared" si="50"/>
        <v>0.29996780571428822</v>
      </c>
      <c r="L270">
        <f t="shared" si="58"/>
        <v>2.5</v>
      </c>
      <c r="M270">
        <f t="shared" si="59"/>
        <v>-1</v>
      </c>
      <c r="N270">
        <f t="shared" si="60"/>
        <v>-0.33921457868903399</v>
      </c>
      <c r="O270">
        <f t="shared" si="51"/>
        <v>1.2707963333081045</v>
      </c>
      <c r="P270">
        <f t="shared" si="52"/>
        <v>1.1954457178398838</v>
      </c>
      <c r="Q270">
        <f t="shared" si="53"/>
        <v>1.0977228589199419</v>
      </c>
      <c r="R270">
        <f t="shared" si="54"/>
        <v>0.90227714108005808</v>
      </c>
      <c r="S270">
        <f t="shared" si="55"/>
        <v>0.80455428216011615</v>
      </c>
      <c r="T270">
        <f t="shared" si="56"/>
        <v>0.72920366669189562</v>
      </c>
    </row>
    <row r="271" spans="9:20">
      <c r="I271">
        <f t="shared" si="49"/>
        <v>26.900000000000112</v>
      </c>
      <c r="J271">
        <f t="shared" si="57"/>
        <v>0.15452274839347632</v>
      </c>
      <c r="K271">
        <f t="shared" si="50"/>
        <v>0.30221054785714535</v>
      </c>
      <c r="L271">
        <f t="shared" si="58"/>
        <v>2.5</v>
      </c>
      <c r="M271">
        <f t="shared" si="59"/>
        <v>-1</v>
      </c>
      <c r="N271">
        <f t="shared" si="60"/>
        <v>-0.34175075362716067</v>
      </c>
      <c r="O271">
        <f t="shared" si="51"/>
        <v>1.2718067673876123</v>
      </c>
      <c r="P271">
        <f t="shared" si="52"/>
        <v>1.1961749929064507</v>
      </c>
      <c r="Q271">
        <f t="shared" si="53"/>
        <v>1.0980874964532252</v>
      </c>
      <c r="R271">
        <f t="shared" si="54"/>
        <v>0.90191250354677466</v>
      </c>
      <c r="S271">
        <f t="shared" si="55"/>
        <v>0.80382500709354932</v>
      </c>
      <c r="T271">
        <f t="shared" si="56"/>
        <v>0.72819323261238766</v>
      </c>
    </row>
    <row r="272" spans="9:20">
      <c r="I272">
        <f t="shared" si="49"/>
        <v>27.000000000000114</v>
      </c>
      <c r="J272">
        <f t="shared" si="57"/>
        <v>0.15567375185368396</v>
      </c>
      <c r="K272">
        <f t="shared" si="50"/>
        <v>0.3044616428571455</v>
      </c>
      <c r="L272">
        <f t="shared" si="58"/>
        <v>2.5</v>
      </c>
      <c r="M272">
        <f t="shared" si="59"/>
        <v>-1</v>
      </c>
      <c r="N272">
        <f t="shared" si="60"/>
        <v>-0.34429637428200294</v>
      </c>
      <c r="O272">
        <f t="shared" si="51"/>
        <v>1.2728172014671202</v>
      </c>
      <c r="P272">
        <f t="shared" si="52"/>
        <v>1.1969042679730173</v>
      </c>
      <c r="Q272">
        <f t="shared" si="53"/>
        <v>1.0984521339865088</v>
      </c>
      <c r="R272">
        <f t="shared" si="54"/>
        <v>0.90154786601349135</v>
      </c>
      <c r="S272">
        <f t="shared" si="55"/>
        <v>0.80309573202698259</v>
      </c>
      <c r="T272">
        <f t="shared" si="56"/>
        <v>0.72718279853287981</v>
      </c>
    </row>
    <row r="273" spans="9:20">
      <c r="I273">
        <f t="shared" si="49"/>
        <v>27.100000000000115</v>
      </c>
      <c r="J273">
        <f t="shared" si="57"/>
        <v>0.15682902619871611</v>
      </c>
      <c r="K273">
        <f t="shared" si="50"/>
        <v>0.30672109071428832</v>
      </c>
      <c r="L273">
        <f t="shared" si="58"/>
        <v>2.5</v>
      </c>
      <c r="M273">
        <f t="shared" si="59"/>
        <v>-1</v>
      </c>
      <c r="N273">
        <f t="shared" si="60"/>
        <v>-0.34685144065356077</v>
      </c>
      <c r="O273">
        <f t="shared" si="51"/>
        <v>1.273827635546628</v>
      </c>
      <c r="P273">
        <f t="shared" si="52"/>
        <v>1.1976335430395841</v>
      </c>
      <c r="Q273">
        <f t="shared" si="53"/>
        <v>1.0988167715197921</v>
      </c>
      <c r="R273">
        <f t="shared" si="54"/>
        <v>0.90118322848020793</v>
      </c>
      <c r="S273">
        <f t="shared" si="55"/>
        <v>0.80236645696041586</v>
      </c>
      <c r="T273">
        <f t="shared" si="56"/>
        <v>0.72617236445337197</v>
      </c>
    </row>
    <row r="274" spans="9:20">
      <c r="I274">
        <f t="shared" si="49"/>
        <v>27.200000000000117</v>
      </c>
      <c r="J274">
        <f t="shared" si="57"/>
        <v>0.15798857142857278</v>
      </c>
      <c r="K274">
        <f t="shared" si="50"/>
        <v>0.30898889142857411</v>
      </c>
      <c r="L274">
        <f t="shared" si="58"/>
        <v>2.5</v>
      </c>
      <c r="M274">
        <f t="shared" si="59"/>
        <v>-1</v>
      </c>
      <c r="N274">
        <f t="shared" si="60"/>
        <v>-0.34941595274183412</v>
      </c>
      <c r="O274">
        <f t="shared" si="51"/>
        <v>1.2748380696261359</v>
      </c>
      <c r="P274">
        <f t="shared" si="52"/>
        <v>1.1983628181061508</v>
      </c>
      <c r="Q274">
        <f t="shared" si="53"/>
        <v>1.0991814090530754</v>
      </c>
      <c r="R274">
        <f t="shared" si="54"/>
        <v>0.90081859094692462</v>
      </c>
      <c r="S274">
        <f t="shared" si="55"/>
        <v>0.80163718189384914</v>
      </c>
      <c r="T274">
        <f t="shared" si="56"/>
        <v>0.72516193037386412</v>
      </c>
    </row>
    <row r="275" spans="9:20">
      <c r="I275">
        <f t="shared" si="49"/>
        <v>27.300000000000118</v>
      </c>
      <c r="J275">
        <f t="shared" si="57"/>
        <v>0.15915238754325398</v>
      </c>
      <c r="K275">
        <f t="shared" si="50"/>
        <v>0.31126504500000268</v>
      </c>
      <c r="L275">
        <f t="shared" si="58"/>
        <v>2.5</v>
      </c>
      <c r="M275">
        <f t="shared" si="59"/>
        <v>-1</v>
      </c>
      <c r="N275">
        <f t="shared" si="60"/>
        <v>-0.35198991054682305</v>
      </c>
      <c r="O275">
        <f t="shared" si="51"/>
        <v>1.2758485037056437</v>
      </c>
      <c r="P275">
        <f t="shared" si="52"/>
        <v>1.1990920931727176</v>
      </c>
      <c r="Q275">
        <f t="shared" si="53"/>
        <v>1.0995460465863589</v>
      </c>
      <c r="R275">
        <f t="shared" si="54"/>
        <v>0.90045395341364121</v>
      </c>
      <c r="S275">
        <f t="shared" si="55"/>
        <v>0.80090790682728241</v>
      </c>
      <c r="T275">
        <f t="shared" si="56"/>
        <v>0.72415149629435627</v>
      </c>
    </row>
    <row r="276" spans="9:20">
      <c r="I276">
        <f t="shared" si="49"/>
        <v>27.400000000000119</v>
      </c>
      <c r="J276">
        <f t="shared" si="57"/>
        <v>0.16032047454275969</v>
      </c>
      <c r="K276">
        <f t="shared" si="50"/>
        <v>0.31354955142857421</v>
      </c>
      <c r="L276">
        <f t="shared" si="58"/>
        <v>2.5</v>
      </c>
      <c r="M276">
        <f t="shared" si="59"/>
        <v>-1</v>
      </c>
      <c r="N276">
        <f t="shared" si="60"/>
        <v>-0.3545733140685276</v>
      </c>
      <c r="O276">
        <f t="shared" si="51"/>
        <v>1.2768589377851516</v>
      </c>
      <c r="P276">
        <f t="shared" si="52"/>
        <v>1.1998213682392844</v>
      </c>
      <c r="Q276">
        <f t="shared" si="53"/>
        <v>1.0999106841196422</v>
      </c>
      <c r="R276">
        <f t="shared" si="54"/>
        <v>0.90008931588035779</v>
      </c>
      <c r="S276">
        <f t="shared" si="55"/>
        <v>0.80017863176071569</v>
      </c>
      <c r="T276">
        <f t="shared" si="56"/>
        <v>0.72314106221484842</v>
      </c>
    </row>
    <row r="277" spans="9:20">
      <c r="I277">
        <f t="shared" si="49"/>
        <v>27.500000000000121</v>
      </c>
      <c r="J277">
        <f t="shared" si="57"/>
        <v>0.16149283242708992</v>
      </c>
      <c r="K277">
        <f t="shared" si="50"/>
        <v>0.31584241071428848</v>
      </c>
      <c r="L277">
        <f t="shared" si="58"/>
        <v>2.5</v>
      </c>
      <c r="M277">
        <f t="shared" si="59"/>
        <v>-1</v>
      </c>
      <c r="N277">
        <f t="shared" si="60"/>
        <v>-0.35716616330694761</v>
      </c>
      <c r="O277">
        <f t="shared" si="51"/>
        <v>1.2778693718646594</v>
      </c>
      <c r="P277">
        <f t="shared" si="52"/>
        <v>1.200550643305851</v>
      </c>
      <c r="Q277">
        <f t="shared" si="53"/>
        <v>1.1002753216529255</v>
      </c>
      <c r="R277">
        <f t="shared" si="54"/>
        <v>0.89972467834707448</v>
      </c>
      <c r="S277">
        <f t="shared" si="55"/>
        <v>0.79944935669414896</v>
      </c>
      <c r="T277">
        <f t="shared" si="56"/>
        <v>0.72213062813534057</v>
      </c>
    </row>
    <row r="278" spans="9:20">
      <c r="I278">
        <f t="shared" si="49"/>
        <v>27.600000000000122</v>
      </c>
      <c r="J278">
        <f t="shared" si="57"/>
        <v>0.16266946119624462</v>
      </c>
      <c r="K278">
        <f t="shared" si="50"/>
        <v>0.31814362285714576</v>
      </c>
      <c r="L278">
        <f t="shared" si="58"/>
        <v>2.5</v>
      </c>
      <c r="M278">
        <f t="shared" si="59"/>
        <v>-1</v>
      </c>
      <c r="N278">
        <f t="shared" si="60"/>
        <v>-0.3597684582620832</v>
      </c>
      <c r="O278">
        <f t="shared" si="51"/>
        <v>1.2788798059441673</v>
      </c>
      <c r="P278">
        <f t="shared" si="52"/>
        <v>1.2012799183724179</v>
      </c>
      <c r="Q278">
        <f t="shared" si="53"/>
        <v>1.1006399591862088</v>
      </c>
      <c r="R278">
        <f t="shared" si="54"/>
        <v>0.89936004081379106</v>
      </c>
      <c r="S278">
        <f t="shared" si="55"/>
        <v>0.79872008162758212</v>
      </c>
      <c r="T278">
        <f t="shared" si="56"/>
        <v>0.72112019405583272</v>
      </c>
    </row>
    <row r="279" spans="9:20">
      <c r="I279">
        <f t="shared" si="49"/>
        <v>27.700000000000124</v>
      </c>
      <c r="J279">
        <f t="shared" si="57"/>
        <v>0.16385036085022389</v>
      </c>
      <c r="K279">
        <f t="shared" si="50"/>
        <v>0.32045318785714572</v>
      </c>
      <c r="L279">
        <f t="shared" si="58"/>
        <v>2.5</v>
      </c>
      <c r="M279">
        <f t="shared" si="59"/>
        <v>-1</v>
      </c>
      <c r="N279">
        <f t="shared" si="60"/>
        <v>-0.36238019893393442</v>
      </c>
      <c r="O279">
        <f t="shared" si="51"/>
        <v>1.2798902400236751</v>
      </c>
      <c r="P279">
        <f t="shared" si="52"/>
        <v>1.2020091934389845</v>
      </c>
      <c r="Q279">
        <f t="shared" si="53"/>
        <v>1.1010045967194924</v>
      </c>
      <c r="R279">
        <f t="shared" si="54"/>
        <v>0.89899540328050775</v>
      </c>
      <c r="S279">
        <f t="shared" si="55"/>
        <v>0.79799080656101551</v>
      </c>
      <c r="T279">
        <f t="shared" si="56"/>
        <v>0.72010975997632487</v>
      </c>
    </row>
    <row r="280" spans="9:20">
      <c r="I280">
        <f t="shared" si="49"/>
        <v>27.800000000000125</v>
      </c>
      <c r="J280">
        <f t="shared" si="57"/>
        <v>0.16503553138902768</v>
      </c>
      <c r="K280">
        <f t="shared" si="50"/>
        <v>0.32277110571428869</v>
      </c>
      <c r="L280">
        <f t="shared" si="58"/>
        <v>2.5</v>
      </c>
      <c r="M280">
        <f t="shared" si="59"/>
        <v>-1</v>
      </c>
      <c r="N280">
        <f t="shared" si="60"/>
        <v>-0.36500138532250109</v>
      </c>
      <c r="O280">
        <f t="shared" si="51"/>
        <v>1.280900674103183</v>
      </c>
      <c r="P280">
        <f t="shared" si="52"/>
        <v>1.2027384685055513</v>
      </c>
      <c r="Q280">
        <f t="shared" si="53"/>
        <v>1.1013692342527757</v>
      </c>
      <c r="R280">
        <f t="shared" si="54"/>
        <v>0.89863076574722434</v>
      </c>
      <c r="S280">
        <f t="shared" si="55"/>
        <v>0.79726153149444867</v>
      </c>
      <c r="T280">
        <f t="shared" si="56"/>
        <v>0.71909932589681702</v>
      </c>
    </row>
    <row r="281" spans="9:20">
      <c r="I281">
        <f t="shared" si="49"/>
        <v>27.900000000000126</v>
      </c>
      <c r="J281">
        <f t="shared" si="57"/>
        <v>0.16622497281265597</v>
      </c>
      <c r="K281">
        <f t="shared" si="50"/>
        <v>0.32509737642857439</v>
      </c>
      <c r="L281">
        <f t="shared" si="58"/>
        <v>2.5</v>
      </c>
      <c r="M281">
        <f t="shared" si="59"/>
        <v>-1</v>
      </c>
      <c r="N281">
        <f t="shared" si="60"/>
        <v>-0.36763201742778334</v>
      </c>
      <c r="O281">
        <f t="shared" si="51"/>
        <v>1.2819111081826908</v>
      </c>
      <c r="P281">
        <f t="shared" si="52"/>
        <v>1.2034677435721179</v>
      </c>
      <c r="Q281">
        <f t="shared" si="53"/>
        <v>1.101733871786059</v>
      </c>
      <c r="R281">
        <f t="shared" si="54"/>
        <v>0.89826612821394103</v>
      </c>
      <c r="S281">
        <f t="shared" si="55"/>
        <v>0.79653225642788195</v>
      </c>
      <c r="T281">
        <f t="shared" si="56"/>
        <v>0.71808889181730917</v>
      </c>
    </row>
    <row r="282" spans="9:20">
      <c r="I282">
        <f t="shared" si="49"/>
        <v>28.000000000000128</v>
      </c>
      <c r="J282">
        <f t="shared" si="57"/>
        <v>0.1674186851211088</v>
      </c>
      <c r="K282">
        <f t="shared" si="50"/>
        <v>0.32743200000000305</v>
      </c>
      <c r="L282">
        <f t="shared" si="58"/>
        <v>2.5</v>
      </c>
      <c r="M282">
        <f t="shared" si="59"/>
        <v>-1</v>
      </c>
      <c r="N282">
        <f t="shared" si="60"/>
        <v>-0.37027209524978122</v>
      </c>
      <c r="O282">
        <f t="shared" si="51"/>
        <v>1.2829215422621987</v>
      </c>
      <c r="P282">
        <f t="shared" si="52"/>
        <v>1.2041970186386848</v>
      </c>
      <c r="Q282">
        <f t="shared" si="53"/>
        <v>1.1020985093193423</v>
      </c>
      <c r="R282">
        <f t="shared" si="54"/>
        <v>0.89790149068065761</v>
      </c>
      <c r="S282">
        <f t="shared" si="55"/>
        <v>0.79580298136131522</v>
      </c>
      <c r="T282">
        <f t="shared" si="56"/>
        <v>0.71707845773780132</v>
      </c>
    </row>
    <row r="283" spans="9:20">
      <c r="I283">
        <f t="shared" si="49"/>
        <v>28.100000000000129</v>
      </c>
      <c r="J283">
        <f t="shared" si="57"/>
        <v>0.16861666831438615</v>
      </c>
      <c r="K283">
        <f t="shared" si="50"/>
        <v>0.32977497642857445</v>
      </c>
      <c r="L283">
        <f t="shared" si="58"/>
        <v>2.5</v>
      </c>
      <c r="M283">
        <f t="shared" si="59"/>
        <v>-1</v>
      </c>
      <c r="N283">
        <f t="shared" si="60"/>
        <v>-0.37292161878849456</v>
      </c>
      <c r="O283">
        <f t="shared" si="51"/>
        <v>1.2839319763417065</v>
      </c>
      <c r="P283">
        <f t="shared" si="52"/>
        <v>1.2049262937052516</v>
      </c>
      <c r="Q283">
        <f t="shared" si="53"/>
        <v>1.1024631468526258</v>
      </c>
      <c r="R283">
        <f t="shared" si="54"/>
        <v>0.89753685314737419</v>
      </c>
      <c r="S283">
        <f t="shared" si="55"/>
        <v>0.79507370629474849</v>
      </c>
      <c r="T283">
        <f t="shared" si="56"/>
        <v>0.71606802365829347</v>
      </c>
    </row>
    <row r="284" spans="9:20">
      <c r="I284">
        <f t="shared" si="49"/>
        <v>28.200000000000131</v>
      </c>
      <c r="J284">
        <f t="shared" si="57"/>
        <v>0.169818922392488</v>
      </c>
      <c r="K284">
        <f t="shared" si="50"/>
        <v>0.33212630571428886</v>
      </c>
      <c r="L284">
        <f t="shared" si="58"/>
        <v>2.5</v>
      </c>
      <c r="M284">
        <f t="shared" si="59"/>
        <v>-1</v>
      </c>
      <c r="N284">
        <f t="shared" si="60"/>
        <v>-0.37558058804392352</v>
      </c>
      <c r="O284">
        <f t="shared" si="51"/>
        <v>1.2849424104212144</v>
      </c>
      <c r="P284">
        <f t="shared" si="52"/>
        <v>1.2056555687718182</v>
      </c>
      <c r="Q284">
        <f t="shared" si="53"/>
        <v>1.1028277843859091</v>
      </c>
      <c r="R284">
        <f t="shared" si="54"/>
        <v>0.89717221561409088</v>
      </c>
      <c r="S284">
        <f t="shared" si="55"/>
        <v>0.79434443122818177</v>
      </c>
      <c r="T284">
        <f t="shared" si="56"/>
        <v>0.71505758957878551</v>
      </c>
    </row>
    <row r="285" spans="9:20">
      <c r="I285">
        <f t="shared" si="49"/>
        <v>28.300000000000132</v>
      </c>
      <c r="J285">
        <f t="shared" si="57"/>
        <v>0.17102544735541433</v>
      </c>
      <c r="K285">
        <f t="shared" si="50"/>
        <v>0.33448598785714601</v>
      </c>
      <c r="L285">
        <f t="shared" si="58"/>
        <v>2.5</v>
      </c>
      <c r="M285">
        <f t="shared" si="59"/>
        <v>-1</v>
      </c>
      <c r="N285">
        <f t="shared" si="60"/>
        <v>-0.37824900301606806</v>
      </c>
      <c r="O285">
        <f t="shared" si="51"/>
        <v>1.2859528445007222</v>
      </c>
      <c r="P285">
        <f t="shared" si="52"/>
        <v>1.2063848438383851</v>
      </c>
      <c r="Q285">
        <f t="shared" si="53"/>
        <v>1.1031924219191924</v>
      </c>
      <c r="R285">
        <f t="shared" si="54"/>
        <v>0.89680757808080747</v>
      </c>
      <c r="S285">
        <f t="shared" si="55"/>
        <v>0.79361515616161504</v>
      </c>
      <c r="T285">
        <f t="shared" si="56"/>
        <v>0.71404715549927766</v>
      </c>
    </row>
    <row r="286" spans="9:20">
      <c r="I286">
        <f t="shared" si="49"/>
        <v>28.400000000000134</v>
      </c>
      <c r="J286">
        <f t="shared" si="57"/>
        <v>0.17223624320316522</v>
      </c>
      <c r="K286">
        <f t="shared" si="50"/>
        <v>0.33685402285714611</v>
      </c>
      <c r="L286">
        <f t="shared" si="58"/>
        <v>2.5</v>
      </c>
      <c r="M286">
        <f t="shared" si="59"/>
        <v>-1</v>
      </c>
      <c r="N286">
        <f t="shared" si="60"/>
        <v>-0.38092686370492806</v>
      </c>
      <c r="O286">
        <f t="shared" si="51"/>
        <v>1.2869632785802301</v>
      </c>
      <c r="P286">
        <f t="shared" si="52"/>
        <v>1.2071141189049517</v>
      </c>
      <c r="Q286">
        <f t="shared" si="53"/>
        <v>1.103557059452476</v>
      </c>
      <c r="R286">
        <f t="shared" si="54"/>
        <v>0.89644294054752416</v>
      </c>
      <c r="S286">
        <f t="shared" si="55"/>
        <v>0.79288588109504832</v>
      </c>
      <c r="T286">
        <f t="shared" si="56"/>
        <v>0.71303672141976981</v>
      </c>
    </row>
    <row r="287" spans="9:20">
      <c r="I287">
        <f t="shared" si="49"/>
        <v>28.500000000000135</v>
      </c>
      <c r="J287">
        <f t="shared" si="57"/>
        <v>0.17345130993574065</v>
      </c>
      <c r="K287">
        <f t="shared" si="50"/>
        <v>0.33923041071428894</v>
      </c>
      <c r="L287">
        <f t="shared" si="58"/>
        <v>2.5</v>
      </c>
      <c r="M287">
        <f t="shared" si="59"/>
        <v>-1</v>
      </c>
      <c r="N287">
        <f t="shared" si="60"/>
        <v>-0.38361417011050369</v>
      </c>
      <c r="O287">
        <f t="shared" si="51"/>
        <v>1.2879737126597379</v>
      </c>
      <c r="P287">
        <f t="shared" si="52"/>
        <v>1.2078433939715185</v>
      </c>
      <c r="Q287">
        <f t="shared" si="53"/>
        <v>1.1039216969857593</v>
      </c>
      <c r="R287">
        <f t="shared" si="54"/>
        <v>0.89607830301424074</v>
      </c>
      <c r="S287">
        <f t="shared" si="55"/>
        <v>0.79215660602848148</v>
      </c>
      <c r="T287">
        <f t="shared" si="56"/>
        <v>0.71202628734026197</v>
      </c>
    </row>
    <row r="288" spans="9:20">
      <c r="I288">
        <f t="shared" si="49"/>
        <v>28.600000000000136</v>
      </c>
      <c r="J288">
        <f t="shared" si="57"/>
        <v>0.17467064755314057</v>
      </c>
      <c r="K288">
        <f t="shared" si="50"/>
        <v>0.34161515142857463</v>
      </c>
      <c r="L288">
        <f t="shared" si="58"/>
        <v>2.5</v>
      </c>
      <c r="M288">
        <f t="shared" si="59"/>
        <v>-1</v>
      </c>
      <c r="N288">
        <f t="shared" si="60"/>
        <v>-0.38631092223279484</v>
      </c>
      <c r="O288">
        <f t="shared" si="51"/>
        <v>1.288984146739246</v>
      </c>
      <c r="P288">
        <f t="shared" si="52"/>
        <v>1.2085726690380851</v>
      </c>
      <c r="Q288">
        <f t="shared" si="53"/>
        <v>1.1042863345190426</v>
      </c>
      <c r="R288">
        <f t="shared" si="54"/>
        <v>0.89571366548095743</v>
      </c>
      <c r="S288">
        <f t="shared" si="55"/>
        <v>0.79142733096191487</v>
      </c>
      <c r="T288">
        <f t="shared" si="56"/>
        <v>0.711015853260754</v>
      </c>
    </row>
    <row r="289" spans="9:20">
      <c r="I289">
        <f t="shared" si="49"/>
        <v>28.700000000000138</v>
      </c>
      <c r="J289">
        <f t="shared" si="57"/>
        <v>0.17589425605536502</v>
      </c>
      <c r="K289">
        <f t="shared" si="50"/>
        <v>0.34400824500000332</v>
      </c>
      <c r="L289">
        <f t="shared" si="58"/>
        <v>2.5</v>
      </c>
      <c r="M289">
        <f t="shared" si="59"/>
        <v>-1</v>
      </c>
      <c r="N289">
        <f t="shared" si="60"/>
        <v>-0.3890171200718015</v>
      </c>
      <c r="O289">
        <f t="shared" si="51"/>
        <v>1.2899945808187538</v>
      </c>
      <c r="P289">
        <f t="shared" si="52"/>
        <v>1.209301944104652</v>
      </c>
      <c r="Q289">
        <f t="shared" si="53"/>
        <v>1.1046509720523259</v>
      </c>
      <c r="R289">
        <f t="shared" si="54"/>
        <v>0.89534902794767401</v>
      </c>
      <c r="S289">
        <f t="shared" si="55"/>
        <v>0.79069805589534803</v>
      </c>
      <c r="T289">
        <f t="shared" si="56"/>
        <v>0.71000541918124616</v>
      </c>
    </row>
    <row r="290" spans="9:20">
      <c r="I290">
        <f t="shared" si="49"/>
        <v>28.800000000000139</v>
      </c>
      <c r="J290">
        <f t="shared" si="57"/>
        <v>0.17712213544241398</v>
      </c>
      <c r="K290">
        <f t="shared" si="50"/>
        <v>0.34640969142857475</v>
      </c>
      <c r="L290">
        <f t="shared" si="58"/>
        <v>2.5</v>
      </c>
      <c r="M290">
        <f t="shared" si="59"/>
        <v>-1</v>
      </c>
      <c r="N290">
        <f t="shared" si="60"/>
        <v>-0.39173276362752379</v>
      </c>
      <c r="O290">
        <f t="shared" si="51"/>
        <v>1.2910050148982617</v>
      </c>
      <c r="P290">
        <f t="shared" si="52"/>
        <v>1.2100312191712186</v>
      </c>
      <c r="Q290">
        <f t="shared" si="53"/>
        <v>1.1050156095856094</v>
      </c>
      <c r="R290">
        <f t="shared" si="54"/>
        <v>0.89498439041439071</v>
      </c>
      <c r="S290">
        <f t="shared" si="55"/>
        <v>0.7899687808287813</v>
      </c>
      <c r="T290">
        <f t="shared" si="56"/>
        <v>0.70899498510173831</v>
      </c>
    </row>
    <row r="291" spans="9:20">
      <c r="I291">
        <f t="shared" si="49"/>
        <v>28.900000000000141</v>
      </c>
      <c r="J291">
        <f t="shared" si="57"/>
        <v>0.17835428571428746</v>
      </c>
      <c r="K291">
        <f t="shared" si="50"/>
        <v>0.34881949071428914</v>
      </c>
      <c r="L291">
        <f t="shared" si="58"/>
        <v>2.5</v>
      </c>
      <c r="M291">
        <f t="shared" si="59"/>
        <v>-1</v>
      </c>
      <c r="N291">
        <f t="shared" si="60"/>
        <v>-0.39445785289996166</v>
      </c>
      <c r="O291">
        <f t="shared" si="51"/>
        <v>1.2920154489777695</v>
      </c>
      <c r="P291">
        <f t="shared" si="52"/>
        <v>1.2107604942377854</v>
      </c>
      <c r="Q291">
        <f t="shared" si="53"/>
        <v>1.1053802471188927</v>
      </c>
      <c r="R291">
        <f t="shared" si="54"/>
        <v>0.89461975288110729</v>
      </c>
      <c r="S291">
        <f t="shared" si="55"/>
        <v>0.78923950576221458</v>
      </c>
      <c r="T291">
        <f t="shared" si="56"/>
        <v>0.70798455102223046</v>
      </c>
    </row>
    <row r="292" spans="9:20">
      <c r="I292">
        <f t="shared" si="49"/>
        <v>29.000000000000142</v>
      </c>
      <c r="J292">
        <f t="shared" si="57"/>
        <v>0.17959070687098544</v>
      </c>
      <c r="K292">
        <f t="shared" si="50"/>
        <v>0.35123764285714626</v>
      </c>
      <c r="L292">
        <f t="shared" si="58"/>
        <v>2.5</v>
      </c>
      <c r="M292">
        <f t="shared" si="59"/>
        <v>-1</v>
      </c>
      <c r="N292">
        <f t="shared" si="60"/>
        <v>-0.39719238788911504</v>
      </c>
      <c r="O292">
        <f t="shared" si="51"/>
        <v>1.2930258830572774</v>
      </c>
      <c r="P292">
        <f t="shared" si="52"/>
        <v>1.211489769304352</v>
      </c>
      <c r="Q292">
        <f t="shared" si="53"/>
        <v>1.105744884652176</v>
      </c>
      <c r="R292">
        <f t="shared" si="54"/>
        <v>0.89425511534782398</v>
      </c>
      <c r="S292">
        <f t="shared" si="55"/>
        <v>0.78851023069564785</v>
      </c>
      <c r="T292">
        <f t="shared" si="56"/>
        <v>0.70697411694272261</v>
      </c>
    </row>
    <row r="293" spans="9:20">
      <c r="I293">
        <f t="shared" si="49"/>
        <v>29.100000000000144</v>
      </c>
      <c r="J293">
        <f t="shared" si="57"/>
        <v>0.18083139891250796</v>
      </c>
      <c r="K293">
        <f t="shared" si="50"/>
        <v>0.35366414785714639</v>
      </c>
      <c r="L293">
        <f t="shared" si="58"/>
        <v>2.5</v>
      </c>
      <c r="M293">
        <f t="shared" si="59"/>
        <v>-1</v>
      </c>
      <c r="N293">
        <f t="shared" si="60"/>
        <v>-0.39993636859498405</v>
      </c>
      <c r="O293">
        <f t="shared" si="51"/>
        <v>1.2940363171367852</v>
      </c>
      <c r="P293">
        <f t="shared" si="52"/>
        <v>1.2122190443709189</v>
      </c>
      <c r="Q293">
        <f t="shared" si="53"/>
        <v>1.1061095221854593</v>
      </c>
      <c r="R293">
        <f t="shared" si="54"/>
        <v>0.89389047781454056</v>
      </c>
      <c r="S293">
        <f t="shared" si="55"/>
        <v>0.78778095562908113</v>
      </c>
      <c r="T293">
        <f t="shared" si="56"/>
        <v>0.70596368286321476</v>
      </c>
    </row>
    <row r="294" spans="9:20">
      <c r="I294">
        <f t="shared" si="49"/>
        <v>29.200000000000145</v>
      </c>
      <c r="J294">
        <f t="shared" si="57"/>
        <v>0.18207636183885498</v>
      </c>
      <c r="K294">
        <f t="shared" si="50"/>
        <v>0.35609900571428921</v>
      </c>
      <c r="L294">
        <f t="shared" si="58"/>
        <v>2.5</v>
      </c>
      <c r="M294">
        <f t="shared" si="59"/>
        <v>-1</v>
      </c>
      <c r="N294">
        <f t="shared" si="60"/>
        <v>-0.40268979501756852</v>
      </c>
      <c r="O294">
        <f t="shared" si="51"/>
        <v>1.2950467512162931</v>
      </c>
      <c r="P294">
        <f t="shared" si="52"/>
        <v>1.2129483194374857</v>
      </c>
      <c r="Q294">
        <f t="shared" si="53"/>
        <v>1.1064741597187429</v>
      </c>
      <c r="R294">
        <f t="shared" si="54"/>
        <v>0.89352584028125714</v>
      </c>
      <c r="S294">
        <f t="shared" si="55"/>
        <v>0.7870516805625144</v>
      </c>
      <c r="T294">
        <f t="shared" si="56"/>
        <v>0.70495324878370691</v>
      </c>
    </row>
    <row r="295" spans="9:20">
      <c r="I295">
        <f t="shared" si="49"/>
        <v>29.300000000000146</v>
      </c>
      <c r="J295">
        <f t="shared" si="57"/>
        <v>0.18332559565002654</v>
      </c>
      <c r="K295">
        <f t="shared" si="50"/>
        <v>0.35854221642857503</v>
      </c>
      <c r="L295">
        <f t="shared" si="58"/>
        <v>2.5</v>
      </c>
      <c r="M295">
        <f t="shared" si="59"/>
        <v>-1</v>
      </c>
      <c r="N295">
        <f t="shared" si="60"/>
        <v>-0.40545266715686856</v>
      </c>
      <c r="O295">
        <f t="shared" si="51"/>
        <v>1.2960571852958009</v>
      </c>
      <c r="P295">
        <f t="shared" si="52"/>
        <v>1.2136775945040523</v>
      </c>
      <c r="Q295">
        <f t="shared" si="53"/>
        <v>1.1068387972520262</v>
      </c>
      <c r="R295">
        <f t="shared" si="54"/>
        <v>0.89316120274797384</v>
      </c>
      <c r="S295">
        <f t="shared" si="55"/>
        <v>0.78632240549594767</v>
      </c>
      <c r="T295">
        <f t="shared" si="56"/>
        <v>0.70394281470419906</v>
      </c>
    </row>
    <row r="296" spans="9:20">
      <c r="I296">
        <f t="shared" si="49"/>
        <v>29.400000000000148</v>
      </c>
      <c r="J296">
        <f t="shared" si="57"/>
        <v>0.18457910034602262</v>
      </c>
      <c r="K296">
        <f t="shared" si="50"/>
        <v>0.36099378000000359</v>
      </c>
      <c r="L296">
        <f t="shared" si="58"/>
        <v>2.5</v>
      </c>
      <c r="M296">
        <f t="shared" si="59"/>
        <v>-1</v>
      </c>
      <c r="N296">
        <f t="shared" si="60"/>
        <v>-0.40822498501288407</v>
      </c>
      <c r="O296">
        <f t="shared" si="51"/>
        <v>1.2970676193753088</v>
      </c>
      <c r="P296">
        <f t="shared" si="52"/>
        <v>1.2144068695706192</v>
      </c>
      <c r="Q296">
        <f t="shared" si="53"/>
        <v>1.1072034347853095</v>
      </c>
      <c r="R296">
        <f t="shared" si="54"/>
        <v>0.89279656521469042</v>
      </c>
      <c r="S296">
        <f t="shared" si="55"/>
        <v>0.78559313042938084</v>
      </c>
      <c r="T296">
        <f t="shared" si="56"/>
        <v>0.70293238062469121</v>
      </c>
    </row>
    <row r="297" spans="9:20">
      <c r="I297">
        <f t="shared" si="49"/>
        <v>29.500000000000149</v>
      </c>
      <c r="J297">
        <f t="shared" si="57"/>
        <v>0.18583687592684323</v>
      </c>
      <c r="K297">
        <f t="shared" si="50"/>
        <v>0.36345369642857517</v>
      </c>
      <c r="L297">
        <f t="shared" si="58"/>
        <v>2.5</v>
      </c>
      <c r="M297">
        <f t="shared" si="59"/>
        <v>-1</v>
      </c>
      <c r="N297">
        <f t="shared" si="60"/>
        <v>-0.41100674858561531</v>
      </c>
      <c r="O297">
        <f t="shared" si="51"/>
        <v>1.2980780534548166</v>
      </c>
      <c r="P297">
        <f t="shared" si="52"/>
        <v>1.2151361446371858</v>
      </c>
      <c r="Q297">
        <f t="shared" si="53"/>
        <v>1.107568072318593</v>
      </c>
      <c r="R297">
        <f t="shared" si="54"/>
        <v>0.89243192768140711</v>
      </c>
      <c r="S297">
        <f t="shared" si="55"/>
        <v>0.78486385536281422</v>
      </c>
      <c r="T297">
        <f t="shared" si="56"/>
        <v>0.70192194654518336</v>
      </c>
    </row>
    <row r="298" spans="9:20">
      <c r="I298">
        <f t="shared" si="49"/>
        <v>29.600000000000151</v>
      </c>
      <c r="J298">
        <f t="shared" si="57"/>
        <v>0.18709892239248832</v>
      </c>
      <c r="K298">
        <f t="shared" si="50"/>
        <v>0.36592196571428942</v>
      </c>
      <c r="L298">
        <f t="shared" si="58"/>
        <v>2.5</v>
      </c>
      <c r="M298">
        <f t="shared" si="59"/>
        <v>-1</v>
      </c>
      <c r="N298">
        <f t="shared" si="60"/>
        <v>-0.41379795787506202</v>
      </c>
      <c r="O298">
        <f t="shared" si="51"/>
        <v>1.2990884875343245</v>
      </c>
      <c r="P298">
        <f t="shared" si="52"/>
        <v>1.2158654197037526</v>
      </c>
      <c r="Q298">
        <f t="shared" si="53"/>
        <v>1.1079327098518763</v>
      </c>
      <c r="R298">
        <f t="shared" si="54"/>
        <v>0.89206729014812369</v>
      </c>
      <c r="S298">
        <f t="shared" si="55"/>
        <v>0.78413458029624739</v>
      </c>
      <c r="T298">
        <f t="shared" si="56"/>
        <v>0.70091151246567551</v>
      </c>
    </row>
    <row r="299" spans="9:20">
      <c r="I299">
        <f t="shared" si="49"/>
        <v>29.700000000000152</v>
      </c>
      <c r="J299">
        <f t="shared" si="57"/>
        <v>0.18836523974295796</v>
      </c>
      <c r="K299">
        <f t="shared" si="50"/>
        <v>0.36839858785714669</v>
      </c>
      <c r="L299">
        <f t="shared" si="58"/>
        <v>2.5</v>
      </c>
      <c r="M299">
        <f t="shared" si="59"/>
        <v>-1</v>
      </c>
      <c r="N299">
        <f t="shared" si="60"/>
        <v>-0.4165986128812243</v>
      </c>
      <c r="O299">
        <f t="shared" si="51"/>
        <v>1.3000989216138323</v>
      </c>
      <c r="P299">
        <f t="shared" si="52"/>
        <v>1.2165946947703192</v>
      </c>
      <c r="Q299">
        <f t="shared" si="53"/>
        <v>1.1082973473851596</v>
      </c>
      <c r="R299">
        <f t="shared" si="54"/>
        <v>0.89170265261484039</v>
      </c>
      <c r="S299">
        <f t="shared" si="55"/>
        <v>0.78340530522968066</v>
      </c>
      <c r="T299">
        <f t="shared" si="56"/>
        <v>0.69990107838616766</v>
      </c>
    </row>
    <row r="300" spans="9:20">
      <c r="I300">
        <f t="shared" si="49"/>
        <v>29.800000000000153</v>
      </c>
      <c r="J300">
        <f t="shared" si="57"/>
        <v>0.18963582797825207</v>
      </c>
      <c r="K300">
        <f t="shared" si="50"/>
        <v>0.37088356285714669</v>
      </c>
      <c r="L300">
        <f t="shared" si="58"/>
        <v>2.5</v>
      </c>
      <c r="M300">
        <f t="shared" si="59"/>
        <v>-1</v>
      </c>
      <c r="N300">
        <f t="shared" si="60"/>
        <v>-0.41940871360410215</v>
      </c>
      <c r="O300">
        <f t="shared" si="51"/>
        <v>1.3011093556933402</v>
      </c>
      <c r="P300">
        <f t="shared" si="52"/>
        <v>1.2173239698368861</v>
      </c>
      <c r="Q300">
        <f t="shared" si="53"/>
        <v>1.1086619849184429</v>
      </c>
      <c r="R300">
        <f t="shared" si="54"/>
        <v>0.89133801508155697</v>
      </c>
      <c r="S300">
        <f t="shared" si="55"/>
        <v>0.78267603016311393</v>
      </c>
      <c r="T300">
        <f t="shared" si="56"/>
        <v>0.69889064430665981</v>
      </c>
    </row>
    <row r="301" spans="9:20">
      <c r="I301">
        <f t="shared" si="49"/>
        <v>29.900000000000155</v>
      </c>
      <c r="J301">
        <f t="shared" si="57"/>
        <v>0.19091068709837072</v>
      </c>
      <c r="K301">
        <f t="shared" si="50"/>
        <v>0.37337689071428964</v>
      </c>
      <c r="L301">
        <f t="shared" si="58"/>
        <v>2.5</v>
      </c>
      <c r="M301">
        <f t="shared" si="59"/>
        <v>-1</v>
      </c>
      <c r="N301">
        <f t="shared" si="60"/>
        <v>-0.42222826004369551</v>
      </c>
      <c r="O301">
        <f t="shared" si="51"/>
        <v>1.3021197897728483</v>
      </c>
      <c r="P301">
        <f t="shared" si="52"/>
        <v>1.2180532449034529</v>
      </c>
      <c r="Q301">
        <f t="shared" si="53"/>
        <v>1.1090266224517265</v>
      </c>
      <c r="R301">
        <f t="shared" si="54"/>
        <v>0.89097337754827355</v>
      </c>
      <c r="S301">
        <f t="shared" si="55"/>
        <v>0.78194675509654721</v>
      </c>
      <c r="T301">
        <f t="shared" si="56"/>
        <v>0.69788021022715185</v>
      </c>
    </row>
    <row r="302" spans="9:20">
      <c r="I302">
        <f t="shared" si="49"/>
        <v>30.000000000000156</v>
      </c>
      <c r="J302">
        <f t="shared" si="57"/>
        <v>0.19218981710331393</v>
      </c>
      <c r="K302">
        <f t="shared" si="50"/>
        <v>0.37587857142857534</v>
      </c>
      <c r="L302">
        <f t="shared" si="58"/>
        <v>2.5</v>
      </c>
      <c r="M302">
        <f t="shared" si="59"/>
        <v>-1</v>
      </c>
      <c r="N302">
        <f t="shared" si="60"/>
        <v>-0.42505725220000445</v>
      </c>
      <c r="O302">
        <f t="shared" si="51"/>
        <v>1.3031302238523561</v>
      </c>
      <c r="P302">
        <f t="shared" si="52"/>
        <v>1.2187825199700195</v>
      </c>
      <c r="Q302">
        <f t="shared" si="53"/>
        <v>1.1093912599850098</v>
      </c>
      <c r="R302">
        <f t="shared" si="54"/>
        <v>0.89060874001499024</v>
      </c>
      <c r="S302">
        <f t="shared" si="55"/>
        <v>0.78121748002998048</v>
      </c>
      <c r="T302">
        <f t="shared" si="56"/>
        <v>0.696869776147644</v>
      </c>
    </row>
    <row r="303" spans="9:20">
      <c r="I303">
        <f t="shared" si="49"/>
        <v>30.100000000000158</v>
      </c>
      <c r="J303">
        <f t="shared" si="57"/>
        <v>0.19347321799308162</v>
      </c>
      <c r="K303">
        <f t="shared" si="50"/>
        <v>0.37838860500000404</v>
      </c>
      <c r="L303">
        <f t="shared" si="58"/>
        <v>2.5</v>
      </c>
      <c r="M303">
        <f t="shared" si="59"/>
        <v>-1</v>
      </c>
      <c r="N303">
        <f t="shared" si="60"/>
        <v>-0.42789569007302897</v>
      </c>
      <c r="O303">
        <f t="shared" si="51"/>
        <v>1.304140657931864</v>
      </c>
      <c r="P303">
        <f t="shared" si="52"/>
        <v>1.2195117950365864</v>
      </c>
      <c r="Q303">
        <f t="shared" si="53"/>
        <v>1.1097558975182931</v>
      </c>
      <c r="R303">
        <f t="shared" si="54"/>
        <v>0.89024410248170682</v>
      </c>
      <c r="S303">
        <f t="shared" si="55"/>
        <v>0.78048820496341376</v>
      </c>
      <c r="T303">
        <f t="shared" si="56"/>
        <v>0.69585934206813616</v>
      </c>
    </row>
    <row r="304" spans="9:20">
      <c r="I304">
        <f t="shared" si="49"/>
        <v>30.200000000000159</v>
      </c>
      <c r="J304">
        <f t="shared" si="57"/>
        <v>0.19476088976767383</v>
      </c>
      <c r="K304">
        <f t="shared" si="50"/>
        <v>0.38090699142857543</v>
      </c>
      <c r="L304">
        <f t="shared" si="58"/>
        <v>2.5</v>
      </c>
      <c r="M304">
        <f t="shared" si="59"/>
        <v>-1</v>
      </c>
      <c r="N304">
        <f t="shared" si="60"/>
        <v>-0.43074357366276905</v>
      </c>
      <c r="O304">
        <f t="shared" si="51"/>
        <v>1.3051510920113718</v>
      </c>
      <c r="P304">
        <f t="shared" si="52"/>
        <v>1.220241070103153</v>
      </c>
      <c r="Q304">
        <f t="shared" si="53"/>
        <v>1.1101205350515766</v>
      </c>
      <c r="R304">
        <f t="shared" si="54"/>
        <v>0.88987946494842352</v>
      </c>
      <c r="S304">
        <f t="shared" si="55"/>
        <v>0.77975892989684703</v>
      </c>
      <c r="T304">
        <f t="shared" si="56"/>
        <v>0.69484890798862831</v>
      </c>
    </row>
    <row r="305" spans="9:20">
      <c r="I305">
        <f t="shared" si="49"/>
        <v>30.300000000000161</v>
      </c>
      <c r="J305">
        <f t="shared" si="57"/>
        <v>0.19605283242709057</v>
      </c>
      <c r="K305">
        <f t="shared" si="50"/>
        <v>0.38343373071428982</v>
      </c>
      <c r="L305">
        <f t="shared" si="58"/>
        <v>2.5</v>
      </c>
      <c r="M305">
        <f t="shared" si="59"/>
        <v>-1</v>
      </c>
      <c r="N305">
        <f t="shared" si="60"/>
        <v>-0.43360090296922466</v>
      </c>
      <c r="O305">
        <f t="shared" si="51"/>
        <v>1.3061615260908797</v>
      </c>
      <c r="P305">
        <f t="shared" si="52"/>
        <v>1.2209703451697198</v>
      </c>
      <c r="Q305">
        <f t="shared" si="53"/>
        <v>1.1104851725848599</v>
      </c>
      <c r="R305">
        <f t="shared" si="54"/>
        <v>0.8895148274151401</v>
      </c>
      <c r="S305">
        <f t="shared" si="55"/>
        <v>0.77902965483028019</v>
      </c>
      <c r="T305">
        <f t="shared" si="56"/>
        <v>0.69383847390912035</v>
      </c>
    </row>
    <row r="306" spans="9:20">
      <c r="I306">
        <f t="shared" si="49"/>
        <v>30.400000000000162</v>
      </c>
      <c r="J306">
        <f t="shared" si="57"/>
        <v>0.19734904597133185</v>
      </c>
      <c r="K306">
        <f t="shared" si="50"/>
        <v>0.38596882285714695</v>
      </c>
      <c r="L306">
        <f t="shared" si="58"/>
        <v>2.5</v>
      </c>
      <c r="M306">
        <f t="shared" si="59"/>
        <v>-1</v>
      </c>
      <c r="N306">
        <f t="shared" si="60"/>
        <v>-0.43646767799239572</v>
      </c>
      <c r="O306">
        <f t="shared" si="51"/>
        <v>1.3071719601703875</v>
      </c>
      <c r="P306">
        <f t="shared" si="52"/>
        <v>1.2216996202362864</v>
      </c>
      <c r="Q306">
        <f t="shared" si="53"/>
        <v>1.1108498101181432</v>
      </c>
      <c r="R306">
        <f t="shared" si="54"/>
        <v>0.88915018988185679</v>
      </c>
      <c r="S306">
        <f t="shared" si="55"/>
        <v>0.77830037976371358</v>
      </c>
      <c r="T306">
        <f t="shared" si="56"/>
        <v>0.6928280398296125</v>
      </c>
    </row>
    <row r="307" spans="9:20">
      <c r="I307">
        <f t="shared" si="49"/>
        <v>30.500000000000163</v>
      </c>
      <c r="J307">
        <f t="shared" si="57"/>
        <v>0.19864953040039757</v>
      </c>
      <c r="K307">
        <f t="shared" si="50"/>
        <v>0.3885122678571471</v>
      </c>
      <c r="L307">
        <f t="shared" si="58"/>
        <v>2.5</v>
      </c>
      <c r="M307">
        <f t="shared" si="59"/>
        <v>-1</v>
      </c>
      <c r="N307">
        <f t="shared" si="60"/>
        <v>-0.43934389873228258</v>
      </c>
      <c r="O307">
        <f t="shared" si="51"/>
        <v>1.3081823942498954</v>
      </c>
      <c r="P307">
        <f t="shared" si="52"/>
        <v>1.2224288953028533</v>
      </c>
      <c r="Q307">
        <f t="shared" si="53"/>
        <v>1.1112144476514265</v>
      </c>
      <c r="R307">
        <f t="shared" si="54"/>
        <v>0.88878555234857337</v>
      </c>
      <c r="S307">
        <f t="shared" si="55"/>
        <v>0.77757110469714674</v>
      </c>
      <c r="T307">
        <f t="shared" si="56"/>
        <v>0.69181760575010465</v>
      </c>
    </row>
    <row r="308" spans="9:20">
      <c r="I308">
        <f t="shared" si="49"/>
        <v>30.600000000000165</v>
      </c>
      <c r="J308">
        <f t="shared" si="57"/>
        <v>0.19995428571428786</v>
      </c>
      <c r="K308">
        <f t="shared" si="50"/>
        <v>0.39106406571428992</v>
      </c>
      <c r="L308">
        <f t="shared" si="58"/>
        <v>2.5</v>
      </c>
      <c r="M308">
        <f t="shared" si="59"/>
        <v>-1</v>
      </c>
      <c r="N308">
        <f t="shared" si="60"/>
        <v>-0.44222956518888479</v>
      </c>
      <c r="O308">
        <f t="shared" si="51"/>
        <v>1.3091928283294032</v>
      </c>
      <c r="P308">
        <f t="shared" si="52"/>
        <v>1.2231581703694199</v>
      </c>
      <c r="Q308">
        <f t="shared" si="53"/>
        <v>1.11157908518471</v>
      </c>
      <c r="R308">
        <f t="shared" si="54"/>
        <v>0.88842091481529006</v>
      </c>
      <c r="S308">
        <f t="shared" si="55"/>
        <v>0.77684182963058002</v>
      </c>
      <c r="T308">
        <f t="shared" si="56"/>
        <v>0.6908071716705968</v>
      </c>
    </row>
    <row r="309" spans="9:20">
      <c r="I309">
        <f t="shared" si="49"/>
        <v>30.700000000000166</v>
      </c>
      <c r="J309">
        <f t="shared" si="57"/>
        <v>0.20126331191300267</v>
      </c>
      <c r="K309">
        <f t="shared" si="50"/>
        <v>0.39362421642857576</v>
      </c>
      <c r="L309">
        <f t="shared" si="58"/>
        <v>2.5</v>
      </c>
      <c r="M309">
        <f t="shared" si="59"/>
        <v>-1</v>
      </c>
      <c r="N309">
        <f t="shared" si="60"/>
        <v>-0.44512467736220274</v>
      </c>
      <c r="O309">
        <f t="shared" si="51"/>
        <v>1.3102032624089111</v>
      </c>
      <c r="P309">
        <f t="shared" si="52"/>
        <v>1.2238874454359867</v>
      </c>
      <c r="Q309">
        <f t="shared" si="53"/>
        <v>1.1119437227179934</v>
      </c>
      <c r="R309">
        <f t="shared" si="54"/>
        <v>0.88805627728200665</v>
      </c>
      <c r="S309">
        <f t="shared" si="55"/>
        <v>0.77611255456401329</v>
      </c>
      <c r="T309">
        <f t="shared" si="56"/>
        <v>0.68979673759108895</v>
      </c>
    </row>
    <row r="310" spans="9:20">
      <c r="I310">
        <f t="shared" si="49"/>
        <v>30.800000000000168</v>
      </c>
      <c r="J310">
        <f t="shared" si="57"/>
        <v>0.20257660899654201</v>
      </c>
      <c r="K310">
        <f t="shared" si="50"/>
        <v>0.39619272000000433</v>
      </c>
      <c r="L310">
        <f t="shared" si="58"/>
        <v>2.5</v>
      </c>
      <c r="M310">
        <f t="shared" si="59"/>
        <v>-1</v>
      </c>
      <c r="N310">
        <f t="shared" si="60"/>
        <v>-0.44802923525223604</v>
      </c>
      <c r="O310">
        <f t="shared" si="51"/>
        <v>1.3112136964884189</v>
      </c>
      <c r="P310">
        <f t="shared" si="52"/>
        <v>1.2246167205025533</v>
      </c>
      <c r="Q310">
        <f t="shared" si="53"/>
        <v>1.1123083602512767</v>
      </c>
      <c r="R310">
        <f t="shared" si="54"/>
        <v>0.88769163974872334</v>
      </c>
      <c r="S310">
        <f t="shared" si="55"/>
        <v>0.77538327949744656</v>
      </c>
      <c r="T310">
        <f t="shared" si="56"/>
        <v>0.6887863035115811</v>
      </c>
    </row>
    <row r="311" spans="9:20">
      <c r="I311">
        <f t="shared" si="49"/>
        <v>30.900000000000169</v>
      </c>
      <c r="J311">
        <f t="shared" si="57"/>
        <v>0.20389417696490586</v>
      </c>
      <c r="K311">
        <f t="shared" si="50"/>
        <v>0.39876957642857586</v>
      </c>
      <c r="L311">
        <f t="shared" si="58"/>
        <v>2.5</v>
      </c>
      <c r="M311">
        <f t="shared" si="59"/>
        <v>-1</v>
      </c>
      <c r="N311">
        <f t="shared" si="60"/>
        <v>-0.45094323885898496</v>
      </c>
      <c r="O311">
        <f t="shared" si="51"/>
        <v>1.3122241305679267</v>
      </c>
      <c r="P311">
        <f t="shared" si="52"/>
        <v>1.2253459955691202</v>
      </c>
      <c r="Q311">
        <f t="shared" si="53"/>
        <v>1.1126729977845602</v>
      </c>
      <c r="R311">
        <f t="shared" si="54"/>
        <v>0.88732700221543992</v>
      </c>
      <c r="S311">
        <f t="shared" si="55"/>
        <v>0.77465400443087984</v>
      </c>
      <c r="T311">
        <f t="shared" si="56"/>
        <v>0.68777586943207325</v>
      </c>
    </row>
    <row r="312" spans="9:20">
      <c r="I312">
        <f t="shared" si="49"/>
        <v>31.000000000000171</v>
      </c>
      <c r="J312">
        <f t="shared" si="57"/>
        <v>0.20521601581809421</v>
      </c>
      <c r="K312">
        <f t="shared" si="50"/>
        <v>0.40135478571429012</v>
      </c>
      <c r="L312">
        <f t="shared" si="58"/>
        <v>2.5</v>
      </c>
      <c r="M312">
        <f t="shared" si="59"/>
        <v>-1</v>
      </c>
      <c r="N312">
        <f t="shared" si="60"/>
        <v>-0.45386668818244952</v>
      </c>
      <c r="O312">
        <f t="shared" si="51"/>
        <v>1.3132345646474346</v>
      </c>
      <c r="P312">
        <f t="shared" si="52"/>
        <v>1.226075270635687</v>
      </c>
      <c r="Q312">
        <f t="shared" si="53"/>
        <v>1.1130376353178435</v>
      </c>
      <c r="R312">
        <f t="shared" si="54"/>
        <v>0.8869623646821565</v>
      </c>
      <c r="S312">
        <f t="shared" si="55"/>
        <v>0.77392472936431311</v>
      </c>
      <c r="T312">
        <f t="shared" si="56"/>
        <v>0.6867654353525654</v>
      </c>
    </row>
    <row r="313" spans="9:20">
      <c r="I313">
        <f t="shared" si="49"/>
        <v>31.100000000000172</v>
      </c>
      <c r="J313">
        <f t="shared" si="57"/>
        <v>0.2065421255561071</v>
      </c>
      <c r="K313">
        <f t="shared" si="50"/>
        <v>0.40394834785714739</v>
      </c>
      <c r="L313">
        <f t="shared" si="58"/>
        <v>2.5</v>
      </c>
      <c r="M313">
        <f t="shared" si="59"/>
        <v>-1</v>
      </c>
      <c r="N313">
        <f t="shared" si="60"/>
        <v>-0.45679958322262953</v>
      </c>
      <c r="O313">
        <f t="shared" si="51"/>
        <v>1.3142449987269424</v>
      </c>
      <c r="P313">
        <f t="shared" si="52"/>
        <v>1.2268045457022536</v>
      </c>
      <c r="Q313">
        <f t="shared" si="53"/>
        <v>1.1134022728511268</v>
      </c>
      <c r="R313">
        <f t="shared" si="54"/>
        <v>0.88659772714887319</v>
      </c>
      <c r="S313">
        <f t="shared" si="55"/>
        <v>0.77319545429774639</v>
      </c>
      <c r="T313">
        <f t="shared" si="56"/>
        <v>0.68575500127305755</v>
      </c>
    </row>
    <row r="314" spans="9:20">
      <c r="I314">
        <f t="shared" si="49"/>
        <v>31.200000000000173</v>
      </c>
      <c r="J314">
        <f t="shared" si="57"/>
        <v>0.20787250617894446</v>
      </c>
      <c r="K314">
        <f t="shared" si="50"/>
        <v>0.4065502628571474</v>
      </c>
      <c r="L314">
        <f t="shared" si="58"/>
        <v>2.5</v>
      </c>
      <c r="M314">
        <f t="shared" si="59"/>
        <v>-1</v>
      </c>
      <c r="N314">
        <f t="shared" si="60"/>
        <v>-0.45974192397952518</v>
      </c>
      <c r="O314">
        <f t="shared" si="51"/>
        <v>1.3152554328064503</v>
      </c>
      <c r="P314">
        <f t="shared" si="52"/>
        <v>1.2275338207688204</v>
      </c>
      <c r="Q314">
        <f t="shared" si="53"/>
        <v>1.1137669103844101</v>
      </c>
      <c r="R314">
        <f t="shared" si="54"/>
        <v>0.88623308961558978</v>
      </c>
      <c r="S314">
        <f t="shared" si="55"/>
        <v>0.77246617923117955</v>
      </c>
      <c r="T314">
        <f t="shared" si="56"/>
        <v>0.6847445671935497</v>
      </c>
    </row>
    <row r="315" spans="9:20">
      <c r="I315">
        <f t="shared" si="49"/>
        <v>31.300000000000175</v>
      </c>
      <c r="J315">
        <f t="shared" si="57"/>
        <v>0.20920715768660639</v>
      </c>
      <c r="K315">
        <f t="shared" si="50"/>
        <v>0.40916053071429037</v>
      </c>
      <c r="L315">
        <f t="shared" si="58"/>
        <v>2.5</v>
      </c>
      <c r="M315">
        <f t="shared" si="59"/>
        <v>-1</v>
      </c>
      <c r="N315">
        <f t="shared" si="60"/>
        <v>-0.4626937104531364</v>
      </c>
      <c r="O315">
        <f t="shared" si="51"/>
        <v>1.3162658668859581</v>
      </c>
      <c r="P315">
        <f t="shared" si="52"/>
        <v>1.2282630958353871</v>
      </c>
      <c r="Q315">
        <f t="shared" si="53"/>
        <v>1.1141315479176936</v>
      </c>
      <c r="R315">
        <f t="shared" si="54"/>
        <v>0.88586845208230647</v>
      </c>
      <c r="S315">
        <f t="shared" si="55"/>
        <v>0.77173690416461294</v>
      </c>
      <c r="T315">
        <f t="shared" si="56"/>
        <v>0.68373413311404185</v>
      </c>
    </row>
    <row r="316" spans="9:20">
      <c r="I316">
        <f t="shared" si="49"/>
        <v>31.400000000000176</v>
      </c>
      <c r="J316">
        <f t="shared" si="57"/>
        <v>0.21054608007909281</v>
      </c>
      <c r="K316">
        <f t="shared" si="50"/>
        <v>0.41177915142857607</v>
      </c>
      <c r="L316">
        <f t="shared" si="58"/>
        <v>2.5</v>
      </c>
      <c r="M316">
        <f t="shared" si="59"/>
        <v>-1</v>
      </c>
      <c r="N316">
        <f t="shared" si="60"/>
        <v>-0.46565494264346297</v>
      </c>
      <c r="O316">
        <f t="shared" si="51"/>
        <v>1.317276300965466</v>
      </c>
      <c r="P316">
        <f t="shared" si="52"/>
        <v>1.2289923709019539</v>
      </c>
      <c r="Q316">
        <f t="shared" si="53"/>
        <v>1.114496185450977</v>
      </c>
      <c r="R316">
        <f t="shared" si="54"/>
        <v>0.88550381454902305</v>
      </c>
      <c r="S316">
        <f t="shared" si="55"/>
        <v>0.7710076290980461</v>
      </c>
      <c r="T316">
        <f t="shared" si="56"/>
        <v>0.682723699034534</v>
      </c>
    </row>
    <row r="317" spans="9:20">
      <c r="I317">
        <f t="shared" si="49"/>
        <v>31.500000000000178</v>
      </c>
      <c r="J317">
        <f t="shared" si="57"/>
        <v>0.21188927335640378</v>
      </c>
      <c r="K317">
        <f t="shared" si="50"/>
        <v>0.41440612500000479</v>
      </c>
      <c r="L317">
        <f t="shared" si="58"/>
        <v>2.5</v>
      </c>
      <c r="M317">
        <f t="shared" si="59"/>
        <v>-1</v>
      </c>
      <c r="N317">
        <f t="shared" si="60"/>
        <v>-0.46862562055050533</v>
      </c>
      <c r="O317">
        <f t="shared" si="51"/>
        <v>1.3182867350449738</v>
      </c>
      <c r="P317">
        <f t="shared" si="52"/>
        <v>1.2297216459685205</v>
      </c>
      <c r="Q317">
        <f t="shared" si="53"/>
        <v>1.1148608229842603</v>
      </c>
      <c r="R317">
        <f t="shared" si="54"/>
        <v>0.88513917701573974</v>
      </c>
      <c r="S317">
        <f t="shared" si="55"/>
        <v>0.77027835403147937</v>
      </c>
      <c r="T317">
        <f t="shared" si="56"/>
        <v>0.68171326495502615</v>
      </c>
    </row>
    <row r="318" spans="9:20">
      <c r="I318">
        <f t="shared" si="49"/>
        <v>31.600000000000179</v>
      </c>
      <c r="J318">
        <f t="shared" si="57"/>
        <v>0.21323673751853925</v>
      </c>
      <c r="K318">
        <f t="shared" si="50"/>
        <v>0.41704145142857618</v>
      </c>
      <c r="L318">
        <f t="shared" si="58"/>
        <v>2.5</v>
      </c>
      <c r="M318">
        <f t="shared" si="59"/>
        <v>-1</v>
      </c>
      <c r="N318">
        <f t="shared" si="60"/>
        <v>-0.47160574417426315</v>
      </c>
      <c r="O318">
        <f t="shared" si="51"/>
        <v>1.3192971691244817</v>
      </c>
      <c r="P318">
        <f t="shared" si="52"/>
        <v>1.2304509210350874</v>
      </c>
      <c r="Q318">
        <f t="shared" si="53"/>
        <v>1.1152254605175438</v>
      </c>
      <c r="R318">
        <f t="shared" si="54"/>
        <v>0.88477453948245632</v>
      </c>
      <c r="S318">
        <f t="shared" si="55"/>
        <v>0.76954907896491265</v>
      </c>
      <c r="T318">
        <f t="shared" si="56"/>
        <v>0.68070283087551819</v>
      </c>
    </row>
    <row r="319" spans="9:20">
      <c r="I319">
        <f t="shared" si="49"/>
        <v>31.70000000000018</v>
      </c>
      <c r="J319">
        <f t="shared" si="57"/>
        <v>0.21458847256549926</v>
      </c>
      <c r="K319">
        <f t="shared" si="50"/>
        <v>0.41968513071429048</v>
      </c>
      <c r="L319">
        <f t="shared" si="58"/>
        <v>2.5</v>
      </c>
      <c r="M319">
        <f t="shared" si="59"/>
        <v>-1</v>
      </c>
      <c r="N319">
        <f t="shared" si="60"/>
        <v>-0.47459531351473661</v>
      </c>
      <c r="O319">
        <f t="shared" si="51"/>
        <v>1.3203076032039895</v>
      </c>
      <c r="P319">
        <f t="shared" si="52"/>
        <v>1.2311801961016542</v>
      </c>
      <c r="Q319">
        <f t="shared" si="53"/>
        <v>1.1155900980508271</v>
      </c>
      <c r="R319">
        <f t="shared" si="54"/>
        <v>0.88440990194917291</v>
      </c>
      <c r="S319">
        <f t="shared" si="55"/>
        <v>0.76881980389834592</v>
      </c>
      <c r="T319">
        <f t="shared" si="56"/>
        <v>0.67969239679601035</v>
      </c>
    </row>
    <row r="320" spans="9:20">
      <c r="I320">
        <f t="shared" si="49"/>
        <v>31.800000000000182</v>
      </c>
      <c r="J320">
        <f t="shared" si="57"/>
        <v>0.21594447849728376</v>
      </c>
      <c r="K320">
        <f t="shared" si="50"/>
        <v>0.42233716285714773</v>
      </c>
      <c r="L320">
        <f t="shared" si="58"/>
        <v>2.5</v>
      </c>
      <c r="M320">
        <f t="shared" si="59"/>
        <v>-1</v>
      </c>
      <c r="N320">
        <f t="shared" si="60"/>
        <v>-0.47759432857192557</v>
      </c>
      <c r="O320">
        <f t="shared" si="51"/>
        <v>1.3213180372834974</v>
      </c>
      <c r="P320">
        <f t="shared" si="52"/>
        <v>1.2319094711682208</v>
      </c>
      <c r="Q320">
        <f t="shared" si="53"/>
        <v>1.1159547355841104</v>
      </c>
      <c r="R320">
        <f t="shared" si="54"/>
        <v>0.8840452644158896</v>
      </c>
      <c r="S320">
        <f t="shared" si="55"/>
        <v>0.7680905288317792</v>
      </c>
      <c r="T320">
        <f t="shared" si="56"/>
        <v>0.6786819627165025</v>
      </c>
    </row>
    <row r="321" spans="9:20">
      <c r="I321">
        <f t="shared" si="49"/>
        <v>31.900000000000183</v>
      </c>
      <c r="J321">
        <f t="shared" si="57"/>
        <v>0.21730475531389273</v>
      </c>
      <c r="K321">
        <f t="shared" si="50"/>
        <v>0.42499754785714772</v>
      </c>
      <c r="L321">
        <f t="shared" si="58"/>
        <v>2.5</v>
      </c>
      <c r="M321">
        <f t="shared" si="59"/>
        <v>-1</v>
      </c>
      <c r="N321">
        <f t="shared" si="60"/>
        <v>-0.48060278934583006</v>
      </c>
      <c r="O321">
        <f t="shared" si="51"/>
        <v>1.3223284713630052</v>
      </c>
      <c r="P321">
        <f t="shared" si="52"/>
        <v>1.2326387462347876</v>
      </c>
      <c r="Q321">
        <f t="shared" si="53"/>
        <v>1.1163193731173937</v>
      </c>
      <c r="R321">
        <f t="shared" si="54"/>
        <v>0.88368062688260618</v>
      </c>
      <c r="S321">
        <f t="shared" si="55"/>
        <v>0.76736125376521247</v>
      </c>
      <c r="T321">
        <f t="shared" si="56"/>
        <v>0.67767152863699465</v>
      </c>
    </row>
    <row r="322" spans="9:20">
      <c r="I322">
        <f t="shared" si="49"/>
        <v>32.000000000000185</v>
      </c>
      <c r="J322">
        <f t="shared" si="57"/>
        <v>0.21866930301532628</v>
      </c>
      <c r="K322">
        <f t="shared" si="50"/>
        <v>0.42766628571429072</v>
      </c>
      <c r="L322">
        <f t="shared" si="58"/>
        <v>2.5</v>
      </c>
      <c r="M322">
        <f t="shared" si="59"/>
        <v>-1</v>
      </c>
      <c r="N322">
        <f t="shared" si="60"/>
        <v>-0.48362069583645007</v>
      </c>
      <c r="O322">
        <f t="shared" si="51"/>
        <v>1.3233389054425133</v>
      </c>
      <c r="P322">
        <f t="shared" si="52"/>
        <v>1.2333680213013543</v>
      </c>
      <c r="Q322">
        <f t="shared" si="53"/>
        <v>1.1166840106506772</v>
      </c>
      <c r="R322">
        <f t="shared" si="54"/>
        <v>0.88331598934932287</v>
      </c>
      <c r="S322">
        <f t="shared" si="55"/>
        <v>0.76663197869864574</v>
      </c>
      <c r="T322">
        <f t="shared" si="56"/>
        <v>0.67666109455748669</v>
      </c>
    </row>
    <row r="323" spans="9:20">
      <c r="I323">
        <f t="shared" ref="I323:I386" si="61">I322+0.1</f>
        <v>32.100000000000186</v>
      </c>
      <c r="J323">
        <f t="shared" si="57"/>
        <v>0.22003812160158437</v>
      </c>
      <c r="K323">
        <f t="shared" ref="K323:K386" si="62">(I323/$E$4)^2</f>
        <v>0.4303433764285764</v>
      </c>
      <c r="L323">
        <f t="shared" si="58"/>
        <v>2.5</v>
      </c>
      <c r="M323">
        <f t="shared" si="59"/>
        <v>-1</v>
      </c>
      <c r="N323">
        <f t="shared" si="60"/>
        <v>-0.4866480480437857</v>
      </c>
      <c r="O323">
        <f t="shared" ref="O323:O386" si="63">1+((0.5*$B$6*$B$21/$B$5)*$D$33*$B$28*$I323)</f>
        <v>1.3243493395220212</v>
      </c>
      <c r="P323">
        <f t="shared" ref="P323:P386" si="64">1+((0.5*$B$6*$B$21/$B$5)*$E$33*$B$28*$I323)</f>
        <v>1.2340972963679211</v>
      </c>
      <c r="Q323">
        <f t="shared" ref="Q323:Q386" si="65">1+((0.5*$B$6*$B$21/$B$5)*$F$33*$B$28*$I323)</f>
        <v>1.1170486481839605</v>
      </c>
      <c r="R323">
        <f t="shared" ref="R323:R386" si="66">1-((0.5*$B$6*$B$21/$B$5)*$F$33*$B$28*$I323)</f>
        <v>0.88295135181603945</v>
      </c>
      <c r="S323">
        <f t="shared" ref="S323:S386" si="67">1-((0.5*$B$6*$B$21/$B$5)*$E$33*$B$28*$I323)</f>
        <v>0.76590270363207891</v>
      </c>
      <c r="T323">
        <f t="shared" ref="T323:T386" si="68">1-((0.5*$B$6*$B$21/$B$5)*$D$33*$B$28*$I323)</f>
        <v>0.67565066047797884</v>
      </c>
    </row>
    <row r="324" spans="9:20">
      <c r="I324">
        <f t="shared" si="61"/>
        <v>32.200000000000188</v>
      </c>
      <c r="J324">
        <f t="shared" ref="J324:J387" si="69">(I324/$E$3)^2</f>
        <v>0.22141121107266695</v>
      </c>
      <c r="K324">
        <f t="shared" si="62"/>
        <v>0.43302882000000509</v>
      </c>
      <c r="L324">
        <f t="shared" ref="L324:L387" si="70">$B$1</f>
        <v>2.5</v>
      </c>
      <c r="M324">
        <f t="shared" ref="M324:M387" si="71">$B$2</f>
        <v>-1</v>
      </c>
      <c r="N324">
        <f t="shared" si="60"/>
        <v>-0.48968484596783673</v>
      </c>
      <c r="O324">
        <f t="shared" si="63"/>
        <v>1.325359773601529</v>
      </c>
      <c r="P324">
        <f t="shared" si="64"/>
        <v>1.2348265714344877</v>
      </c>
      <c r="Q324">
        <f t="shared" si="65"/>
        <v>1.1174132857172439</v>
      </c>
      <c r="R324">
        <f t="shared" si="66"/>
        <v>0.88258671428275615</v>
      </c>
      <c r="S324">
        <f t="shared" si="67"/>
        <v>0.76517342856551229</v>
      </c>
      <c r="T324">
        <f t="shared" si="68"/>
        <v>0.67464022639847099</v>
      </c>
    </row>
    <row r="325" spans="9:20">
      <c r="I325">
        <f t="shared" si="61"/>
        <v>32.300000000000189</v>
      </c>
      <c r="J325">
        <f t="shared" si="69"/>
        <v>0.22278857142857406</v>
      </c>
      <c r="K325">
        <f t="shared" si="62"/>
        <v>0.43572261642857651</v>
      </c>
      <c r="L325">
        <f t="shared" si="70"/>
        <v>2.5</v>
      </c>
      <c r="M325">
        <f t="shared" si="71"/>
        <v>-1</v>
      </c>
      <c r="N325">
        <f t="shared" si="60"/>
        <v>-0.49273108960860362</v>
      </c>
      <c r="O325">
        <f t="shared" si="63"/>
        <v>1.3263702076810369</v>
      </c>
      <c r="P325">
        <f t="shared" si="64"/>
        <v>1.2355558465010545</v>
      </c>
      <c r="Q325">
        <f t="shared" si="65"/>
        <v>1.1177779232505272</v>
      </c>
      <c r="R325">
        <f t="shared" si="66"/>
        <v>0.88222207674947273</v>
      </c>
      <c r="S325">
        <f t="shared" si="67"/>
        <v>0.76444415349894546</v>
      </c>
      <c r="T325">
        <f t="shared" si="68"/>
        <v>0.67362979231896314</v>
      </c>
    </row>
    <row r="326" spans="9:20">
      <c r="I326">
        <f t="shared" si="61"/>
        <v>32.40000000000019</v>
      </c>
      <c r="J326">
        <f t="shared" si="69"/>
        <v>0.22417020266930568</v>
      </c>
      <c r="K326">
        <f t="shared" si="62"/>
        <v>0.4384247657142909</v>
      </c>
      <c r="L326">
        <f t="shared" si="70"/>
        <v>2.5</v>
      </c>
      <c r="M326">
        <f t="shared" si="71"/>
        <v>-1</v>
      </c>
      <c r="N326">
        <f t="shared" si="60"/>
        <v>-0.49578677896608586</v>
      </c>
      <c r="O326">
        <f t="shared" si="63"/>
        <v>1.3273806417605447</v>
      </c>
      <c r="P326">
        <f t="shared" si="64"/>
        <v>1.2362851215676212</v>
      </c>
      <c r="Q326">
        <f t="shared" si="65"/>
        <v>1.1181425607838107</v>
      </c>
      <c r="R326">
        <f t="shared" si="66"/>
        <v>0.88185743921618942</v>
      </c>
      <c r="S326">
        <f t="shared" si="67"/>
        <v>0.76371487843237873</v>
      </c>
      <c r="T326">
        <f t="shared" si="68"/>
        <v>0.67261935823945529</v>
      </c>
    </row>
    <row r="327" spans="9:20">
      <c r="I327">
        <f t="shared" si="61"/>
        <v>32.500000000000192</v>
      </c>
      <c r="J327">
        <f t="shared" si="69"/>
        <v>0.22555610479486179</v>
      </c>
      <c r="K327">
        <f t="shared" si="62"/>
        <v>0.44113526785714807</v>
      </c>
      <c r="L327">
        <f t="shared" si="70"/>
        <v>2.5</v>
      </c>
      <c r="M327">
        <f t="shared" si="71"/>
        <v>-1</v>
      </c>
      <c r="N327">
        <f t="shared" si="60"/>
        <v>-0.49885191404028378</v>
      </c>
      <c r="O327">
        <f t="shared" si="63"/>
        <v>1.3283910758400526</v>
      </c>
      <c r="P327">
        <f t="shared" si="64"/>
        <v>1.237014396634188</v>
      </c>
      <c r="Q327">
        <f t="shared" si="65"/>
        <v>1.118507198317094</v>
      </c>
      <c r="R327">
        <f t="shared" si="66"/>
        <v>0.881492801682906</v>
      </c>
      <c r="S327">
        <f t="shared" si="67"/>
        <v>0.762985603365812</v>
      </c>
      <c r="T327">
        <f t="shared" si="68"/>
        <v>0.67160892415994744</v>
      </c>
    </row>
    <row r="328" spans="9:20">
      <c r="I328">
        <f t="shared" si="61"/>
        <v>32.600000000000193</v>
      </c>
      <c r="J328">
        <f t="shared" si="69"/>
        <v>0.2269462778052424</v>
      </c>
      <c r="K328">
        <f t="shared" si="62"/>
        <v>0.4438541228571482</v>
      </c>
      <c r="L328">
        <f t="shared" si="70"/>
        <v>2.5</v>
      </c>
      <c r="M328">
        <f t="shared" si="71"/>
        <v>-1</v>
      </c>
      <c r="N328">
        <f t="shared" si="60"/>
        <v>-0.501926494831197</v>
      </c>
      <c r="O328">
        <f t="shared" si="63"/>
        <v>1.3294015099195604</v>
      </c>
      <c r="P328">
        <f t="shared" si="64"/>
        <v>1.2377436717007546</v>
      </c>
      <c r="Q328">
        <f t="shared" si="65"/>
        <v>1.1188718358503773</v>
      </c>
      <c r="R328">
        <f t="shared" si="66"/>
        <v>0.88112816414962269</v>
      </c>
      <c r="S328">
        <f t="shared" si="67"/>
        <v>0.76225632829924528</v>
      </c>
      <c r="T328">
        <f t="shared" si="68"/>
        <v>0.67059849008043959</v>
      </c>
    </row>
    <row r="329" spans="9:20">
      <c r="I329">
        <f t="shared" si="61"/>
        <v>32.700000000000195</v>
      </c>
      <c r="J329">
        <f t="shared" si="69"/>
        <v>0.22834072170044759</v>
      </c>
      <c r="K329">
        <f t="shared" si="62"/>
        <v>0.44658133071429101</v>
      </c>
      <c r="L329">
        <f t="shared" si="70"/>
        <v>2.5</v>
      </c>
      <c r="M329">
        <f t="shared" si="71"/>
        <v>-1</v>
      </c>
      <c r="N329">
        <f t="shared" si="60"/>
        <v>-0.50501052133882607</v>
      </c>
      <c r="O329">
        <f t="shared" si="63"/>
        <v>1.3304119439990683</v>
      </c>
      <c r="P329">
        <f t="shared" si="64"/>
        <v>1.2384729467673214</v>
      </c>
      <c r="Q329">
        <f t="shared" si="65"/>
        <v>1.1192364733836608</v>
      </c>
      <c r="R329">
        <f t="shared" si="66"/>
        <v>0.88076352661633928</v>
      </c>
      <c r="S329">
        <f t="shared" si="67"/>
        <v>0.76152705323267855</v>
      </c>
      <c r="T329">
        <f t="shared" si="68"/>
        <v>0.66958805600093174</v>
      </c>
    </row>
    <row r="330" spans="9:20">
      <c r="I330">
        <f t="shared" si="61"/>
        <v>32.800000000000196</v>
      </c>
      <c r="J330">
        <f t="shared" si="69"/>
        <v>0.22973943648047729</v>
      </c>
      <c r="K330">
        <f t="shared" si="62"/>
        <v>0.44931689142857684</v>
      </c>
      <c r="L330">
        <f t="shared" si="70"/>
        <v>2.5</v>
      </c>
      <c r="M330">
        <f t="shared" si="71"/>
        <v>-1</v>
      </c>
      <c r="N330">
        <f t="shared" si="60"/>
        <v>-0.5081039935631706</v>
      </c>
      <c r="O330">
        <f t="shared" si="63"/>
        <v>1.3314223780785761</v>
      </c>
      <c r="P330">
        <f t="shared" si="64"/>
        <v>1.2392022218338883</v>
      </c>
      <c r="Q330">
        <f t="shared" si="65"/>
        <v>1.1196011109169441</v>
      </c>
      <c r="R330">
        <f t="shared" si="66"/>
        <v>0.88039888908305586</v>
      </c>
      <c r="S330">
        <f t="shared" si="67"/>
        <v>0.76079777816611183</v>
      </c>
      <c r="T330">
        <f t="shared" si="68"/>
        <v>0.66857762192142389</v>
      </c>
    </row>
    <row r="331" spans="9:20">
      <c r="I331">
        <f t="shared" si="61"/>
        <v>32.900000000000198</v>
      </c>
      <c r="J331">
        <f t="shared" si="69"/>
        <v>0.23114242214533148</v>
      </c>
      <c r="K331">
        <f t="shared" si="62"/>
        <v>0.45206080500000539</v>
      </c>
      <c r="L331">
        <f t="shared" si="70"/>
        <v>2.5</v>
      </c>
      <c r="M331">
        <f t="shared" si="71"/>
        <v>-1</v>
      </c>
      <c r="N331">
        <f t="shared" ref="N331:N394" si="72">(0.5*$B$6*I331^2*$B$3*-1)/$B$5</f>
        <v>-0.5112069115042307</v>
      </c>
      <c r="O331">
        <f t="shared" si="63"/>
        <v>1.332432812158084</v>
      </c>
      <c r="P331">
        <f t="shared" si="64"/>
        <v>1.2399314969004549</v>
      </c>
      <c r="Q331">
        <f t="shared" si="65"/>
        <v>1.1199657484502274</v>
      </c>
      <c r="R331">
        <f t="shared" si="66"/>
        <v>0.88003425154977255</v>
      </c>
      <c r="S331">
        <f t="shared" si="67"/>
        <v>0.7600685030995451</v>
      </c>
      <c r="T331">
        <f t="shared" si="68"/>
        <v>0.66756718784191604</v>
      </c>
    </row>
    <row r="332" spans="9:20">
      <c r="I332">
        <f t="shared" si="61"/>
        <v>33.000000000000199</v>
      </c>
      <c r="J332">
        <f t="shared" si="69"/>
        <v>0.23254967869501023</v>
      </c>
      <c r="K332">
        <f t="shared" si="62"/>
        <v>0.45481307142857696</v>
      </c>
      <c r="L332">
        <f t="shared" si="70"/>
        <v>2.5</v>
      </c>
      <c r="M332">
        <f t="shared" si="71"/>
        <v>-1</v>
      </c>
      <c r="N332">
        <f t="shared" si="72"/>
        <v>-0.51431927516200626</v>
      </c>
      <c r="O332">
        <f t="shared" si="63"/>
        <v>1.3334432462375918</v>
      </c>
      <c r="P332">
        <f t="shared" si="64"/>
        <v>1.2406607719670217</v>
      </c>
      <c r="Q332">
        <f t="shared" si="65"/>
        <v>1.1203303859835108</v>
      </c>
      <c r="R332">
        <f t="shared" si="66"/>
        <v>0.87966961401648913</v>
      </c>
      <c r="S332">
        <f t="shared" si="67"/>
        <v>0.75933922803297826</v>
      </c>
      <c r="T332">
        <f t="shared" si="68"/>
        <v>0.66655675376240819</v>
      </c>
    </row>
    <row r="333" spans="9:20">
      <c r="I333">
        <f t="shared" si="61"/>
        <v>33.1000000000002</v>
      </c>
      <c r="J333">
        <f t="shared" si="69"/>
        <v>0.23396120612951349</v>
      </c>
      <c r="K333">
        <f t="shared" si="62"/>
        <v>0.45757369071429127</v>
      </c>
      <c r="L333">
        <f t="shared" si="70"/>
        <v>2.5</v>
      </c>
      <c r="M333">
        <f t="shared" si="71"/>
        <v>-1</v>
      </c>
      <c r="N333">
        <f t="shared" si="72"/>
        <v>-0.51744108453649751</v>
      </c>
      <c r="O333">
        <f t="shared" si="63"/>
        <v>1.3344536803170997</v>
      </c>
      <c r="P333">
        <f t="shared" si="64"/>
        <v>1.2413900470335884</v>
      </c>
      <c r="Q333">
        <f t="shared" si="65"/>
        <v>1.1206950235167943</v>
      </c>
      <c r="R333">
        <f t="shared" si="66"/>
        <v>0.87930497648320582</v>
      </c>
      <c r="S333">
        <f t="shared" si="67"/>
        <v>0.75860995296641154</v>
      </c>
      <c r="T333">
        <f t="shared" si="68"/>
        <v>0.66554631968290034</v>
      </c>
    </row>
    <row r="334" spans="9:20">
      <c r="I334">
        <f t="shared" si="61"/>
        <v>33.200000000000202</v>
      </c>
      <c r="J334">
        <f t="shared" si="69"/>
        <v>0.23537700444884124</v>
      </c>
      <c r="K334">
        <f t="shared" si="62"/>
        <v>0.46034266285714853</v>
      </c>
      <c r="L334">
        <f t="shared" si="70"/>
        <v>2.5</v>
      </c>
      <c r="M334">
        <f t="shared" si="71"/>
        <v>-1</v>
      </c>
      <c r="N334">
        <f t="shared" si="72"/>
        <v>-0.52057233962770411</v>
      </c>
      <c r="O334">
        <f t="shared" si="63"/>
        <v>1.3354641143966075</v>
      </c>
      <c r="P334">
        <f t="shared" si="64"/>
        <v>1.2421193221001552</v>
      </c>
      <c r="Q334">
        <f t="shared" si="65"/>
        <v>1.1210596610500776</v>
      </c>
      <c r="R334">
        <f t="shared" si="66"/>
        <v>0.87894033894992241</v>
      </c>
      <c r="S334">
        <f t="shared" si="67"/>
        <v>0.75788067789984481</v>
      </c>
      <c r="T334">
        <f t="shared" si="68"/>
        <v>0.6645358856033925</v>
      </c>
    </row>
    <row r="335" spans="9:20">
      <c r="I335">
        <f t="shared" si="61"/>
        <v>33.300000000000203</v>
      </c>
      <c r="J335">
        <f t="shared" si="69"/>
        <v>0.23679707365299346</v>
      </c>
      <c r="K335">
        <f t="shared" si="62"/>
        <v>0.46311998785714853</v>
      </c>
      <c r="L335">
        <f t="shared" si="70"/>
        <v>2.5</v>
      </c>
      <c r="M335">
        <f t="shared" si="71"/>
        <v>-1</v>
      </c>
      <c r="N335">
        <f t="shared" si="72"/>
        <v>-0.5237130404356265</v>
      </c>
      <c r="O335">
        <f t="shared" si="63"/>
        <v>1.3364745484761156</v>
      </c>
      <c r="P335">
        <f t="shared" si="64"/>
        <v>1.2428485971667218</v>
      </c>
      <c r="Q335">
        <f t="shared" si="65"/>
        <v>1.1214242985833609</v>
      </c>
      <c r="R335">
        <f t="shared" si="66"/>
        <v>0.8785757014166391</v>
      </c>
      <c r="S335">
        <f t="shared" si="67"/>
        <v>0.75715140283327809</v>
      </c>
      <c r="T335">
        <f t="shared" si="68"/>
        <v>0.66352545152388454</v>
      </c>
    </row>
    <row r="336" spans="9:20">
      <c r="I336">
        <f t="shared" si="61"/>
        <v>33.400000000000205</v>
      </c>
      <c r="J336">
        <f t="shared" si="69"/>
        <v>0.23822141374197028</v>
      </c>
      <c r="K336">
        <f t="shared" si="62"/>
        <v>0.46590566571429148</v>
      </c>
      <c r="L336">
        <f t="shared" si="70"/>
        <v>2.5</v>
      </c>
      <c r="M336">
        <f t="shared" si="71"/>
        <v>-1</v>
      </c>
      <c r="N336">
        <f t="shared" si="72"/>
        <v>-0.52686318696026424</v>
      </c>
      <c r="O336">
        <f t="shared" si="63"/>
        <v>1.3374849825556234</v>
      </c>
      <c r="P336">
        <f t="shared" si="64"/>
        <v>1.2435778722332886</v>
      </c>
      <c r="Q336">
        <f t="shared" si="65"/>
        <v>1.1217889361166442</v>
      </c>
      <c r="R336">
        <f t="shared" si="66"/>
        <v>0.87821106388335568</v>
      </c>
      <c r="S336">
        <f t="shared" si="67"/>
        <v>0.75642212776671136</v>
      </c>
      <c r="T336">
        <f t="shared" si="68"/>
        <v>0.66251501744437669</v>
      </c>
    </row>
    <row r="337" spans="9:20">
      <c r="I337">
        <f t="shared" si="61"/>
        <v>33.500000000000206</v>
      </c>
      <c r="J337">
        <f t="shared" si="69"/>
        <v>0.2396500247157716</v>
      </c>
      <c r="K337">
        <f t="shared" si="62"/>
        <v>0.46869969642857723</v>
      </c>
      <c r="L337">
        <f t="shared" si="70"/>
        <v>2.5</v>
      </c>
      <c r="M337">
        <f t="shared" si="71"/>
        <v>-1</v>
      </c>
      <c r="N337">
        <f t="shared" si="72"/>
        <v>-0.53002277920161778</v>
      </c>
      <c r="O337">
        <f t="shared" si="63"/>
        <v>1.3384954166351313</v>
      </c>
      <c r="P337">
        <f t="shared" si="64"/>
        <v>1.2443071472998555</v>
      </c>
      <c r="Q337">
        <f t="shared" si="65"/>
        <v>1.1221535736499277</v>
      </c>
      <c r="R337">
        <f t="shared" si="66"/>
        <v>0.87784642635007226</v>
      </c>
      <c r="S337">
        <f t="shared" si="67"/>
        <v>0.75569285270014463</v>
      </c>
      <c r="T337">
        <f t="shared" si="68"/>
        <v>0.66150458336486884</v>
      </c>
    </row>
    <row r="338" spans="9:20">
      <c r="I338">
        <f t="shared" si="61"/>
        <v>33.600000000000207</v>
      </c>
      <c r="J338">
        <f t="shared" si="69"/>
        <v>0.24108290657439743</v>
      </c>
      <c r="K338">
        <f t="shared" si="62"/>
        <v>0.47150208000000593</v>
      </c>
      <c r="L338">
        <f t="shared" si="70"/>
        <v>2.5</v>
      </c>
      <c r="M338">
        <f t="shared" si="71"/>
        <v>-1</v>
      </c>
      <c r="N338">
        <f t="shared" si="72"/>
        <v>-0.53319181715968667</v>
      </c>
      <c r="O338">
        <f t="shared" si="63"/>
        <v>1.3395058507146391</v>
      </c>
      <c r="P338">
        <f t="shared" si="64"/>
        <v>1.2450364223664221</v>
      </c>
      <c r="Q338">
        <f t="shared" si="65"/>
        <v>1.122518211183211</v>
      </c>
      <c r="R338">
        <f t="shared" si="66"/>
        <v>0.87748178881678895</v>
      </c>
      <c r="S338">
        <f t="shared" si="67"/>
        <v>0.75496357763357791</v>
      </c>
      <c r="T338">
        <f t="shared" si="68"/>
        <v>0.66049414928536099</v>
      </c>
    </row>
    <row r="339" spans="9:20">
      <c r="I339">
        <f t="shared" si="61"/>
        <v>33.700000000000209</v>
      </c>
      <c r="J339">
        <f t="shared" si="69"/>
        <v>0.24252005931784779</v>
      </c>
      <c r="K339">
        <f t="shared" si="62"/>
        <v>0.47431281642857731</v>
      </c>
      <c r="L339">
        <f t="shared" si="70"/>
        <v>2.5</v>
      </c>
      <c r="M339">
        <f t="shared" si="71"/>
        <v>-1</v>
      </c>
      <c r="N339">
        <f t="shared" si="72"/>
        <v>-0.53637030083447124</v>
      </c>
      <c r="O339">
        <f t="shared" si="63"/>
        <v>1.340516284794147</v>
      </c>
      <c r="P339">
        <f t="shared" si="64"/>
        <v>1.2457656974329889</v>
      </c>
      <c r="Q339">
        <f t="shared" si="65"/>
        <v>1.1228828487164944</v>
      </c>
      <c r="R339">
        <f t="shared" si="66"/>
        <v>0.87711715128350554</v>
      </c>
      <c r="S339">
        <f t="shared" si="67"/>
        <v>0.75423430256701118</v>
      </c>
      <c r="T339">
        <f t="shared" si="68"/>
        <v>0.65948371520585303</v>
      </c>
    </row>
    <row r="340" spans="9:20">
      <c r="I340">
        <f t="shared" si="61"/>
        <v>33.80000000000021</v>
      </c>
      <c r="J340">
        <f t="shared" si="69"/>
        <v>0.24396148294612269</v>
      </c>
      <c r="K340">
        <f t="shared" si="62"/>
        <v>0.47713190571429176</v>
      </c>
      <c r="L340">
        <f t="shared" si="70"/>
        <v>2.5</v>
      </c>
      <c r="M340">
        <f t="shared" si="71"/>
        <v>-1</v>
      </c>
      <c r="N340">
        <f t="shared" si="72"/>
        <v>-0.53955823022597116</v>
      </c>
      <c r="O340">
        <f t="shared" si="63"/>
        <v>1.3415267188736548</v>
      </c>
      <c r="P340">
        <f t="shared" si="64"/>
        <v>1.2464949724995555</v>
      </c>
      <c r="Q340">
        <f t="shared" si="65"/>
        <v>1.1232474862497779</v>
      </c>
      <c r="R340">
        <f t="shared" si="66"/>
        <v>0.87675251375022223</v>
      </c>
      <c r="S340">
        <f t="shared" si="67"/>
        <v>0.75350502750044446</v>
      </c>
      <c r="T340">
        <f t="shared" si="68"/>
        <v>0.65847328112634518</v>
      </c>
    </row>
    <row r="341" spans="9:20">
      <c r="I341">
        <f t="shared" si="61"/>
        <v>33.900000000000212</v>
      </c>
      <c r="J341">
        <f t="shared" si="69"/>
        <v>0.24540717745922208</v>
      </c>
      <c r="K341">
        <f t="shared" si="62"/>
        <v>0.47995934785714889</v>
      </c>
      <c r="L341">
        <f t="shared" si="70"/>
        <v>2.5</v>
      </c>
      <c r="M341">
        <f t="shared" si="71"/>
        <v>-1</v>
      </c>
      <c r="N341">
        <f t="shared" si="72"/>
        <v>-0.54275560533418687</v>
      </c>
      <c r="O341">
        <f t="shared" si="63"/>
        <v>1.3425371529531627</v>
      </c>
      <c r="P341">
        <f t="shared" si="64"/>
        <v>1.2472242475661224</v>
      </c>
      <c r="Q341">
        <f t="shared" si="65"/>
        <v>1.1236121237830612</v>
      </c>
      <c r="R341">
        <f t="shared" si="66"/>
        <v>0.87638787621693881</v>
      </c>
      <c r="S341">
        <f t="shared" si="67"/>
        <v>0.75277575243387762</v>
      </c>
      <c r="T341">
        <f t="shared" si="68"/>
        <v>0.65746284704683733</v>
      </c>
    </row>
    <row r="342" spans="9:20">
      <c r="I342">
        <f t="shared" si="61"/>
        <v>34.000000000000213</v>
      </c>
      <c r="J342">
        <f t="shared" si="69"/>
        <v>0.24685714285714599</v>
      </c>
      <c r="K342">
        <f t="shared" si="62"/>
        <v>0.48279514285714903</v>
      </c>
      <c r="L342">
        <f t="shared" si="70"/>
        <v>2.5</v>
      </c>
      <c r="M342">
        <f t="shared" si="71"/>
        <v>-1</v>
      </c>
      <c r="N342">
        <f t="shared" si="72"/>
        <v>-0.54596242615911794</v>
      </c>
      <c r="O342">
        <f t="shared" si="63"/>
        <v>1.3435475870326705</v>
      </c>
      <c r="P342">
        <f t="shared" si="64"/>
        <v>1.247953522632689</v>
      </c>
      <c r="Q342">
        <f t="shared" si="65"/>
        <v>1.1239767613163445</v>
      </c>
      <c r="R342">
        <f t="shared" si="66"/>
        <v>0.8760232386836555</v>
      </c>
      <c r="S342">
        <f t="shared" si="67"/>
        <v>0.75204647736731089</v>
      </c>
      <c r="T342">
        <f t="shared" si="68"/>
        <v>0.65645241296732948</v>
      </c>
    </row>
    <row r="343" spans="9:20">
      <c r="I343">
        <f t="shared" si="61"/>
        <v>34.100000000000215</v>
      </c>
      <c r="J343">
        <f t="shared" si="69"/>
        <v>0.24831137913989437</v>
      </c>
      <c r="K343">
        <f t="shared" si="62"/>
        <v>0.48563929071429185</v>
      </c>
      <c r="L343">
        <f t="shared" si="70"/>
        <v>2.5</v>
      </c>
      <c r="M343">
        <f t="shared" si="71"/>
        <v>-1</v>
      </c>
      <c r="N343">
        <f t="shared" si="72"/>
        <v>-0.54917869270076491</v>
      </c>
      <c r="O343">
        <f t="shared" si="63"/>
        <v>1.3445580211121784</v>
      </c>
      <c r="P343">
        <f t="shared" si="64"/>
        <v>1.2486827976992558</v>
      </c>
      <c r="Q343">
        <f t="shared" si="65"/>
        <v>1.1243413988496278</v>
      </c>
      <c r="R343">
        <f t="shared" si="66"/>
        <v>0.87565860115037208</v>
      </c>
      <c r="S343">
        <f t="shared" si="67"/>
        <v>0.75131720230074417</v>
      </c>
      <c r="T343">
        <f t="shared" si="68"/>
        <v>0.65544197888782163</v>
      </c>
    </row>
    <row r="344" spans="9:20">
      <c r="I344">
        <f t="shared" si="61"/>
        <v>34.200000000000216</v>
      </c>
      <c r="J344">
        <f t="shared" si="69"/>
        <v>0.2497698863074673</v>
      </c>
      <c r="K344">
        <f t="shared" si="62"/>
        <v>0.48849179142857768</v>
      </c>
      <c r="L344">
        <f t="shared" si="70"/>
        <v>2.5</v>
      </c>
      <c r="M344">
        <f t="shared" si="71"/>
        <v>-1</v>
      </c>
      <c r="N344">
        <f t="shared" si="72"/>
        <v>-0.55240440495912713</v>
      </c>
      <c r="O344">
        <f t="shared" si="63"/>
        <v>1.3455684551916862</v>
      </c>
      <c r="P344">
        <f t="shared" si="64"/>
        <v>1.2494120727658224</v>
      </c>
      <c r="Q344">
        <f t="shared" si="65"/>
        <v>1.1247060363829113</v>
      </c>
      <c r="R344">
        <f t="shared" si="66"/>
        <v>0.87529396361708878</v>
      </c>
      <c r="S344">
        <f t="shared" si="67"/>
        <v>0.75058792723417744</v>
      </c>
      <c r="T344">
        <f t="shared" si="68"/>
        <v>0.65443154480831378</v>
      </c>
    </row>
    <row r="345" spans="9:20">
      <c r="I345">
        <f t="shared" si="61"/>
        <v>34.300000000000217</v>
      </c>
      <c r="J345">
        <f t="shared" si="69"/>
        <v>0.25123266435986485</v>
      </c>
      <c r="K345">
        <f t="shared" si="62"/>
        <v>0.49135264500000625</v>
      </c>
      <c r="L345">
        <f t="shared" si="70"/>
        <v>2.5</v>
      </c>
      <c r="M345">
        <f t="shared" si="71"/>
        <v>-1</v>
      </c>
      <c r="N345">
        <f t="shared" si="72"/>
        <v>-0.55563956293420491</v>
      </c>
      <c r="O345">
        <f t="shared" si="63"/>
        <v>1.3465788892711941</v>
      </c>
      <c r="P345">
        <f t="shared" si="64"/>
        <v>1.2501413478323893</v>
      </c>
      <c r="Q345">
        <f t="shared" si="65"/>
        <v>1.1250706739161946</v>
      </c>
      <c r="R345">
        <f t="shared" si="66"/>
        <v>0.87492932608380536</v>
      </c>
      <c r="S345">
        <f t="shared" si="67"/>
        <v>0.74985865216761072</v>
      </c>
      <c r="T345">
        <f t="shared" si="68"/>
        <v>0.65342111072880593</v>
      </c>
    </row>
    <row r="346" spans="9:20">
      <c r="I346">
        <f t="shared" si="61"/>
        <v>34.400000000000219</v>
      </c>
      <c r="J346">
        <f t="shared" si="69"/>
        <v>0.25269971329708668</v>
      </c>
      <c r="K346">
        <f t="shared" si="62"/>
        <v>0.49422185142857783</v>
      </c>
      <c r="L346">
        <f t="shared" si="70"/>
        <v>2.5</v>
      </c>
      <c r="M346">
        <f t="shared" si="71"/>
        <v>-1</v>
      </c>
      <c r="N346">
        <f t="shared" si="72"/>
        <v>-0.55888416662599827</v>
      </c>
      <c r="O346">
        <f t="shared" si="63"/>
        <v>1.3475893233507019</v>
      </c>
      <c r="P346">
        <f t="shared" si="64"/>
        <v>1.2508706228989559</v>
      </c>
      <c r="Q346">
        <f t="shared" si="65"/>
        <v>1.1254353114494779</v>
      </c>
      <c r="R346">
        <f t="shared" si="66"/>
        <v>0.87456468855052205</v>
      </c>
      <c r="S346">
        <f t="shared" si="67"/>
        <v>0.74912937710104399</v>
      </c>
      <c r="T346">
        <f t="shared" si="68"/>
        <v>0.65241067664929808</v>
      </c>
    </row>
    <row r="347" spans="9:20">
      <c r="I347">
        <f t="shared" si="61"/>
        <v>34.50000000000022</v>
      </c>
      <c r="J347">
        <f t="shared" si="69"/>
        <v>0.25417103311913319</v>
      </c>
      <c r="K347">
        <f t="shared" si="62"/>
        <v>0.49709941071429209</v>
      </c>
      <c r="L347">
        <f t="shared" si="70"/>
        <v>2.5</v>
      </c>
      <c r="M347">
        <f t="shared" si="71"/>
        <v>-1</v>
      </c>
      <c r="N347">
        <f t="shared" si="72"/>
        <v>-0.5621382160345072</v>
      </c>
      <c r="O347">
        <f t="shared" si="63"/>
        <v>1.3485997574302098</v>
      </c>
      <c r="P347">
        <f t="shared" si="64"/>
        <v>1.2515998979655227</v>
      </c>
      <c r="Q347">
        <f t="shared" si="65"/>
        <v>1.1257999489827615</v>
      </c>
      <c r="R347">
        <f t="shared" si="66"/>
        <v>0.87420005101723863</v>
      </c>
      <c r="S347">
        <f t="shared" si="67"/>
        <v>0.74840010203447727</v>
      </c>
      <c r="T347">
        <f t="shared" si="68"/>
        <v>0.65140024256979023</v>
      </c>
    </row>
    <row r="348" spans="9:20">
      <c r="I348">
        <f t="shared" si="61"/>
        <v>34.600000000000222</v>
      </c>
      <c r="J348">
        <f t="shared" si="69"/>
        <v>0.25564662382600423</v>
      </c>
      <c r="K348">
        <f t="shared" si="62"/>
        <v>0.49998532285714919</v>
      </c>
      <c r="L348">
        <f t="shared" si="70"/>
        <v>2.5</v>
      </c>
      <c r="M348">
        <f t="shared" si="71"/>
        <v>-1</v>
      </c>
      <c r="N348">
        <f t="shared" si="72"/>
        <v>-0.5654017111597317</v>
      </c>
      <c r="O348">
        <f t="shared" si="63"/>
        <v>1.3496101915097176</v>
      </c>
      <c r="P348">
        <f t="shared" si="64"/>
        <v>1.2523291730320896</v>
      </c>
      <c r="Q348">
        <f t="shared" si="65"/>
        <v>1.1261645865160448</v>
      </c>
      <c r="R348">
        <f t="shared" si="66"/>
        <v>0.87383541348395521</v>
      </c>
      <c r="S348">
        <f t="shared" si="67"/>
        <v>0.74767082696791043</v>
      </c>
      <c r="T348">
        <f t="shared" si="68"/>
        <v>0.65038980849028238</v>
      </c>
    </row>
    <row r="349" spans="9:20">
      <c r="I349">
        <f t="shared" si="61"/>
        <v>34.700000000000223</v>
      </c>
      <c r="J349">
        <f t="shared" si="69"/>
        <v>0.25712648541769978</v>
      </c>
      <c r="K349">
        <f t="shared" si="62"/>
        <v>0.50287958785714937</v>
      </c>
      <c r="L349">
        <f t="shared" si="70"/>
        <v>2.5</v>
      </c>
      <c r="M349">
        <f t="shared" si="71"/>
        <v>-1</v>
      </c>
      <c r="N349">
        <f t="shared" si="72"/>
        <v>-0.56867465200167178</v>
      </c>
      <c r="O349">
        <f t="shared" si="63"/>
        <v>1.3506206255892255</v>
      </c>
      <c r="P349">
        <f t="shared" si="64"/>
        <v>1.2530584480986562</v>
      </c>
      <c r="Q349">
        <f t="shared" si="65"/>
        <v>1.1265292240493281</v>
      </c>
      <c r="R349">
        <f t="shared" si="66"/>
        <v>0.87347077595067191</v>
      </c>
      <c r="S349">
        <f t="shared" si="67"/>
        <v>0.74694155190134381</v>
      </c>
      <c r="T349">
        <f t="shared" si="68"/>
        <v>0.64937937441077453</v>
      </c>
    </row>
    <row r="350" spans="9:20">
      <c r="I350">
        <f t="shared" si="61"/>
        <v>34.800000000000225</v>
      </c>
      <c r="J350">
        <f t="shared" si="69"/>
        <v>0.25861061789421985</v>
      </c>
      <c r="K350">
        <f t="shared" si="62"/>
        <v>0.50578220571429222</v>
      </c>
      <c r="L350">
        <f t="shared" si="70"/>
        <v>2.5</v>
      </c>
      <c r="M350">
        <f t="shared" si="71"/>
        <v>-1</v>
      </c>
      <c r="N350">
        <f t="shared" si="72"/>
        <v>-0.57195703856032742</v>
      </c>
      <c r="O350">
        <f t="shared" si="63"/>
        <v>1.3516310596687333</v>
      </c>
      <c r="P350">
        <f t="shared" si="64"/>
        <v>1.253787723165223</v>
      </c>
      <c r="Q350">
        <f t="shared" si="65"/>
        <v>1.1268938615826114</v>
      </c>
      <c r="R350">
        <f t="shared" si="66"/>
        <v>0.87310613841738849</v>
      </c>
      <c r="S350">
        <f t="shared" si="67"/>
        <v>0.74621227683477698</v>
      </c>
      <c r="T350">
        <f t="shared" si="68"/>
        <v>0.64836894033126669</v>
      </c>
    </row>
    <row r="351" spans="9:20">
      <c r="I351">
        <f t="shared" si="61"/>
        <v>34.900000000000226</v>
      </c>
      <c r="J351">
        <f t="shared" si="69"/>
        <v>0.26009902125556439</v>
      </c>
      <c r="K351">
        <f t="shared" si="62"/>
        <v>0.50869317642857803</v>
      </c>
      <c r="L351">
        <f t="shared" si="70"/>
        <v>2.5</v>
      </c>
      <c r="M351">
        <f t="shared" si="71"/>
        <v>-1</v>
      </c>
      <c r="N351">
        <f t="shared" si="72"/>
        <v>-0.57524887083569853</v>
      </c>
      <c r="O351">
        <f t="shared" si="63"/>
        <v>1.3526414937482412</v>
      </c>
      <c r="P351">
        <f t="shared" si="64"/>
        <v>1.2545169982317896</v>
      </c>
      <c r="Q351">
        <f t="shared" si="65"/>
        <v>1.1272584991158949</v>
      </c>
      <c r="R351">
        <f t="shared" si="66"/>
        <v>0.87274150088410518</v>
      </c>
      <c r="S351">
        <f t="shared" si="67"/>
        <v>0.74548300176821036</v>
      </c>
      <c r="T351">
        <f t="shared" si="68"/>
        <v>0.64735850625175884</v>
      </c>
    </row>
    <row r="352" spans="9:20">
      <c r="I352">
        <f t="shared" si="61"/>
        <v>35.000000000000227</v>
      </c>
      <c r="J352">
        <f t="shared" si="69"/>
        <v>0.2615916955017335</v>
      </c>
      <c r="K352">
        <f t="shared" si="62"/>
        <v>0.51161250000000658</v>
      </c>
      <c r="L352">
        <f t="shared" si="70"/>
        <v>2.5</v>
      </c>
      <c r="M352">
        <f t="shared" si="71"/>
        <v>-1</v>
      </c>
      <c r="N352">
        <f t="shared" si="72"/>
        <v>-0.57855014882778533</v>
      </c>
      <c r="O352">
        <f t="shared" si="63"/>
        <v>1.353651927827749</v>
      </c>
      <c r="P352">
        <f t="shared" si="64"/>
        <v>1.2552462732983565</v>
      </c>
      <c r="Q352">
        <f t="shared" si="65"/>
        <v>1.1276231366491782</v>
      </c>
      <c r="R352">
        <f t="shared" si="66"/>
        <v>0.87237686335082176</v>
      </c>
      <c r="S352">
        <f t="shared" si="67"/>
        <v>0.74475372670164353</v>
      </c>
      <c r="T352">
        <f t="shared" si="68"/>
        <v>0.64634807217225088</v>
      </c>
    </row>
    <row r="353" spans="9:20">
      <c r="I353">
        <f t="shared" si="61"/>
        <v>35.100000000000229</v>
      </c>
      <c r="J353">
        <f t="shared" si="69"/>
        <v>0.26308864063272713</v>
      </c>
      <c r="K353">
        <f t="shared" si="62"/>
        <v>0.51454017642857819</v>
      </c>
      <c r="L353">
        <f t="shared" si="70"/>
        <v>2.5</v>
      </c>
      <c r="M353">
        <f t="shared" si="71"/>
        <v>-1</v>
      </c>
      <c r="N353">
        <f t="shared" si="72"/>
        <v>-0.58186087253658758</v>
      </c>
      <c r="O353">
        <f t="shared" si="63"/>
        <v>1.3546623619072569</v>
      </c>
      <c r="P353">
        <f t="shared" si="64"/>
        <v>1.2559755483649231</v>
      </c>
      <c r="Q353">
        <f t="shared" si="65"/>
        <v>1.1279877741824615</v>
      </c>
      <c r="R353">
        <f t="shared" si="66"/>
        <v>0.87201222581753846</v>
      </c>
      <c r="S353">
        <f t="shared" si="67"/>
        <v>0.7440244516350768</v>
      </c>
      <c r="T353">
        <f t="shared" si="68"/>
        <v>0.64533763809274303</v>
      </c>
    </row>
    <row r="354" spans="9:20">
      <c r="I354">
        <f t="shared" si="61"/>
        <v>35.20000000000023</v>
      </c>
      <c r="J354">
        <f t="shared" si="69"/>
        <v>0.26458985664854523</v>
      </c>
      <c r="K354">
        <f t="shared" si="62"/>
        <v>0.51747620571429243</v>
      </c>
      <c r="L354">
        <f t="shared" si="70"/>
        <v>2.5</v>
      </c>
      <c r="M354">
        <f t="shared" si="71"/>
        <v>-1</v>
      </c>
      <c r="N354">
        <f t="shared" si="72"/>
        <v>-0.58518104196210541</v>
      </c>
      <c r="O354">
        <f t="shared" si="63"/>
        <v>1.3556727959867647</v>
      </c>
      <c r="P354">
        <f t="shared" si="64"/>
        <v>1.2567048234314899</v>
      </c>
      <c r="Q354">
        <f t="shared" si="65"/>
        <v>1.1283524117157451</v>
      </c>
      <c r="R354">
        <f t="shared" si="66"/>
        <v>0.87164758828425504</v>
      </c>
      <c r="S354">
        <f t="shared" si="67"/>
        <v>0.74329517656851007</v>
      </c>
      <c r="T354">
        <f t="shared" si="68"/>
        <v>0.64432720401323518</v>
      </c>
    </row>
    <row r="355" spans="9:20">
      <c r="I355">
        <f t="shared" si="61"/>
        <v>35.300000000000232</v>
      </c>
      <c r="J355">
        <f t="shared" si="69"/>
        <v>0.2660953435491879</v>
      </c>
      <c r="K355">
        <f t="shared" si="62"/>
        <v>0.52042058785714973</v>
      </c>
      <c r="L355">
        <f t="shared" si="70"/>
        <v>2.5</v>
      </c>
      <c r="M355">
        <f t="shared" si="71"/>
        <v>-1</v>
      </c>
      <c r="N355">
        <f t="shared" si="72"/>
        <v>-0.58851065710433881</v>
      </c>
      <c r="O355">
        <f t="shared" si="63"/>
        <v>1.3566832300662726</v>
      </c>
      <c r="P355">
        <f t="shared" si="64"/>
        <v>1.2574340984980568</v>
      </c>
      <c r="Q355">
        <f t="shared" si="65"/>
        <v>1.1287170492490284</v>
      </c>
      <c r="R355">
        <f t="shared" si="66"/>
        <v>0.87128295075097162</v>
      </c>
      <c r="S355">
        <f t="shared" si="67"/>
        <v>0.74256590150194335</v>
      </c>
      <c r="T355">
        <f t="shared" si="68"/>
        <v>0.64331676993372733</v>
      </c>
    </row>
    <row r="356" spans="9:20">
      <c r="I356">
        <f t="shared" si="61"/>
        <v>35.400000000000233</v>
      </c>
      <c r="J356">
        <f t="shared" si="69"/>
        <v>0.26760510133465504</v>
      </c>
      <c r="K356">
        <f t="shared" si="62"/>
        <v>0.52337332285714977</v>
      </c>
      <c r="L356">
        <f t="shared" si="70"/>
        <v>2.5</v>
      </c>
      <c r="M356">
        <f t="shared" si="71"/>
        <v>-1</v>
      </c>
      <c r="N356">
        <f t="shared" si="72"/>
        <v>-0.59184971796328778</v>
      </c>
      <c r="O356">
        <f t="shared" si="63"/>
        <v>1.3576936641457806</v>
      </c>
      <c r="P356">
        <f t="shared" si="64"/>
        <v>1.2581633735646234</v>
      </c>
      <c r="Q356">
        <f t="shared" si="65"/>
        <v>1.1290816867823117</v>
      </c>
      <c r="R356">
        <f t="shared" si="66"/>
        <v>0.87091831321768831</v>
      </c>
      <c r="S356">
        <f t="shared" si="67"/>
        <v>0.74183662643537662</v>
      </c>
      <c r="T356">
        <f t="shared" si="68"/>
        <v>0.64230633585421937</v>
      </c>
    </row>
    <row r="357" spans="9:20">
      <c r="I357">
        <f t="shared" si="61"/>
        <v>35.500000000000234</v>
      </c>
      <c r="J357">
        <f t="shared" si="69"/>
        <v>0.26911913000494675</v>
      </c>
      <c r="K357">
        <f t="shared" si="62"/>
        <v>0.52633441071429277</v>
      </c>
      <c r="L357">
        <f t="shared" si="70"/>
        <v>2.5</v>
      </c>
      <c r="M357">
        <f t="shared" si="71"/>
        <v>-1</v>
      </c>
      <c r="N357">
        <f t="shared" si="72"/>
        <v>-0.59519822453895233</v>
      </c>
      <c r="O357">
        <f t="shared" si="63"/>
        <v>1.3587040982252885</v>
      </c>
      <c r="P357">
        <f t="shared" si="64"/>
        <v>1.2588926486311902</v>
      </c>
      <c r="Q357">
        <f t="shared" si="65"/>
        <v>1.129446324315595</v>
      </c>
      <c r="R357">
        <f t="shared" si="66"/>
        <v>0.87055367568440489</v>
      </c>
      <c r="S357">
        <f t="shared" si="67"/>
        <v>0.74110735136880979</v>
      </c>
      <c r="T357">
        <f t="shared" si="68"/>
        <v>0.64129590177471152</v>
      </c>
    </row>
    <row r="358" spans="9:20">
      <c r="I358">
        <f t="shared" si="61"/>
        <v>35.600000000000236</v>
      </c>
      <c r="J358">
        <f t="shared" si="69"/>
        <v>0.27063742956006293</v>
      </c>
      <c r="K358">
        <f t="shared" si="62"/>
        <v>0.52930385142857839</v>
      </c>
      <c r="L358">
        <f t="shared" si="70"/>
        <v>2.5</v>
      </c>
      <c r="M358">
        <f t="shared" si="71"/>
        <v>-1</v>
      </c>
      <c r="N358">
        <f t="shared" si="72"/>
        <v>-0.59855617683133233</v>
      </c>
      <c r="O358">
        <f t="shared" si="63"/>
        <v>1.3597145323047963</v>
      </c>
      <c r="P358">
        <f t="shared" si="64"/>
        <v>1.2596219236977568</v>
      </c>
      <c r="Q358">
        <f t="shared" si="65"/>
        <v>1.1298109618488785</v>
      </c>
      <c r="R358">
        <f t="shared" si="66"/>
        <v>0.87018903815112159</v>
      </c>
      <c r="S358">
        <f t="shared" si="67"/>
        <v>0.74037807630224317</v>
      </c>
      <c r="T358">
        <f t="shared" si="68"/>
        <v>0.64028546769520367</v>
      </c>
    </row>
    <row r="359" spans="9:20">
      <c r="I359">
        <f t="shared" si="61"/>
        <v>35.700000000000237</v>
      </c>
      <c r="J359">
        <f t="shared" si="69"/>
        <v>0.27216000000000368</v>
      </c>
      <c r="K359">
        <f t="shared" si="62"/>
        <v>0.53228164500000719</v>
      </c>
      <c r="L359">
        <f t="shared" si="70"/>
        <v>2.5</v>
      </c>
      <c r="M359">
        <f t="shared" si="71"/>
        <v>-1</v>
      </c>
      <c r="N359">
        <f t="shared" si="72"/>
        <v>-0.60192357484042802</v>
      </c>
      <c r="O359">
        <f t="shared" si="63"/>
        <v>1.3607249663843042</v>
      </c>
      <c r="P359">
        <f t="shared" si="64"/>
        <v>1.2603511987643237</v>
      </c>
      <c r="Q359">
        <f t="shared" si="65"/>
        <v>1.1301755993821618</v>
      </c>
      <c r="R359">
        <f t="shared" si="66"/>
        <v>0.86982440061783817</v>
      </c>
      <c r="S359">
        <f t="shared" si="67"/>
        <v>0.73964880123567633</v>
      </c>
      <c r="T359">
        <f t="shared" si="68"/>
        <v>0.63927503361569582</v>
      </c>
    </row>
    <row r="360" spans="9:20">
      <c r="I360">
        <f t="shared" si="61"/>
        <v>35.800000000000239</v>
      </c>
      <c r="J360">
        <f t="shared" si="69"/>
        <v>0.27368684132476878</v>
      </c>
      <c r="K360">
        <f t="shared" si="62"/>
        <v>0.53526779142857861</v>
      </c>
      <c r="L360">
        <f t="shared" si="70"/>
        <v>2.5</v>
      </c>
      <c r="M360">
        <f t="shared" si="71"/>
        <v>-1</v>
      </c>
      <c r="N360">
        <f t="shared" si="72"/>
        <v>-0.60530041856623928</v>
      </c>
      <c r="O360">
        <f t="shared" si="63"/>
        <v>1.361735400463812</v>
      </c>
      <c r="P360">
        <f t="shared" si="64"/>
        <v>1.2610804738308903</v>
      </c>
      <c r="Q360">
        <f t="shared" si="65"/>
        <v>1.1305402369154451</v>
      </c>
      <c r="R360">
        <f t="shared" si="66"/>
        <v>0.86945976308455486</v>
      </c>
      <c r="S360">
        <f t="shared" si="67"/>
        <v>0.73891952616910972</v>
      </c>
      <c r="T360">
        <f t="shared" si="68"/>
        <v>0.63826459953618797</v>
      </c>
    </row>
    <row r="361" spans="9:20">
      <c r="I361">
        <f t="shared" si="61"/>
        <v>35.90000000000024</v>
      </c>
      <c r="J361">
        <f t="shared" si="69"/>
        <v>0.27521795353435857</v>
      </c>
      <c r="K361">
        <f t="shared" si="62"/>
        <v>0.53826229071429299</v>
      </c>
      <c r="L361">
        <f t="shared" si="70"/>
        <v>2.5</v>
      </c>
      <c r="M361">
        <f t="shared" si="71"/>
        <v>-1</v>
      </c>
      <c r="N361">
        <f t="shared" si="72"/>
        <v>-0.6086867080087659</v>
      </c>
      <c r="O361">
        <f t="shared" si="63"/>
        <v>1.3627458345433199</v>
      </c>
      <c r="P361">
        <f t="shared" si="64"/>
        <v>1.2618097488974571</v>
      </c>
      <c r="Q361">
        <f t="shared" si="65"/>
        <v>1.1309048744487287</v>
      </c>
      <c r="R361">
        <f t="shared" si="66"/>
        <v>0.86909512555127144</v>
      </c>
      <c r="S361">
        <f t="shared" si="67"/>
        <v>0.73819025110254288</v>
      </c>
      <c r="T361">
        <f t="shared" si="68"/>
        <v>0.63725416545668012</v>
      </c>
    </row>
    <row r="362" spans="9:20">
      <c r="I362">
        <f t="shared" si="61"/>
        <v>36.000000000000242</v>
      </c>
      <c r="J362">
        <f t="shared" si="69"/>
        <v>0.27675333662877283</v>
      </c>
      <c r="K362">
        <f t="shared" si="62"/>
        <v>0.54126514285715011</v>
      </c>
      <c r="L362">
        <f t="shared" si="70"/>
        <v>2.5</v>
      </c>
      <c r="M362">
        <f t="shared" si="71"/>
        <v>-1</v>
      </c>
      <c r="N362">
        <f t="shared" si="72"/>
        <v>-0.61208244316800831</v>
      </c>
      <c r="O362">
        <f t="shared" si="63"/>
        <v>1.3637562686228277</v>
      </c>
      <c r="P362">
        <f t="shared" si="64"/>
        <v>1.262539023964024</v>
      </c>
      <c r="Q362">
        <f t="shared" si="65"/>
        <v>1.131269511982012</v>
      </c>
      <c r="R362">
        <f t="shared" si="66"/>
        <v>0.86873048801798802</v>
      </c>
      <c r="S362">
        <f t="shared" si="67"/>
        <v>0.73746097603597616</v>
      </c>
      <c r="T362">
        <f t="shared" si="68"/>
        <v>0.63624373137717227</v>
      </c>
    </row>
    <row r="363" spans="9:20">
      <c r="I363">
        <f t="shared" si="61"/>
        <v>36.100000000000243</v>
      </c>
      <c r="J363">
        <f t="shared" si="69"/>
        <v>0.2782929906080116</v>
      </c>
      <c r="K363">
        <f t="shared" si="62"/>
        <v>0.54427634785715029</v>
      </c>
      <c r="L363">
        <f t="shared" si="70"/>
        <v>2.5</v>
      </c>
      <c r="M363">
        <f t="shared" si="71"/>
        <v>-1</v>
      </c>
      <c r="N363">
        <f t="shared" si="72"/>
        <v>-0.61548762404396606</v>
      </c>
      <c r="O363">
        <f t="shared" si="63"/>
        <v>1.3647667027023356</v>
      </c>
      <c r="P363">
        <f t="shared" si="64"/>
        <v>1.2632682990305906</v>
      </c>
      <c r="Q363">
        <f t="shared" si="65"/>
        <v>1.1316341495152953</v>
      </c>
      <c r="R363">
        <f t="shared" si="66"/>
        <v>0.86836585048470472</v>
      </c>
      <c r="S363">
        <f t="shared" si="67"/>
        <v>0.73673170096940943</v>
      </c>
      <c r="T363">
        <f t="shared" si="68"/>
        <v>0.63523329729766442</v>
      </c>
    </row>
    <row r="364" spans="9:20">
      <c r="I364">
        <f t="shared" si="61"/>
        <v>36.200000000000244</v>
      </c>
      <c r="J364">
        <f t="shared" si="69"/>
        <v>0.27983691547207495</v>
      </c>
      <c r="K364">
        <f t="shared" si="62"/>
        <v>0.5472959057142931</v>
      </c>
      <c r="L364">
        <f t="shared" si="70"/>
        <v>2.5</v>
      </c>
      <c r="M364">
        <f t="shared" si="71"/>
        <v>-1</v>
      </c>
      <c r="N364">
        <f t="shared" si="72"/>
        <v>-0.61890225063663951</v>
      </c>
      <c r="O364">
        <f t="shared" si="63"/>
        <v>1.3657771367818434</v>
      </c>
      <c r="P364">
        <f t="shared" si="64"/>
        <v>1.2639975740971572</v>
      </c>
      <c r="Q364">
        <f t="shared" si="65"/>
        <v>1.1319987870485786</v>
      </c>
      <c r="R364">
        <f t="shared" si="66"/>
        <v>0.86800121295142141</v>
      </c>
      <c r="S364">
        <f t="shared" si="67"/>
        <v>0.73600242590284271</v>
      </c>
      <c r="T364">
        <f t="shared" si="68"/>
        <v>0.63422286321815657</v>
      </c>
    </row>
    <row r="365" spans="9:20">
      <c r="I365">
        <f t="shared" si="61"/>
        <v>36.300000000000246</v>
      </c>
      <c r="J365">
        <f t="shared" si="69"/>
        <v>0.28138511122096277</v>
      </c>
      <c r="K365">
        <f t="shared" si="62"/>
        <v>0.55032381642857897</v>
      </c>
      <c r="L365">
        <f t="shared" si="70"/>
        <v>2.5</v>
      </c>
      <c r="M365">
        <f t="shared" si="71"/>
        <v>-1</v>
      </c>
      <c r="N365">
        <f t="shared" si="72"/>
        <v>-0.62232632294602852</v>
      </c>
      <c r="O365">
        <f t="shared" si="63"/>
        <v>1.3667875708613513</v>
      </c>
      <c r="P365">
        <f t="shared" si="64"/>
        <v>1.264726849163724</v>
      </c>
      <c r="Q365">
        <f t="shared" si="65"/>
        <v>1.1323634245818619</v>
      </c>
      <c r="R365">
        <f t="shared" si="66"/>
        <v>0.86763657541813799</v>
      </c>
      <c r="S365">
        <f t="shared" si="67"/>
        <v>0.73527315083627598</v>
      </c>
      <c r="T365">
        <f t="shared" si="68"/>
        <v>0.63321242913864872</v>
      </c>
    </row>
    <row r="366" spans="9:20">
      <c r="I366">
        <f t="shared" si="61"/>
        <v>36.400000000000247</v>
      </c>
      <c r="J366">
        <f t="shared" si="69"/>
        <v>0.2829375778546751</v>
      </c>
      <c r="K366">
        <f t="shared" si="62"/>
        <v>0.55336008000000747</v>
      </c>
      <c r="L366">
        <f t="shared" si="70"/>
        <v>2.5</v>
      </c>
      <c r="M366">
        <f t="shared" si="71"/>
        <v>-1</v>
      </c>
      <c r="N366">
        <f t="shared" si="72"/>
        <v>-0.62575984097213289</v>
      </c>
      <c r="O366">
        <f t="shared" si="63"/>
        <v>1.3677980049408591</v>
      </c>
      <c r="P366">
        <f t="shared" si="64"/>
        <v>1.2654561242302909</v>
      </c>
      <c r="Q366">
        <f t="shared" si="65"/>
        <v>1.1327280621151454</v>
      </c>
      <c r="R366">
        <f t="shared" si="66"/>
        <v>0.86727193788485457</v>
      </c>
      <c r="S366">
        <f t="shared" si="67"/>
        <v>0.73454387576970914</v>
      </c>
      <c r="T366">
        <f t="shared" si="68"/>
        <v>0.63220199505914088</v>
      </c>
    </row>
    <row r="367" spans="9:20">
      <c r="I367">
        <f t="shared" si="61"/>
        <v>36.500000000000249</v>
      </c>
      <c r="J367">
        <f t="shared" si="69"/>
        <v>0.28449431537321196</v>
      </c>
      <c r="K367">
        <f t="shared" si="62"/>
        <v>0.55640469642857915</v>
      </c>
      <c r="L367">
        <f t="shared" si="70"/>
        <v>2.5</v>
      </c>
      <c r="M367">
        <f t="shared" si="71"/>
        <v>-1</v>
      </c>
      <c r="N367">
        <f t="shared" si="72"/>
        <v>-0.62920280471495316</v>
      </c>
      <c r="O367">
        <f t="shared" si="63"/>
        <v>1.368808439020367</v>
      </c>
      <c r="P367">
        <f t="shared" si="64"/>
        <v>1.2661853992968575</v>
      </c>
      <c r="Q367">
        <f t="shared" si="65"/>
        <v>1.1330926996484287</v>
      </c>
      <c r="R367">
        <f t="shared" si="66"/>
        <v>0.86690730035157126</v>
      </c>
      <c r="S367">
        <f t="shared" si="67"/>
        <v>0.73381460070314253</v>
      </c>
      <c r="T367">
        <f t="shared" si="68"/>
        <v>0.63119156097963303</v>
      </c>
    </row>
    <row r="368" spans="9:20">
      <c r="I368">
        <f t="shared" si="61"/>
        <v>36.60000000000025</v>
      </c>
      <c r="J368">
        <f t="shared" si="69"/>
        <v>0.28605532377657339</v>
      </c>
      <c r="K368">
        <f t="shared" si="62"/>
        <v>0.55945766571429334</v>
      </c>
      <c r="L368">
        <f t="shared" si="70"/>
        <v>2.5</v>
      </c>
      <c r="M368">
        <f t="shared" si="71"/>
        <v>-1</v>
      </c>
      <c r="N368">
        <f t="shared" si="72"/>
        <v>-0.63265521417448867</v>
      </c>
      <c r="O368">
        <f t="shared" si="63"/>
        <v>1.369818873099875</v>
      </c>
      <c r="P368">
        <f t="shared" si="64"/>
        <v>1.2669146743634243</v>
      </c>
      <c r="Q368">
        <f t="shared" si="65"/>
        <v>1.133457337181712</v>
      </c>
      <c r="R368">
        <f t="shared" si="66"/>
        <v>0.86654266281828785</v>
      </c>
      <c r="S368">
        <f t="shared" si="67"/>
        <v>0.73308532563657569</v>
      </c>
      <c r="T368">
        <f t="shared" si="68"/>
        <v>0.63018112690012507</v>
      </c>
    </row>
    <row r="369" spans="9:20">
      <c r="I369">
        <f t="shared" si="61"/>
        <v>36.700000000000252</v>
      </c>
      <c r="J369">
        <f t="shared" si="69"/>
        <v>0.28762060306475928</v>
      </c>
      <c r="K369">
        <f t="shared" si="62"/>
        <v>0.56251898785715071</v>
      </c>
      <c r="L369">
        <f t="shared" si="70"/>
        <v>2.5</v>
      </c>
      <c r="M369">
        <f t="shared" si="71"/>
        <v>-1</v>
      </c>
      <c r="N369">
        <f t="shared" si="72"/>
        <v>-0.63611706935073997</v>
      </c>
      <c r="O369">
        <f t="shared" si="63"/>
        <v>1.3708293071793829</v>
      </c>
      <c r="P369">
        <f t="shared" si="64"/>
        <v>1.2676439494299909</v>
      </c>
      <c r="Q369">
        <f t="shared" si="65"/>
        <v>1.1338219747149956</v>
      </c>
      <c r="R369">
        <f t="shared" si="66"/>
        <v>0.86617802528500454</v>
      </c>
      <c r="S369">
        <f t="shared" si="67"/>
        <v>0.73235605057000908</v>
      </c>
      <c r="T369">
        <f t="shared" si="68"/>
        <v>0.62917069282061722</v>
      </c>
    </row>
    <row r="370" spans="9:20">
      <c r="I370">
        <f t="shared" si="61"/>
        <v>36.800000000000253</v>
      </c>
      <c r="J370">
        <f t="shared" si="69"/>
        <v>0.2891901532377697</v>
      </c>
      <c r="K370">
        <f t="shared" si="62"/>
        <v>0.5655886628571507</v>
      </c>
      <c r="L370">
        <f t="shared" si="70"/>
        <v>2.5</v>
      </c>
      <c r="M370">
        <f t="shared" si="71"/>
        <v>-1</v>
      </c>
      <c r="N370">
        <f t="shared" si="72"/>
        <v>-0.63958837024370663</v>
      </c>
      <c r="O370">
        <f t="shared" si="63"/>
        <v>1.3718397412588907</v>
      </c>
      <c r="P370">
        <f t="shared" si="64"/>
        <v>1.2683732244965578</v>
      </c>
      <c r="Q370">
        <f t="shared" si="65"/>
        <v>1.1341866122482789</v>
      </c>
      <c r="R370">
        <f t="shared" si="66"/>
        <v>0.86581338775172112</v>
      </c>
      <c r="S370">
        <f t="shared" si="67"/>
        <v>0.73162677550344224</v>
      </c>
      <c r="T370">
        <f t="shared" si="68"/>
        <v>0.62816025874110937</v>
      </c>
    </row>
    <row r="371" spans="9:20">
      <c r="I371">
        <f t="shared" si="61"/>
        <v>36.900000000000254</v>
      </c>
      <c r="J371">
        <f t="shared" si="69"/>
        <v>0.29076397429560463</v>
      </c>
      <c r="K371">
        <f t="shared" si="62"/>
        <v>0.56866669071429365</v>
      </c>
      <c r="L371">
        <f t="shared" si="70"/>
        <v>2.5</v>
      </c>
      <c r="M371">
        <f t="shared" si="71"/>
        <v>-1</v>
      </c>
      <c r="N371">
        <f t="shared" si="72"/>
        <v>-0.64306911685338897</v>
      </c>
      <c r="O371">
        <f t="shared" si="63"/>
        <v>1.3728501753383986</v>
      </c>
      <c r="P371">
        <f t="shared" si="64"/>
        <v>1.2691024995631244</v>
      </c>
      <c r="Q371">
        <f t="shared" si="65"/>
        <v>1.1345512497815622</v>
      </c>
      <c r="R371">
        <f t="shared" si="66"/>
        <v>0.86544875021843781</v>
      </c>
      <c r="S371">
        <f t="shared" si="67"/>
        <v>0.73089750043687551</v>
      </c>
      <c r="T371">
        <f t="shared" si="68"/>
        <v>0.62714982466160152</v>
      </c>
    </row>
    <row r="372" spans="9:20">
      <c r="I372">
        <f t="shared" si="61"/>
        <v>37.000000000000256</v>
      </c>
      <c r="J372">
        <f t="shared" si="69"/>
        <v>0.29234206623826409</v>
      </c>
      <c r="K372">
        <f t="shared" si="62"/>
        <v>0.57175307142857934</v>
      </c>
      <c r="L372">
        <f t="shared" si="70"/>
        <v>2.5</v>
      </c>
      <c r="M372">
        <f t="shared" si="71"/>
        <v>-1</v>
      </c>
      <c r="N372">
        <f t="shared" si="72"/>
        <v>-0.64655930917978677</v>
      </c>
      <c r="O372">
        <f t="shared" si="63"/>
        <v>1.3738606094179064</v>
      </c>
      <c r="P372">
        <f t="shared" si="64"/>
        <v>1.2698317746296912</v>
      </c>
      <c r="Q372">
        <f t="shared" si="65"/>
        <v>1.1349158873148455</v>
      </c>
      <c r="R372">
        <f t="shared" si="66"/>
        <v>0.86508411268515439</v>
      </c>
      <c r="S372">
        <f t="shared" si="67"/>
        <v>0.73016822537030879</v>
      </c>
      <c r="T372">
        <f t="shared" si="68"/>
        <v>0.62613939058209367</v>
      </c>
    </row>
    <row r="373" spans="9:20">
      <c r="I373">
        <f t="shared" si="61"/>
        <v>37.100000000000257</v>
      </c>
      <c r="J373">
        <f t="shared" si="69"/>
        <v>0.29392442906574806</v>
      </c>
      <c r="K373">
        <f t="shared" si="62"/>
        <v>0.57484780500000809</v>
      </c>
      <c r="L373">
        <f t="shared" si="70"/>
        <v>2.5</v>
      </c>
      <c r="M373">
        <f t="shared" si="71"/>
        <v>-1</v>
      </c>
      <c r="N373">
        <f t="shared" si="72"/>
        <v>-0.65005894722290025</v>
      </c>
      <c r="O373">
        <f t="shared" si="63"/>
        <v>1.3748710434974143</v>
      </c>
      <c r="P373">
        <f t="shared" si="64"/>
        <v>1.270561049696258</v>
      </c>
      <c r="Q373">
        <f t="shared" si="65"/>
        <v>1.135280524848129</v>
      </c>
      <c r="R373">
        <f t="shared" si="66"/>
        <v>0.86471947515187098</v>
      </c>
      <c r="S373">
        <f t="shared" si="67"/>
        <v>0.72943895030374206</v>
      </c>
      <c r="T373">
        <f t="shared" si="68"/>
        <v>0.62512895650258571</v>
      </c>
    </row>
    <row r="374" spans="9:20">
      <c r="I374">
        <f t="shared" si="61"/>
        <v>37.200000000000259</v>
      </c>
      <c r="J374">
        <f t="shared" si="69"/>
        <v>0.29551106277805655</v>
      </c>
      <c r="K374">
        <f t="shared" si="62"/>
        <v>0.57795089142857947</v>
      </c>
      <c r="L374">
        <f t="shared" si="70"/>
        <v>2.5</v>
      </c>
      <c r="M374">
        <f t="shared" si="71"/>
        <v>-1</v>
      </c>
      <c r="N374">
        <f t="shared" si="72"/>
        <v>-0.65356803098272909</v>
      </c>
      <c r="O374">
        <f t="shared" si="63"/>
        <v>1.3758814775769221</v>
      </c>
      <c r="P374">
        <f t="shared" si="64"/>
        <v>1.2712903247628247</v>
      </c>
      <c r="Q374">
        <f t="shared" si="65"/>
        <v>1.1356451623814123</v>
      </c>
      <c r="R374">
        <f t="shared" si="66"/>
        <v>0.86435483761858767</v>
      </c>
      <c r="S374">
        <f t="shared" si="67"/>
        <v>0.72870967523717534</v>
      </c>
      <c r="T374">
        <f t="shared" si="68"/>
        <v>0.62411852242307786</v>
      </c>
    </row>
    <row r="375" spans="9:20">
      <c r="I375">
        <f t="shared" si="61"/>
        <v>37.30000000000026</v>
      </c>
      <c r="J375">
        <f t="shared" si="69"/>
        <v>0.29710196737518946</v>
      </c>
      <c r="K375">
        <f t="shared" si="62"/>
        <v>0.58106233071429392</v>
      </c>
      <c r="L375">
        <f t="shared" si="70"/>
        <v>2.5</v>
      </c>
      <c r="M375">
        <f t="shared" si="71"/>
        <v>-1</v>
      </c>
      <c r="N375">
        <f t="shared" si="72"/>
        <v>-0.65708656045927361</v>
      </c>
      <c r="O375">
        <f t="shared" si="63"/>
        <v>1.37689191165643</v>
      </c>
      <c r="P375">
        <f t="shared" si="64"/>
        <v>1.2720195998293915</v>
      </c>
      <c r="Q375">
        <f t="shared" si="65"/>
        <v>1.1360097999146956</v>
      </c>
      <c r="R375">
        <f t="shared" si="66"/>
        <v>0.86399020008530425</v>
      </c>
      <c r="S375">
        <f t="shared" si="67"/>
        <v>0.7279804001706085</v>
      </c>
      <c r="T375">
        <f t="shared" si="68"/>
        <v>0.62310808834357001</v>
      </c>
    </row>
    <row r="376" spans="9:20">
      <c r="I376">
        <f t="shared" si="61"/>
        <v>37.400000000000261</v>
      </c>
      <c r="J376">
        <f t="shared" si="69"/>
        <v>0.29869714285714699</v>
      </c>
      <c r="K376">
        <f t="shared" si="62"/>
        <v>0.5841821228571511</v>
      </c>
      <c r="L376">
        <f t="shared" si="70"/>
        <v>2.5</v>
      </c>
      <c r="M376">
        <f t="shared" si="71"/>
        <v>-1</v>
      </c>
      <c r="N376">
        <f t="shared" si="72"/>
        <v>-0.66061453565253381</v>
      </c>
      <c r="O376">
        <f t="shared" si="63"/>
        <v>1.3779023457359378</v>
      </c>
      <c r="P376">
        <f t="shared" si="64"/>
        <v>1.2727488748959581</v>
      </c>
      <c r="Q376">
        <f t="shared" si="65"/>
        <v>1.1363744374479792</v>
      </c>
      <c r="R376">
        <f t="shared" si="66"/>
        <v>0.86362556255202094</v>
      </c>
      <c r="S376">
        <f t="shared" si="67"/>
        <v>0.72725112510404188</v>
      </c>
      <c r="T376">
        <f t="shared" si="68"/>
        <v>0.62209765426406216</v>
      </c>
    </row>
    <row r="377" spans="9:20">
      <c r="I377">
        <f t="shared" si="61"/>
        <v>37.500000000000263</v>
      </c>
      <c r="J377">
        <f t="shared" si="69"/>
        <v>0.30029658922392904</v>
      </c>
      <c r="K377">
        <f t="shared" si="62"/>
        <v>0.58731026785715101</v>
      </c>
      <c r="L377">
        <f t="shared" si="70"/>
        <v>2.5</v>
      </c>
      <c r="M377">
        <f t="shared" si="71"/>
        <v>-1</v>
      </c>
      <c r="N377">
        <f t="shared" si="72"/>
        <v>-0.66415195656250947</v>
      </c>
      <c r="O377">
        <f t="shared" si="63"/>
        <v>1.3789127798154457</v>
      </c>
      <c r="P377">
        <f t="shared" si="64"/>
        <v>1.273478149962525</v>
      </c>
      <c r="Q377">
        <f t="shared" si="65"/>
        <v>1.1367390749812625</v>
      </c>
      <c r="R377">
        <f t="shared" si="66"/>
        <v>0.86326092501873752</v>
      </c>
      <c r="S377">
        <f t="shared" si="67"/>
        <v>0.72652185003747505</v>
      </c>
      <c r="T377">
        <f t="shared" si="68"/>
        <v>0.62108722018455431</v>
      </c>
    </row>
    <row r="378" spans="9:20">
      <c r="I378">
        <f t="shared" si="61"/>
        <v>37.600000000000264</v>
      </c>
      <c r="J378">
        <f t="shared" si="69"/>
        <v>0.30190030647553562</v>
      </c>
      <c r="K378">
        <f t="shared" si="62"/>
        <v>0.59044676571429411</v>
      </c>
      <c r="L378">
        <f t="shared" si="70"/>
        <v>2.5</v>
      </c>
      <c r="M378">
        <f t="shared" si="71"/>
        <v>-1</v>
      </c>
      <c r="N378">
        <f t="shared" si="72"/>
        <v>-0.66769882318920049</v>
      </c>
      <c r="O378">
        <f t="shared" si="63"/>
        <v>1.3799232138949535</v>
      </c>
      <c r="P378">
        <f t="shared" si="64"/>
        <v>1.2742074250290916</v>
      </c>
      <c r="Q378">
        <f t="shared" si="65"/>
        <v>1.1371037125145458</v>
      </c>
      <c r="R378">
        <f t="shared" si="66"/>
        <v>0.86289628748545422</v>
      </c>
      <c r="S378">
        <f t="shared" si="67"/>
        <v>0.72579257497090843</v>
      </c>
      <c r="T378">
        <f t="shared" si="68"/>
        <v>0.62007678610504646</v>
      </c>
    </row>
    <row r="379" spans="9:20">
      <c r="I379">
        <f t="shared" si="61"/>
        <v>37.700000000000266</v>
      </c>
      <c r="J379">
        <f t="shared" si="69"/>
        <v>0.30350829461196671</v>
      </c>
      <c r="K379">
        <f t="shared" si="62"/>
        <v>0.59359161642857972</v>
      </c>
      <c r="L379">
        <f t="shared" si="70"/>
        <v>2.5</v>
      </c>
      <c r="M379">
        <f t="shared" si="71"/>
        <v>-1</v>
      </c>
      <c r="N379">
        <f t="shared" si="72"/>
        <v>-0.67125513553260718</v>
      </c>
      <c r="O379">
        <f t="shared" si="63"/>
        <v>1.3809336479744614</v>
      </c>
      <c r="P379">
        <f t="shared" si="64"/>
        <v>1.2749367000956584</v>
      </c>
      <c r="Q379">
        <f t="shared" si="65"/>
        <v>1.1374683500478291</v>
      </c>
      <c r="R379">
        <f t="shared" si="66"/>
        <v>0.8625316499521708</v>
      </c>
      <c r="S379">
        <f t="shared" si="67"/>
        <v>0.7250632999043416</v>
      </c>
      <c r="T379">
        <f t="shared" si="68"/>
        <v>0.61906635202553861</v>
      </c>
    </row>
    <row r="380" spans="9:20">
      <c r="I380">
        <f t="shared" si="61"/>
        <v>37.800000000000267</v>
      </c>
      <c r="J380">
        <f t="shared" si="69"/>
        <v>0.30512055363322232</v>
      </c>
      <c r="K380">
        <f t="shared" si="62"/>
        <v>0.5967448200000085</v>
      </c>
      <c r="L380">
        <f t="shared" si="70"/>
        <v>2.5</v>
      </c>
      <c r="M380">
        <f t="shared" si="71"/>
        <v>-1</v>
      </c>
      <c r="N380">
        <f t="shared" si="72"/>
        <v>-0.67482089359272956</v>
      </c>
      <c r="O380">
        <f t="shared" si="63"/>
        <v>1.3819440820539692</v>
      </c>
      <c r="P380">
        <f t="shared" si="64"/>
        <v>1.2756659751622252</v>
      </c>
      <c r="Q380">
        <f t="shared" si="65"/>
        <v>1.1378329875811126</v>
      </c>
      <c r="R380">
        <f t="shared" si="66"/>
        <v>0.86216701241888738</v>
      </c>
      <c r="S380">
        <f t="shared" si="67"/>
        <v>0.72433402483777487</v>
      </c>
      <c r="T380">
        <f t="shared" si="68"/>
        <v>0.61805591794603076</v>
      </c>
    </row>
    <row r="381" spans="9:20">
      <c r="I381">
        <f t="shared" si="61"/>
        <v>37.900000000000269</v>
      </c>
      <c r="J381">
        <f t="shared" si="69"/>
        <v>0.3067370835393024</v>
      </c>
      <c r="K381">
        <f t="shared" si="62"/>
        <v>0.59990637642857991</v>
      </c>
      <c r="L381">
        <f t="shared" si="70"/>
        <v>2.5</v>
      </c>
      <c r="M381">
        <f t="shared" si="71"/>
        <v>-1</v>
      </c>
      <c r="N381">
        <f t="shared" si="72"/>
        <v>-0.67839609736956741</v>
      </c>
      <c r="O381">
        <f t="shared" si="63"/>
        <v>1.3829545161334771</v>
      </c>
      <c r="P381">
        <f t="shared" si="64"/>
        <v>1.2763952502287919</v>
      </c>
      <c r="Q381">
        <f t="shared" si="65"/>
        <v>1.1381976251143959</v>
      </c>
      <c r="R381">
        <f t="shared" si="66"/>
        <v>0.86180237488560407</v>
      </c>
      <c r="S381">
        <f t="shared" si="67"/>
        <v>0.72360474977120814</v>
      </c>
      <c r="T381">
        <f t="shared" si="68"/>
        <v>0.61704548386652291</v>
      </c>
    </row>
    <row r="382" spans="9:20">
      <c r="I382">
        <f t="shared" si="61"/>
        <v>38.00000000000027</v>
      </c>
      <c r="J382">
        <f t="shared" si="69"/>
        <v>0.30835788433020705</v>
      </c>
      <c r="K382">
        <f t="shared" si="62"/>
        <v>0.60307628571429439</v>
      </c>
      <c r="L382">
        <f t="shared" si="70"/>
        <v>2.5</v>
      </c>
      <c r="M382">
        <f t="shared" si="71"/>
        <v>-1</v>
      </c>
      <c r="N382">
        <f t="shared" si="72"/>
        <v>-0.68198074686312071</v>
      </c>
      <c r="O382">
        <f t="shared" si="63"/>
        <v>1.3839649502129849</v>
      </c>
      <c r="P382">
        <f t="shared" si="64"/>
        <v>1.2771245252953585</v>
      </c>
      <c r="Q382">
        <f t="shared" si="65"/>
        <v>1.1385622626476792</v>
      </c>
      <c r="R382">
        <f t="shared" si="66"/>
        <v>0.86143773735232076</v>
      </c>
      <c r="S382">
        <f t="shared" si="67"/>
        <v>0.72287547470464142</v>
      </c>
      <c r="T382">
        <f t="shared" si="68"/>
        <v>0.61603504978701507</v>
      </c>
    </row>
    <row r="383" spans="9:20">
      <c r="I383">
        <f t="shared" si="61"/>
        <v>38.100000000000271</v>
      </c>
      <c r="J383">
        <f t="shared" si="69"/>
        <v>0.30998295600593623</v>
      </c>
      <c r="K383">
        <f t="shared" si="62"/>
        <v>0.60625454785715149</v>
      </c>
      <c r="L383">
        <f t="shared" si="70"/>
        <v>2.5</v>
      </c>
      <c r="M383">
        <f t="shared" si="71"/>
        <v>-1</v>
      </c>
      <c r="N383">
        <f t="shared" si="72"/>
        <v>-0.6855748420733897</v>
      </c>
      <c r="O383">
        <f t="shared" si="63"/>
        <v>1.3849753842924928</v>
      </c>
      <c r="P383">
        <f t="shared" si="64"/>
        <v>1.2778538003619253</v>
      </c>
      <c r="Q383">
        <f t="shared" si="65"/>
        <v>1.1389269001809628</v>
      </c>
      <c r="R383">
        <f t="shared" si="66"/>
        <v>0.86107309981903735</v>
      </c>
      <c r="S383">
        <f t="shared" si="67"/>
        <v>0.72214619963807469</v>
      </c>
      <c r="T383">
        <f t="shared" si="68"/>
        <v>0.61502461570750722</v>
      </c>
    </row>
    <row r="384" spans="9:20">
      <c r="I384">
        <f t="shared" si="61"/>
        <v>38.200000000000273</v>
      </c>
      <c r="J384">
        <f t="shared" si="69"/>
        <v>0.31161229856648992</v>
      </c>
      <c r="K384">
        <f t="shared" si="62"/>
        <v>0.60944116285715166</v>
      </c>
      <c r="L384">
        <f t="shared" si="70"/>
        <v>2.5</v>
      </c>
      <c r="M384">
        <f t="shared" si="71"/>
        <v>-1</v>
      </c>
      <c r="N384">
        <f t="shared" si="72"/>
        <v>-0.68917838300037437</v>
      </c>
      <c r="O384">
        <f t="shared" si="63"/>
        <v>1.3859858183720006</v>
      </c>
      <c r="P384">
        <f t="shared" si="64"/>
        <v>1.2785830754284921</v>
      </c>
      <c r="Q384">
        <f t="shared" si="65"/>
        <v>1.1392915377142461</v>
      </c>
      <c r="R384">
        <f t="shared" si="66"/>
        <v>0.86070846228575393</v>
      </c>
      <c r="S384">
        <f t="shared" si="67"/>
        <v>0.72141692457150786</v>
      </c>
      <c r="T384">
        <f t="shared" si="68"/>
        <v>0.61401418162799937</v>
      </c>
    </row>
    <row r="385" spans="9:20">
      <c r="I385">
        <f t="shared" si="61"/>
        <v>38.300000000000274</v>
      </c>
      <c r="J385">
        <f t="shared" si="69"/>
        <v>0.31324591201186808</v>
      </c>
      <c r="K385">
        <f t="shared" si="62"/>
        <v>0.61263613071429446</v>
      </c>
      <c r="L385">
        <f t="shared" si="70"/>
        <v>2.5</v>
      </c>
      <c r="M385">
        <f t="shared" si="71"/>
        <v>-1</v>
      </c>
      <c r="N385">
        <f t="shared" si="72"/>
        <v>-0.6927913696440744</v>
      </c>
      <c r="O385">
        <f t="shared" si="63"/>
        <v>1.3869962524515085</v>
      </c>
      <c r="P385">
        <f t="shared" si="64"/>
        <v>1.2793123504950588</v>
      </c>
      <c r="Q385">
        <f t="shared" si="65"/>
        <v>1.1396561752475294</v>
      </c>
      <c r="R385">
        <f t="shared" si="66"/>
        <v>0.86034382475247062</v>
      </c>
      <c r="S385">
        <f t="shared" si="67"/>
        <v>0.72068764950494124</v>
      </c>
      <c r="T385">
        <f t="shared" si="68"/>
        <v>0.61300374754849141</v>
      </c>
    </row>
    <row r="386" spans="9:20">
      <c r="I386">
        <f t="shared" si="61"/>
        <v>38.400000000000276</v>
      </c>
      <c r="J386">
        <f t="shared" si="69"/>
        <v>0.31488379634207081</v>
      </c>
      <c r="K386">
        <f t="shared" si="62"/>
        <v>0.61583945142858032</v>
      </c>
      <c r="L386">
        <f t="shared" si="70"/>
        <v>2.5</v>
      </c>
      <c r="M386">
        <f t="shared" si="71"/>
        <v>-1</v>
      </c>
      <c r="N386">
        <f t="shared" si="72"/>
        <v>-0.69641380200448999</v>
      </c>
      <c r="O386">
        <f t="shared" si="63"/>
        <v>1.3880066865310163</v>
      </c>
      <c r="P386">
        <f t="shared" si="64"/>
        <v>1.2800416255616256</v>
      </c>
      <c r="Q386">
        <f t="shared" si="65"/>
        <v>1.1400208127808127</v>
      </c>
      <c r="R386">
        <f t="shared" si="66"/>
        <v>0.8599791872191872</v>
      </c>
      <c r="S386">
        <f t="shared" si="67"/>
        <v>0.7199583744383744</v>
      </c>
      <c r="T386">
        <f t="shared" si="68"/>
        <v>0.61199331346898356</v>
      </c>
    </row>
    <row r="387" spans="9:20">
      <c r="I387">
        <f t="shared" ref="I387:I450" si="73">I386+0.1</f>
        <v>38.500000000000277</v>
      </c>
      <c r="J387">
        <f t="shared" si="69"/>
        <v>0.31652595155709806</v>
      </c>
      <c r="K387">
        <f t="shared" ref="K387:K450" si="74">(I387/$E$4)^2</f>
        <v>0.61905112500000892</v>
      </c>
      <c r="L387">
        <f t="shared" si="70"/>
        <v>2.5</v>
      </c>
      <c r="M387">
        <f t="shared" si="71"/>
        <v>-1</v>
      </c>
      <c r="N387">
        <f t="shared" si="72"/>
        <v>-0.70004568008162127</v>
      </c>
      <c r="O387">
        <f t="shared" ref="O387:O450" si="75">1+((0.5*$B$6*$B$21/$B$5)*$D$33*$B$28*$I387)</f>
        <v>1.3890171206105242</v>
      </c>
      <c r="P387">
        <f t="shared" ref="P387:P450" si="76">1+((0.5*$B$6*$B$21/$B$5)*$E$33*$B$28*$I387)</f>
        <v>1.2807709006281922</v>
      </c>
      <c r="Q387">
        <f t="shared" ref="Q387:Q450" si="77">1+((0.5*$B$6*$B$21/$B$5)*$F$33*$B$28*$I387)</f>
        <v>1.1403854503140962</v>
      </c>
      <c r="R387">
        <f t="shared" ref="R387:R450" si="78">1-((0.5*$B$6*$B$21/$B$5)*$F$33*$B$28*$I387)</f>
        <v>0.85961454968590389</v>
      </c>
      <c r="S387">
        <f t="shared" ref="S387:S450" si="79">1-((0.5*$B$6*$B$21/$B$5)*$E$33*$B$28*$I387)</f>
        <v>0.71922909937180779</v>
      </c>
      <c r="T387">
        <f t="shared" ref="T387:T450" si="80">1-((0.5*$B$6*$B$21/$B$5)*$D$33*$B$28*$I387)</f>
        <v>0.61098287938947571</v>
      </c>
    </row>
    <row r="388" spans="9:20">
      <c r="I388">
        <f t="shared" si="73"/>
        <v>38.600000000000279</v>
      </c>
      <c r="J388">
        <f t="shared" ref="J388:J451" si="81">(I388/$E$3)^2</f>
        <v>0.31817237765694978</v>
      </c>
      <c r="K388">
        <f t="shared" si="74"/>
        <v>0.62227115142858047</v>
      </c>
      <c r="L388">
        <f t="shared" ref="L388:L451" si="82">$B$1</f>
        <v>2.5</v>
      </c>
      <c r="M388">
        <f t="shared" ref="M388:M451" si="83">$B$2</f>
        <v>-1</v>
      </c>
      <c r="N388">
        <f t="shared" si="72"/>
        <v>-0.70368700387546801</v>
      </c>
      <c r="O388">
        <f t="shared" si="75"/>
        <v>1.390027554690032</v>
      </c>
      <c r="P388">
        <f t="shared" si="76"/>
        <v>1.281500175694759</v>
      </c>
      <c r="Q388">
        <f t="shared" si="77"/>
        <v>1.1407500878473795</v>
      </c>
      <c r="R388">
        <f t="shared" si="78"/>
        <v>0.85924991215262048</v>
      </c>
      <c r="S388">
        <f t="shared" si="79"/>
        <v>0.71849982430524095</v>
      </c>
      <c r="T388">
        <f t="shared" si="80"/>
        <v>0.60997244530996786</v>
      </c>
    </row>
    <row r="389" spans="9:20">
      <c r="I389">
        <f t="shared" si="73"/>
        <v>38.70000000000028</v>
      </c>
      <c r="J389">
        <f t="shared" si="81"/>
        <v>0.3198230746416259</v>
      </c>
      <c r="K389">
        <f t="shared" si="74"/>
        <v>0.62549953071429476</v>
      </c>
      <c r="L389">
        <f t="shared" si="82"/>
        <v>2.5</v>
      </c>
      <c r="M389">
        <f t="shared" si="83"/>
        <v>-1</v>
      </c>
      <c r="N389">
        <f t="shared" si="72"/>
        <v>-0.70733777338603032</v>
      </c>
      <c r="O389">
        <f t="shared" si="75"/>
        <v>1.3910379887695399</v>
      </c>
      <c r="P389">
        <f t="shared" si="76"/>
        <v>1.2822294507613257</v>
      </c>
      <c r="Q389">
        <f t="shared" si="77"/>
        <v>1.1411147253806628</v>
      </c>
      <c r="R389">
        <f t="shared" si="78"/>
        <v>0.85888527461933717</v>
      </c>
      <c r="S389">
        <f t="shared" si="79"/>
        <v>0.71777054923867423</v>
      </c>
      <c r="T389">
        <f t="shared" si="80"/>
        <v>0.60896201123046001</v>
      </c>
    </row>
    <row r="390" spans="9:20">
      <c r="I390">
        <f t="shared" si="73"/>
        <v>38.800000000000281</v>
      </c>
      <c r="J390">
        <f t="shared" si="81"/>
        <v>0.32147804251112672</v>
      </c>
      <c r="K390">
        <f t="shared" si="74"/>
        <v>0.62873626285715201</v>
      </c>
      <c r="L390">
        <f t="shared" si="82"/>
        <v>2.5</v>
      </c>
      <c r="M390">
        <f t="shared" si="83"/>
        <v>-1</v>
      </c>
      <c r="N390">
        <f t="shared" si="72"/>
        <v>-0.71099798861330821</v>
      </c>
      <c r="O390">
        <f t="shared" si="75"/>
        <v>1.392048422849048</v>
      </c>
      <c r="P390">
        <f t="shared" si="76"/>
        <v>1.2829587258278925</v>
      </c>
      <c r="Q390">
        <f t="shared" si="77"/>
        <v>1.1414793629139464</v>
      </c>
      <c r="R390">
        <f t="shared" si="78"/>
        <v>0.85852063708605375</v>
      </c>
      <c r="S390">
        <f t="shared" si="79"/>
        <v>0.7170412741721075</v>
      </c>
      <c r="T390">
        <f t="shared" si="80"/>
        <v>0.60795157715095205</v>
      </c>
    </row>
    <row r="391" spans="9:20">
      <c r="I391">
        <f t="shared" si="73"/>
        <v>38.900000000000283</v>
      </c>
      <c r="J391">
        <f t="shared" si="81"/>
        <v>0.32313728126545199</v>
      </c>
      <c r="K391">
        <f t="shared" si="74"/>
        <v>0.6319813478571521</v>
      </c>
      <c r="L391">
        <f t="shared" si="82"/>
        <v>2.5</v>
      </c>
      <c r="M391">
        <f t="shared" si="83"/>
        <v>-1</v>
      </c>
      <c r="N391">
        <f t="shared" si="72"/>
        <v>-0.71466764955730155</v>
      </c>
      <c r="O391">
        <f t="shared" si="75"/>
        <v>1.3930588569285558</v>
      </c>
      <c r="P391">
        <f t="shared" si="76"/>
        <v>1.2836880008944593</v>
      </c>
      <c r="Q391">
        <f t="shared" si="77"/>
        <v>1.1418440004472297</v>
      </c>
      <c r="R391">
        <f t="shared" si="78"/>
        <v>0.85815599955277033</v>
      </c>
      <c r="S391">
        <f t="shared" si="79"/>
        <v>0.71631199910554078</v>
      </c>
      <c r="T391">
        <f t="shared" si="80"/>
        <v>0.6069411430714442</v>
      </c>
    </row>
    <row r="392" spans="9:20">
      <c r="I392">
        <f t="shared" si="73"/>
        <v>39.000000000000284</v>
      </c>
      <c r="J392">
        <f t="shared" si="81"/>
        <v>0.32480079090460184</v>
      </c>
      <c r="K392">
        <f t="shared" si="74"/>
        <v>0.63523478571429504</v>
      </c>
      <c r="L392">
        <f t="shared" si="82"/>
        <v>2.5</v>
      </c>
      <c r="M392">
        <f t="shared" si="83"/>
        <v>-1</v>
      </c>
      <c r="N392">
        <f t="shared" si="72"/>
        <v>-0.71834675621801058</v>
      </c>
      <c r="O392">
        <f t="shared" si="75"/>
        <v>1.3940692910080636</v>
      </c>
      <c r="P392">
        <f t="shared" si="76"/>
        <v>1.284417275961026</v>
      </c>
      <c r="Q392">
        <f t="shared" si="77"/>
        <v>1.142208637980513</v>
      </c>
      <c r="R392">
        <f t="shared" si="78"/>
        <v>0.85779136201948702</v>
      </c>
      <c r="S392">
        <f t="shared" si="79"/>
        <v>0.71558272403897405</v>
      </c>
      <c r="T392">
        <f t="shared" si="80"/>
        <v>0.60593070899193635</v>
      </c>
    </row>
    <row r="393" spans="9:20">
      <c r="I393">
        <f t="shared" si="73"/>
        <v>39.100000000000286</v>
      </c>
      <c r="J393">
        <f t="shared" si="81"/>
        <v>0.32646857142857616</v>
      </c>
      <c r="K393">
        <f t="shared" si="74"/>
        <v>0.63849657642858071</v>
      </c>
      <c r="L393">
        <f t="shared" si="82"/>
        <v>2.5</v>
      </c>
      <c r="M393">
        <f t="shared" si="83"/>
        <v>-1</v>
      </c>
      <c r="N393">
        <f t="shared" si="72"/>
        <v>-0.72203530859543497</v>
      </c>
      <c r="O393">
        <f t="shared" si="75"/>
        <v>1.3950797250875715</v>
      </c>
      <c r="P393">
        <f t="shared" si="76"/>
        <v>1.2851465510275928</v>
      </c>
      <c r="Q393">
        <f t="shared" si="77"/>
        <v>1.1425732755137963</v>
      </c>
      <c r="R393">
        <f t="shared" si="78"/>
        <v>0.85742672448620361</v>
      </c>
      <c r="S393">
        <f t="shared" si="79"/>
        <v>0.71485344897240721</v>
      </c>
      <c r="T393">
        <f t="shared" si="80"/>
        <v>0.6049202749124285</v>
      </c>
    </row>
    <row r="394" spans="9:20">
      <c r="I394">
        <f t="shared" si="73"/>
        <v>39.200000000000287</v>
      </c>
      <c r="J394">
        <f t="shared" si="81"/>
        <v>0.32814062283737505</v>
      </c>
      <c r="K394">
        <f t="shared" si="74"/>
        <v>0.64176672000000945</v>
      </c>
      <c r="L394">
        <f t="shared" si="82"/>
        <v>2.5</v>
      </c>
      <c r="M394">
        <f t="shared" si="83"/>
        <v>-1</v>
      </c>
      <c r="N394">
        <f t="shared" si="72"/>
        <v>-0.72573330668957514</v>
      </c>
      <c r="O394">
        <f t="shared" si="75"/>
        <v>1.3960901591670793</v>
      </c>
      <c r="P394">
        <f t="shared" si="76"/>
        <v>1.2858758260941594</v>
      </c>
      <c r="Q394">
        <f t="shared" si="77"/>
        <v>1.1429379130470798</v>
      </c>
      <c r="R394">
        <f t="shared" si="78"/>
        <v>0.8570620869529203</v>
      </c>
      <c r="S394">
        <f t="shared" si="79"/>
        <v>0.7141241739058406</v>
      </c>
      <c r="T394">
        <f t="shared" si="80"/>
        <v>0.60390984083292065</v>
      </c>
    </row>
    <row r="395" spans="9:20">
      <c r="I395">
        <f t="shared" si="73"/>
        <v>39.300000000000288</v>
      </c>
      <c r="J395">
        <f t="shared" si="81"/>
        <v>0.32981694513099841</v>
      </c>
      <c r="K395">
        <f t="shared" si="74"/>
        <v>0.64504521642858093</v>
      </c>
      <c r="L395">
        <f t="shared" si="82"/>
        <v>2.5</v>
      </c>
      <c r="M395">
        <f t="shared" si="83"/>
        <v>-1</v>
      </c>
      <c r="N395">
        <f t="shared" ref="N395:N458" si="84">(0.5*$B$6*I395^2*$B$3*-1)/$B$5</f>
        <v>-0.72944075050043078</v>
      </c>
      <c r="O395">
        <f t="shared" si="75"/>
        <v>1.3971005932465872</v>
      </c>
      <c r="P395">
        <f t="shared" si="76"/>
        <v>1.2866051011607262</v>
      </c>
      <c r="Q395">
        <f t="shared" si="77"/>
        <v>1.1433025505803631</v>
      </c>
      <c r="R395">
        <f t="shared" si="78"/>
        <v>0.85669744941963688</v>
      </c>
      <c r="S395">
        <f t="shared" si="79"/>
        <v>0.71339489883927376</v>
      </c>
      <c r="T395">
        <f t="shared" si="80"/>
        <v>0.6028994067534128</v>
      </c>
    </row>
    <row r="396" spans="9:20">
      <c r="I396">
        <f t="shared" si="73"/>
        <v>39.40000000000029</v>
      </c>
      <c r="J396">
        <f t="shared" si="81"/>
        <v>0.33149753830944628</v>
      </c>
      <c r="K396">
        <f t="shared" si="74"/>
        <v>0.64833206571429536</v>
      </c>
      <c r="L396">
        <f t="shared" si="82"/>
        <v>2.5</v>
      </c>
      <c r="M396">
        <f t="shared" si="83"/>
        <v>-1</v>
      </c>
      <c r="N396">
        <f t="shared" si="84"/>
        <v>-0.73315764002800199</v>
      </c>
      <c r="O396">
        <f t="shared" si="75"/>
        <v>1.398111027326095</v>
      </c>
      <c r="P396">
        <f t="shared" si="76"/>
        <v>1.2873343762272929</v>
      </c>
      <c r="Q396">
        <f t="shared" si="77"/>
        <v>1.1436671881136464</v>
      </c>
      <c r="R396">
        <f t="shared" si="78"/>
        <v>0.85633281188635357</v>
      </c>
      <c r="S396">
        <f t="shared" si="79"/>
        <v>0.71266562377270715</v>
      </c>
      <c r="T396">
        <f t="shared" si="80"/>
        <v>0.60188897267390495</v>
      </c>
    </row>
    <row r="397" spans="9:20">
      <c r="I397">
        <f t="shared" si="73"/>
        <v>39.500000000000291</v>
      </c>
      <c r="J397">
        <f t="shared" si="81"/>
        <v>0.33318240237271873</v>
      </c>
      <c r="K397">
        <f t="shared" si="74"/>
        <v>0.65162726785715253</v>
      </c>
      <c r="L397">
        <f t="shared" si="82"/>
        <v>2.5</v>
      </c>
      <c r="M397">
        <f t="shared" si="83"/>
        <v>-1</v>
      </c>
      <c r="N397">
        <f t="shared" si="84"/>
        <v>-0.73688397527228866</v>
      </c>
      <c r="O397">
        <f t="shared" si="75"/>
        <v>1.3991214614056029</v>
      </c>
      <c r="P397">
        <f t="shared" si="76"/>
        <v>1.2880636512938597</v>
      </c>
      <c r="Q397">
        <f t="shared" si="77"/>
        <v>1.14403182564693</v>
      </c>
      <c r="R397">
        <f t="shared" si="78"/>
        <v>0.85596817435307015</v>
      </c>
      <c r="S397">
        <f t="shared" si="79"/>
        <v>0.71193634870614031</v>
      </c>
      <c r="T397">
        <f t="shared" si="80"/>
        <v>0.6008785385943971</v>
      </c>
    </row>
    <row r="398" spans="9:20">
      <c r="I398">
        <f t="shared" si="73"/>
        <v>39.600000000000293</v>
      </c>
      <c r="J398">
        <f t="shared" si="81"/>
        <v>0.33487153732081565</v>
      </c>
      <c r="K398">
        <f t="shared" si="74"/>
        <v>0.65493082285715265</v>
      </c>
      <c r="L398">
        <f t="shared" si="82"/>
        <v>2.5</v>
      </c>
      <c r="M398">
        <f t="shared" si="83"/>
        <v>-1</v>
      </c>
      <c r="N398">
        <f t="shared" si="84"/>
        <v>-0.74061975623329113</v>
      </c>
      <c r="O398">
        <f t="shared" si="75"/>
        <v>1.4001318954851107</v>
      </c>
      <c r="P398">
        <f t="shared" si="76"/>
        <v>1.2887929263604265</v>
      </c>
      <c r="Q398">
        <f t="shared" si="77"/>
        <v>1.1443964631802133</v>
      </c>
      <c r="R398">
        <f t="shared" si="78"/>
        <v>0.85560353681978674</v>
      </c>
      <c r="S398">
        <f t="shared" si="79"/>
        <v>0.71120707363957358</v>
      </c>
      <c r="T398">
        <f t="shared" si="80"/>
        <v>0.59986810451488926</v>
      </c>
    </row>
    <row r="399" spans="9:20">
      <c r="I399">
        <f t="shared" si="73"/>
        <v>39.700000000000294</v>
      </c>
      <c r="J399">
        <f t="shared" si="81"/>
        <v>0.33656494315373708</v>
      </c>
      <c r="K399">
        <f t="shared" si="74"/>
        <v>0.65824273071429551</v>
      </c>
      <c r="L399">
        <f t="shared" si="82"/>
        <v>2.5</v>
      </c>
      <c r="M399">
        <f t="shared" si="83"/>
        <v>-1</v>
      </c>
      <c r="N399">
        <f t="shared" si="84"/>
        <v>-0.74436498291100883</v>
      </c>
      <c r="O399">
        <f t="shared" si="75"/>
        <v>1.4011423295646186</v>
      </c>
      <c r="P399">
        <f t="shared" si="76"/>
        <v>1.2895222014269931</v>
      </c>
      <c r="Q399">
        <f t="shared" si="77"/>
        <v>1.1447611007134966</v>
      </c>
      <c r="R399">
        <f t="shared" si="78"/>
        <v>0.85523889928650343</v>
      </c>
      <c r="S399">
        <f t="shared" si="79"/>
        <v>0.71047779857300686</v>
      </c>
      <c r="T399">
        <f t="shared" si="80"/>
        <v>0.59885767043538141</v>
      </c>
    </row>
    <row r="400" spans="9:20">
      <c r="I400">
        <f t="shared" si="73"/>
        <v>39.800000000000296</v>
      </c>
      <c r="J400">
        <f t="shared" si="81"/>
        <v>0.33826261987148309</v>
      </c>
      <c r="K400">
        <f t="shared" si="74"/>
        <v>0.66156299142858133</v>
      </c>
      <c r="L400">
        <f t="shared" si="82"/>
        <v>2.5</v>
      </c>
      <c r="M400">
        <f t="shared" si="83"/>
        <v>-1</v>
      </c>
      <c r="N400">
        <f t="shared" si="84"/>
        <v>-0.74811965530544244</v>
      </c>
      <c r="O400">
        <f t="shared" si="75"/>
        <v>1.4021527636441264</v>
      </c>
      <c r="P400">
        <f t="shared" si="76"/>
        <v>1.2902514764935598</v>
      </c>
      <c r="Q400">
        <f t="shared" si="77"/>
        <v>1.1451257382467799</v>
      </c>
      <c r="R400">
        <f t="shared" si="78"/>
        <v>0.85487426175322012</v>
      </c>
      <c r="S400">
        <f t="shared" si="79"/>
        <v>0.70974852350644013</v>
      </c>
      <c r="T400">
        <f t="shared" si="80"/>
        <v>0.59784723635587356</v>
      </c>
    </row>
    <row r="401" spans="9:20">
      <c r="I401">
        <f t="shared" si="73"/>
        <v>39.900000000000297</v>
      </c>
      <c r="J401">
        <f t="shared" si="81"/>
        <v>0.33996456747405357</v>
      </c>
      <c r="K401">
        <f t="shared" si="74"/>
        <v>0.66489160500000988</v>
      </c>
      <c r="L401">
        <f t="shared" si="82"/>
        <v>2.5</v>
      </c>
      <c r="M401">
        <f t="shared" si="83"/>
        <v>-1</v>
      </c>
      <c r="N401">
        <f t="shared" si="84"/>
        <v>-0.75188377341659129</v>
      </c>
      <c r="O401">
        <f t="shared" si="75"/>
        <v>1.4031631977236343</v>
      </c>
      <c r="P401">
        <f t="shared" si="76"/>
        <v>1.2909807515601266</v>
      </c>
      <c r="Q401">
        <f t="shared" si="77"/>
        <v>1.1454903757800634</v>
      </c>
      <c r="R401">
        <f t="shared" si="78"/>
        <v>0.8545096242199367</v>
      </c>
      <c r="S401">
        <f t="shared" si="79"/>
        <v>0.70901924843987341</v>
      </c>
      <c r="T401">
        <f t="shared" si="80"/>
        <v>0.59683680227636571</v>
      </c>
    </row>
    <row r="402" spans="9:20">
      <c r="I402">
        <f t="shared" si="73"/>
        <v>40.000000000000298</v>
      </c>
      <c r="J402">
        <f t="shared" si="81"/>
        <v>0.34167078596144856</v>
      </c>
      <c r="K402">
        <f t="shared" si="74"/>
        <v>0.6682285714285815</v>
      </c>
      <c r="L402">
        <f t="shared" si="82"/>
        <v>2.5</v>
      </c>
      <c r="M402">
        <f t="shared" si="83"/>
        <v>-1</v>
      </c>
      <c r="N402">
        <f t="shared" si="84"/>
        <v>-0.75565733724445572</v>
      </c>
      <c r="O402">
        <f t="shared" si="75"/>
        <v>1.4041736318031424</v>
      </c>
      <c r="P402">
        <f t="shared" si="76"/>
        <v>1.2917100266266934</v>
      </c>
      <c r="Q402">
        <f t="shared" si="77"/>
        <v>1.1458550133133467</v>
      </c>
      <c r="R402">
        <f t="shared" si="78"/>
        <v>0.85414498668665328</v>
      </c>
      <c r="S402">
        <f t="shared" si="79"/>
        <v>0.70828997337330657</v>
      </c>
      <c r="T402">
        <f t="shared" si="80"/>
        <v>0.59582636819685775</v>
      </c>
    </row>
    <row r="403" spans="9:20">
      <c r="I403">
        <f t="shared" si="73"/>
        <v>40.1000000000003</v>
      </c>
      <c r="J403">
        <f t="shared" si="81"/>
        <v>0.34338127533366797</v>
      </c>
      <c r="K403">
        <f t="shared" si="74"/>
        <v>0.67157389071429574</v>
      </c>
      <c r="L403">
        <f t="shared" si="82"/>
        <v>2.5</v>
      </c>
      <c r="M403">
        <f t="shared" si="83"/>
        <v>-1</v>
      </c>
      <c r="N403">
        <f t="shared" si="84"/>
        <v>-0.75944034678903594</v>
      </c>
      <c r="O403">
        <f t="shared" si="75"/>
        <v>1.4051840658826502</v>
      </c>
      <c r="P403">
        <f t="shared" si="76"/>
        <v>1.29243930169326</v>
      </c>
      <c r="Q403">
        <f t="shared" si="77"/>
        <v>1.14621965084663</v>
      </c>
      <c r="R403">
        <f t="shared" si="78"/>
        <v>0.85378034915336998</v>
      </c>
      <c r="S403">
        <f t="shared" si="79"/>
        <v>0.70756069830673995</v>
      </c>
      <c r="T403">
        <f t="shared" si="80"/>
        <v>0.5948159341173499</v>
      </c>
    </row>
    <row r="404" spans="9:20">
      <c r="I404">
        <f t="shared" si="73"/>
        <v>40.200000000000301</v>
      </c>
      <c r="J404">
        <f t="shared" si="81"/>
        <v>0.345096035590712</v>
      </c>
      <c r="K404">
        <f t="shared" si="74"/>
        <v>0.67492756285715305</v>
      </c>
      <c r="L404">
        <f t="shared" si="82"/>
        <v>2.5</v>
      </c>
      <c r="M404">
        <f t="shared" si="83"/>
        <v>-1</v>
      </c>
      <c r="N404">
        <f t="shared" si="84"/>
        <v>-0.76323280205033162</v>
      </c>
      <c r="O404">
        <f t="shared" si="75"/>
        <v>1.4061944999621581</v>
      </c>
      <c r="P404">
        <f t="shared" si="76"/>
        <v>1.2931685767598269</v>
      </c>
      <c r="Q404">
        <f t="shared" si="77"/>
        <v>1.1465842883799133</v>
      </c>
      <c r="R404">
        <f t="shared" si="78"/>
        <v>0.85341571162008656</v>
      </c>
      <c r="S404">
        <f t="shared" si="79"/>
        <v>0.70683142324017312</v>
      </c>
      <c r="T404">
        <f t="shared" si="80"/>
        <v>0.59380550003784205</v>
      </c>
    </row>
    <row r="405" spans="9:20">
      <c r="I405">
        <f t="shared" si="73"/>
        <v>40.300000000000303</v>
      </c>
      <c r="J405">
        <f t="shared" si="81"/>
        <v>0.34681506673258056</v>
      </c>
      <c r="K405">
        <f t="shared" si="74"/>
        <v>0.6782895878571531</v>
      </c>
      <c r="L405">
        <f t="shared" si="82"/>
        <v>2.5</v>
      </c>
      <c r="M405">
        <f t="shared" si="83"/>
        <v>-1</v>
      </c>
      <c r="N405">
        <f t="shared" si="84"/>
        <v>-0.76703470302834276</v>
      </c>
      <c r="O405">
        <f t="shared" si="75"/>
        <v>1.4072049340416659</v>
      </c>
      <c r="P405">
        <f t="shared" si="76"/>
        <v>1.2938978518263937</v>
      </c>
      <c r="Q405">
        <f t="shared" si="77"/>
        <v>1.1469489259131969</v>
      </c>
      <c r="R405">
        <f t="shared" si="78"/>
        <v>0.85305107408680314</v>
      </c>
      <c r="S405">
        <f t="shared" si="79"/>
        <v>0.70610214817360639</v>
      </c>
      <c r="T405">
        <f t="shared" si="80"/>
        <v>0.5927950659583342</v>
      </c>
    </row>
    <row r="406" spans="9:20">
      <c r="I406">
        <f t="shared" si="73"/>
        <v>40.400000000000304</v>
      </c>
      <c r="J406">
        <f t="shared" si="81"/>
        <v>0.34853836875927363</v>
      </c>
      <c r="K406">
        <f t="shared" si="74"/>
        <v>0.6816599657142961</v>
      </c>
      <c r="L406">
        <f t="shared" si="82"/>
        <v>2.5</v>
      </c>
      <c r="M406">
        <f t="shared" si="83"/>
        <v>-1</v>
      </c>
      <c r="N406">
        <f t="shared" si="84"/>
        <v>-0.77084604972306947</v>
      </c>
      <c r="O406">
        <f t="shared" si="75"/>
        <v>1.4082153681211738</v>
      </c>
      <c r="P406">
        <f t="shared" si="76"/>
        <v>1.2946271268929603</v>
      </c>
      <c r="Q406">
        <f t="shared" si="77"/>
        <v>1.1473135634464802</v>
      </c>
      <c r="R406">
        <f t="shared" si="78"/>
        <v>0.85268643655351983</v>
      </c>
      <c r="S406">
        <f t="shared" si="79"/>
        <v>0.70537287310703967</v>
      </c>
      <c r="T406">
        <f t="shared" si="80"/>
        <v>0.59178463187882624</v>
      </c>
    </row>
    <row r="407" spans="9:20">
      <c r="I407">
        <f t="shared" si="73"/>
        <v>40.500000000000306</v>
      </c>
      <c r="J407">
        <f t="shared" si="81"/>
        <v>0.35026594167079123</v>
      </c>
      <c r="K407">
        <f t="shared" si="74"/>
        <v>0.68503869642858184</v>
      </c>
      <c r="L407">
        <f t="shared" si="82"/>
        <v>2.5</v>
      </c>
      <c r="M407">
        <f t="shared" si="83"/>
        <v>-1</v>
      </c>
      <c r="N407">
        <f t="shared" si="84"/>
        <v>-0.77466684213451176</v>
      </c>
      <c r="O407">
        <f t="shared" si="75"/>
        <v>1.4092258022006816</v>
      </c>
      <c r="P407">
        <f t="shared" si="76"/>
        <v>1.2953564019595269</v>
      </c>
      <c r="Q407">
        <f t="shared" si="77"/>
        <v>1.1476782009797635</v>
      </c>
      <c r="R407">
        <f t="shared" si="78"/>
        <v>0.85232179902023653</v>
      </c>
      <c r="S407">
        <f t="shared" si="79"/>
        <v>0.70464359804047294</v>
      </c>
      <c r="T407">
        <f t="shared" si="80"/>
        <v>0.59077419779931839</v>
      </c>
    </row>
    <row r="408" spans="9:20">
      <c r="I408">
        <f t="shared" si="73"/>
        <v>40.600000000000307</v>
      </c>
      <c r="J408">
        <f t="shared" si="81"/>
        <v>0.35199778546713334</v>
      </c>
      <c r="K408">
        <f t="shared" si="74"/>
        <v>0.68842578000001042</v>
      </c>
      <c r="L408">
        <f t="shared" si="82"/>
        <v>2.5</v>
      </c>
      <c r="M408">
        <f t="shared" si="83"/>
        <v>-1</v>
      </c>
      <c r="N408">
        <f t="shared" si="84"/>
        <v>-0.77849708026266962</v>
      </c>
      <c r="O408">
        <f t="shared" si="75"/>
        <v>1.4102362362801895</v>
      </c>
      <c r="P408">
        <f t="shared" si="76"/>
        <v>1.2960856770260938</v>
      </c>
      <c r="Q408">
        <f t="shared" si="77"/>
        <v>1.1480428385130468</v>
      </c>
      <c r="R408">
        <f t="shared" si="78"/>
        <v>0.85195716148695311</v>
      </c>
      <c r="S408">
        <f t="shared" si="79"/>
        <v>0.70391432297390621</v>
      </c>
      <c r="T408">
        <f t="shared" si="80"/>
        <v>0.58976376371981054</v>
      </c>
    </row>
    <row r="409" spans="9:20">
      <c r="I409">
        <f t="shared" si="73"/>
        <v>40.700000000000308</v>
      </c>
      <c r="J409">
        <f t="shared" si="81"/>
        <v>0.35373390014829997</v>
      </c>
      <c r="K409">
        <f t="shared" si="74"/>
        <v>0.69182121642858196</v>
      </c>
      <c r="L409">
        <f t="shared" si="82"/>
        <v>2.5</v>
      </c>
      <c r="M409">
        <f t="shared" si="83"/>
        <v>-1</v>
      </c>
      <c r="N409">
        <f t="shared" si="84"/>
        <v>-0.78233676410754294</v>
      </c>
      <c r="O409">
        <f t="shared" si="75"/>
        <v>1.4112466703596973</v>
      </c>
      <c r="P409">
        <f t="shared" si="76"/>
        <v>1.2968149520926606</v>
      </c>
      <c r="Q409">
        <f t="shared" si="77"/>
        <v>1.1484074760463303</v>
      </c>
      <c r="R409">
        <f t="shared" si="78"/>
        <v>0.85159252395366969</v>
      </c>
      <c r="S409">
        <f t="shared" si="79"/>
        <v>0.70318504790733949</v>
      </c>
      <c r="T409">
        <f t="shared" si="80"/>
        <v>0.58875332964030269</v>
      </c>
    </row>
    <row r="410" spans="9:20">
      <c r="I410">
        <f t="shared" si="73"/>
        <v>40.80000000000031</v>
      </c>
      <c r="J410">
        <f t="shared" si="81"/>
        <v>0.35547428571429113</v>
      </c>
      <c r="K410">
        <f t="shared" si="74"/>
        <v>0.69522500571429624</v>
      </c>
      <c r="L410">
        <f t="shared" si="82"/>
        <v>2.5</v>
      </c>
      <c r="M410">
        <f t="shared" si="83"/>
        <v>-1</v>
      </c>
      <c r="N410">
        <f t="shared" si="84"/>
        <v>-0.78618589366913194</v>
      </c>
      <c r="O410">
        <f t="shared" si="75"/>
        <v>1.4122571044392052</v>
      </c>
      <c r="P410">
        <f t="shared" si="76"/>
        <v>1.2975442271592272</v>
      </c>
      <c r="Q410">
        <f t="shared" si="77"/>
        <v>1.1487721135796136</v>
      </c>
      <c r="R410">
        <f t="shared" si="78"/>
        <v>0.85122788642038638</v>
      </c>
      <c r="S410">
        <f t="shared" si="79"/>
        <v>0.70245577284077276</v>
      </c>
      <c r="T410">
        <f t="shared" si="80"/>
        <v>0.58774289556079484</v>
      </c>
    </row>
    <row r="411" spans="9:20">
      <c r="I411">
        <f t="shared" si="73"/>
        <v>40.900000000000311</v>
      </c>
      <c r="J411">
        <f t="shared" si="81"/>
        <v>0.3572189421651068</v>
      </c>
      <c r="K411">
        <f t="shared" si="74"/>
        <v>0.69863714785715358</v>
      </c>
      <c r="L411">
        <f t="shared" si="82"/>
        <v>2.5</v>
      </c>
      <c r="M411">
        <f t="shared" si="83"/>
        <v>-1</v>
      </c>
      <c r="N411">
        <f t="shared" si="84"/>
        <v>-0.79004446894743652</v>
      </c>
      <c r="O411">
        <f t="shared" si="75"/>
        <v>1.413267538518713</v>
      </c>
      <c r="P411">
        <f t="shared" si="76"/>
        <v>1.2982735022257941</v>
      </c>
      <c r="Q411">
        <f t="shared" si="77"/>
        <v>1.1491367511128969</v>
      </c>
      <c r="R411">
        <f t="shared" si="78"/>
        <v>0.85086324888710296</v>
      </c>
      <c r="S411">
        <f t="shared" si="79"/>
        <v>0.70172649777420593</v>
      </c>
      <c r="T411">
        <f t="shared" si="80"/>
        <v>0.58673246148128699</v>
      </c>
    </row>
    <row r="412" spans="9:20">
      <c r="I412">
        <f t="shared" si="73"/>
        <v>41.000000000000313</v>
      </c>
      <c r="J412">
        <f t="shared" si="81"/>
        <v>0.35896786950074699</v>
      </c>
      <c r="K412">
        <f t="shared" si="74"/>
        <v>0.70205764285715355</v>
      </c>
      <c r="L412">
        <f t="shared" si="82"/>
        <v>2.5</v>
      </c>
      <c r="M412">
        <f t="shared" si="83"/>
        <v>-1</v>
      </c>
      <c r="N412">
        <f t="shared" si="84"/>
        <v>-0.79391248994245667</v>
      </c>
      <c r="O412">
        <f t="shared" si="75"/>
        <v>1.4142779725982209</v>
      </c>
      <c r="P412">
        <f t="shared" si="76"/>
        <v>1.2990027772923607</v>
      </c>
      <c r="Q412">
        <f t="shared" si="77"/>
        <v>1.1495013886461805</v>
      </c>
      <c r="R412">
        <f t="shared" si="78"/>
        <v>0.85049861135381966</v>
      </c>
      <c r="S412">
        <f t="shared" si="79"/>
        <v>0.70099722270763931</v>
      </c>
      <c r="T412">
        <f t="shared" si="80"/>
        <v>0.58572202740177914</v>
      </c>
    </row>
    <row r="413" spans="9:20">
      <c r="I413">
        <f t="shared" si="73"/>
        <v>41.100000000000314</v>
      </c>
      <c r="J413">
        <f t="shared" si="81"/>
        <v>0.36072106772121165</v>
      </c>
      <c r="K413">
        <f t="shared" si="74"/>
        <v>0.70548649071429659</v>
      </c>
      <c r="L413">
        <f t="shared" si="82"/>
        <v>2.5</v>
      </c>
      <c r="M413">
        <f t="shared" si="83"/>
        <v>-1</v>
      </c>
      <c r="N413">
        <f t="shared" si="84"/>
        <v>-0.79778995665419217</v>
      </c>
      <c r="O413">
        <f t="shared" si="75"/>
        <v>1.4152884066777287</v>
      </c>
      <c r="P413">
        <f t="shared" si="76"/>
        <v>1.2997320523589275</v>
      </c>
      <c r="Q413">
        <f t="shared" si="77"/>
        <v>1.1498660261794638</v>
      </c>
      <c r="R413">
        <f t="shared" si="78"/>
        <v>0.85013397382053624</v>
      </c>
      <c r="S413">
        <f t="shared" si="79"/>
        <v>0.70026794764107247</v>
      </c>
      <c r="T413">
        <f t="shared" si="80"/>
        <v>0.58471159332227129</v>
      </c>
    </row>
    <row r="414" spans="9:20">
      <c r="I414">
        <f t="shared" si="73"/>
        <v>41.200000000000315</v>
      </c>
      <c r="J414">
        <f t="shared" si="81"/>
        <v>0.36247853682650089</v>
      </c>
      <c r="K414">
        <f t="shared" si="74"/>
        <v>0.70892369142858225</v>
      </c>
      <c r="L414">
        <f t="shared" si="82"/>
        <v>2.5</v>
      </c>
      <c r="M414">
        <f t="shared" si="83"/>
        <v>-1</v>
      </c>
      <c r="N414">
        <f t="shared" si="84"/>
        <v>-0.80167686908264346</v>
      </c>
      <c r="O414">
        <f t="shared" si="75"/>
        <v>1.4162988407572366</v>
      </c>
      <c r="P414">
        <f t="shared" si="76"/>
        <v>1.3004613274254941</v>
      </c>
      <c r="Q414">
        <f t="shared" si="77"/>
        <v>1.1502306637127471</v>
      </c>
      <c r="R414">
        <f t="shared" si="78"/>
        <v>0.84976933628725293</v>
      </c>
      <c r="S414">
        <f t="shared" si="79"/>
        <v>0.69953867257450575</v>
      </c>
      <c r="T414">
        <f t="shared" si="80"/>
        <v>0.58370115924276345</v>
      </c>
    </row>
    <row r="415" spans="9:20">
      <c r="I415">
        <f t="shared" si="73"/>
        <v>41.300000000000317</v>
      </c>
      <c r="J415">
        <f t="shared" si="81"/>
        <v>0.36424027681661464</v>
      </c>
      <c r="K415">
        <f t="shared" si="74"/>
        <v>0.71236924500001098</v>
      </c>
      <c r="L415">
        <f t="shared" si="82"/>
        <v>2.5</v>
      </c>
      <c r="M415">
        <f t="shared" si="83"/>
        <v>-1</v>
      </c>
      <c r="N415">
        <f t="shared" si="84"/>
        <v>-0.80557322722781022</v>
      </c>
      <c r="O415">
        <f t="shared" si="75"/>
        <v>1.4173092748367444</v>
      </c>
      <c r="P415">
        <f t="shared" si="76"/>
        <v>1.301190602492061</v>
      </c>
      <c r="Q415">
        <f t="shared" si="77"/>
        <v>1.1505953012460304</v>
      </c>
      <c r="R415">
        <f t="shared" si="78"/>
        <v>0.84940469875396951</v>
      </c>
      <c r="S415">
        <f t="shared" si="79"/>
        <v>0.69880939750793902</v>
      </c>
      <c r="T415">
        <f t="shared" si="80"/>
        <v>0.5826907251632556</v>
      </c>
    </row>
    <row r="416" spans="9:20">
      <c r="I416">
        <f t="shared" si="73"/>
        <v>41.400000000000318</v>
      </c>
      <c r="J416">
        <f t="shared" si="81"/>
        <v>0.36600628769155291</v>
      </c>
      <c r="K416">
        <f t="shared" si="74"/>
        <v>0.71582315142858244</v>
      </c>
      <c r="L416">
        <f t="shared" si="82"/>
        <v>2.5</v>
      </c>
      <c r="M416">
        <f t="shared" si="83"/>
        <v>-1</v>
      </c>
      <c r="N416">
        <f t="shared" si="84"/>
        <v>-0.80947903108969255</v>
      </c>
      <c r="O416">
        <f t="shared" si="75"/>
        <v>1.4183197089162523</v>
      </c>
      <c r="P416">
        <f t="shared" si="76"/>
        <v>1.3019198775586278</v>
      </c>
      <c r="Q416">
        <f t="shared" si="77"/>
        <v>1.1509599387793139</v>
      </c>
      <c r="R416">
        <f t="shared" si="78"/>
        <v>0.84904006122068609</v>
      </c>
      <c r="S416">
        <f t="shared" si="79"/>
        <v>0.6980801224413723</v>
      </c>
      <c r="T416">
        <f t="shared" si="80"/>
        <v>0.58168029108374775</v>
      </c>
    </row>
    <row r="417" spans="9:20">
      <c r="I417">
        <f t="shared" si="73"/>
        <v>41.50000000000032</v>
      </c>
      <c r="J417">
        <f t="shared" si="81"/>
        <v>0.36777656945131565</v>
      </c>
      <c r="K417">
        <f t="shared" si="74"/>
        <v>0.71928541071429686</v>
      </c>
      <c r="L417">
        <f t="shared" si="82"/>
        <v>2.5</v>
      </c>
      <c r="M417">
        <f t="shared" si="83"/>
        <v>-1</v>
      </c>
      <c r="N417">
        <f t="shared" si="84"/>
        <v>-0.81339428066829034</v>
      </c>
      <c r="O417">
        <f t="shared" si="75"/>
        <v>1.4193301429957601</v>
      </c>
      <c r="P417">
        <f t="shared" si="76"/>
        <v>1.3026491526251944</v>
      </c>
      <c r="Q417">
        <f t="shared" si="77"/>
        <v>1.1513245763125972</v>
      </c>
      <c r="R417">
        <f t="shared" si="78"/>
        <v>0.84867542368740279</v>
      </c>
      <c r="S417">
        <f t="shared" si="79"/>
        <v>0.69735084737480557</v>
      </c>
      <c r="T417">
        <f t="shared" si="80"/>
        <v>0.5806698570042399</v>
      </c>
    </row>
    <row r="418" spans="9:20">
      <c r="I418">
        <f t="shared" si="73"/>
        <v>41.600000000000321</v>
      </c>
      <c r="J418">
        <f t="shared" si="81"/>
        <v>0.36955112209590285</v>
      </c>
      <c r="K418">
        <f t="shared" si="74"/>
        <v>0.72275602285715401</v>
      </c>
      <c r="L418">
        <f t="shared" si="82"/>
        <v>2.5</v>
      </c>
      <c r="M418">
        <f t="shared" si="83"/>
        <v>-1</v>
      </c>
      <c r="N418">
        <f t="shared" si="84"/>
        <v>-0.81731897596360381</v>
      </c>
      <c r="O418">
        <f t="shared" si="75"/>
        <v>1.420340577075268</v>
      </c>
      <c r="P418">
        <f t="shared" si="76"/>
        <v>1.303378427691761</v>
      </c>
      <c r="Q418">
        <f t="shared" si="77"/>
        <v>1.1516892138458805</v>
      </c>
      <c r="R418">
        <f t="shared" si="78"/>
        <v>0.84831078615411948</v>
      </c>
      <c r="S418">
        <f t="shared" si="79"/>
        <v>0.69662157230823885</v>
      </c>
      <c r="T418">
        <f t="shared" si="80"/>
        <v>0.57965942292473205</v>
      </c>
    </row>
    <row r="419" spans="9:20">
      <c r="I419">
        <f t="shared" si="73"/>
        <v>41.700000000000323</v>
      </c>
      <c r="J419">
        <f t="shared" si="81"/>
        <v>0.37132994562531463</v>
      </c>
      <c r="K419">
        <f t="shared" si="74"/>
        <v>0.72623498785715423</v>
      </c>
      <c r="L419">
        <f t="shared" si="82"/>
        <v>2.5</v>
      </c>
      <c r="M419">
        <f t="shared" si="83"/>
        <v>-1</v>
      </c>
      <c r="N419">
        <f t="shared" si="84"/>
        <v>-0.82125311697563286</v>
      </c>
      <c r="O419">
        <f t="shared" si="75"/>
        <v>1.4213510111547758</v>
      </c>
      <c r="P419">
        <f t="shared" si="76"/>
        <v>1.3041077027583279</v>
      </c>
      <c r="Q419">
        <f t="shared" si="77"/>
        <v>1.1520538513791641</v>
      </c>
      <c r="R419">
        <f t="shared" si="78"/>
        <v>0.84794614862083606</v>
      </c>
      <c r="S419">
        <f t="shared" si="79"/>
        <v>0.69589229724167212</v>
      </c>
      <c r="T419">
        <f t="shared" si="80"/>
        <v>0.57864898884522409</v>
      </c>
    </row>
    <row r="420" spans="9:20">
      <c r="I420">
        <f t="shared" si="73"/>
        <v>41.800000000000324</v>
      </c>
      <c r="J420">
        <f t="shared" si="81"/>
        <v>0.37311304003955098</v>
      </c>
      <c r="K420">
        <f t="shared" si="74"/>
        <v>0.72972230571429697</v>
      </c>
      <c r="L420">
        <f t="shared" si="82"/>
        <v>2.5</v>
      </c>
      <c r="M420">
        <f t="shared" si="83"/>
        <v>-1</v>
      </c>
      <c r="N420">
        <f t="shared" si="84"/>
        <v>-0.82519670370437725</v>
      </c>
      <c r="O420">
        <f t="shared" si="75"/>
        <v>1.4223614452342837</v>
      </c>
      <c r="P420">
        <f t="shared" si="76"/>
        <v>1.3048369778248947</v>
      </c>
      <c r="Q420">
        <f t="shared" si="77"/>
        <v>1.1524184889124474</v>
      </c>
      <c r="R420">
        <f t="shared" si="78"/>
        <v>0.84758151108755264</v>
      </c>
      <c r="S420">
        <f t="shared" si="79"/>
        <v>0.69516302217510528</v>
      </c>
      <c r="T420">
        <f t="shared" si="80"/>
        <v>0.57763855476571624</v>
      </c>
    </row>
    <row r="421" spans="9:20">
      <c r="I421">
        <f t="shared" si="73"/>
        <v>41.900000000000325</v>
      </c>
      <c r="J421">
        <f t="shared" si="81"/>
        <v>0.37490040533861185</v>
      </c>
      <c r="K421">
        <f t="shared" si="74"/>
        <v>0.73321797642858288</v>
      </c>
      <c r="L421">
        <f t="shared" si="82"/>
        <v>2.5</v>
      </c>
      <c r="M421">
        <f t="shared" si="83"/>
        <v>-1</v>
      </c>
      <c r="N421">
        <f t="shared" si="84"/>
        <v>-0.82914973614983745</v>
      </c>
      <c r="O421">
        <f t="shared" si="75"/>
        <v>1.4233718793137915</v>
      </c>
      <c r="P421">
        <f t="shared" si="76"/>
        <v>1.3055662528914613</v>
      </c>
      <c r="Q421">
        <f t="shared" si="77"/>
        <v>1.1527831264457307</v>
      </c>
      <c r="R421">
        <f t="shared" si="78"/>
        <v>0.84721687355426933</v>
      </c>
      <c r="S421">
        <f t="shared" si="79"/>
        <v>0.69443374710853867</v>
      </c>
      <c r="T421">
        <f t="shared" si="80"/>
        <v>0.57662812068620839</v>
      </c>
    </row>
    <row r="422" spans="9:20">
      <c r="I422">
        <f t="shared" si="73"/>
        <v>42.000000000000327</v>
      </c>
      <c r="J422">
        <f t="shared" si="81"/>
        <v>0.37669204152249719</v>
      </c>
      <c r="K422">
        <f t="shared" si="74"/>
        <v>0.73672200000001142</v>
      </c>
      <c r="L422">
        <f t="shared" si="82"/>
        <v>2.5</v>
      </c>
      <c r="M422">
        <f t="shared" si="83"/>
        <v>-1</v>
      </c>
      <c r="N422">
        <f t="shared" si="84"/>
        <v>-0.83311221431201299</v>
      </c>
      <c r="O422">
        <f t="shared" si="75"/>
        <v>1.4243823133932993</v>
      </c>
      <c r="P422">
        <f t="shared" si="76"/>
        <v>1.3062955279580282</v>
      </c>
      <c r="Q422">
        <f t="shared" si="77"/>
        <v>1.153147763979014</v>
      </c>
      <c r="R422">
        <f t="shared" si="78"/>
        <v>0.84685223602098592</v>
      </c>
      <c r="S422">
        <f t="shared" si="79"/>
        <v>0.69370447204197183</v>
      </c>
      <c r="T422">
        <f t="shared" si="80"/>
        <v>0.57561768660670054</v>
      </c>
    </row>
    <row r="423" spans="9:20">
      <c r="I423">
        <f t="shared" si="73"/>
        <v>42.100000000000328</v>
      </c>
      <c r="J423">
        <f t="shared" si="81"/>
        <v>0.3784879485912071</v>
      </c>
      <c r="K423">
        <f t="shared" si="74"/>
        <v>0.74023437642858303</v>
      </c>
      <c r="L423">
        <f t="shared" si="82"/>
        <v>2.5</v>
      </c>
      <c r="M423">
        <f t="shared" si="83"/>
        <v>-1</v>
      </c>
      <c r="N423">
        <f t="shared" si="84"/>
        <v>-0.83708413819090421</v>
      </c>
      <c r="O423">
        <f t="shared" si="75"/>
        <v>1.4253927474728074</v>
      </c>
      <c r="P423">
        <f t="shared" si="76"/>
        <v>1.307024803024595</v>
      </c>
      <c r="Q423">
        <f t="shared" si="77"/>
        <v>1.1535124015122975</v>
      </c>
      <c r="R423">
        <f t="shared" si="78"/>
        <v>0.8464875984877025</v>
      </c>
      <c r="S423">
        <f t="shared" si="79"/>
        <v>0.69297519697540511</v>
      </c>
      <c r="T423">
        <f t="shared" si="80"/>
        <v>0.57460725252719258</v>
      </c>
    </row>
    <row r="424" spans="9:20">
      <c r="I424">
        <f t="shared" si="73"/>
        <v>42.20000000000033</v>
      </c>
      <c r="J424">
        <f t="shared" si="81"/>
        <v>0.38028812654474148</v>
      </c>
      <c r="K424">
        <f t="shared" si="74"/>
        <v>0.74375510571429737</v>
      </c>
      <c r="L424">
        <f t="shared" si="82"/>
        <v>2.5</v>
      </c>
      <c r="M424">
        <f t="shared" si="83"/>
        <v>-1</v>
      </c>
      <c r="N424">
        <f t="shared" si="84"/>
        <v>-0.84106550778651101</v>
      </c>
      <c r="O424">
        <f t="shared" si="75"/>
        <v>1.4264031815523153</v>
      </c>
      <c r="P424">
        <f t="shared" si="76"/>
        <v>1.3077540780911616</v>
      </c>
      <c r="Q424">
        <f t="shared" si="77"/>
        <v>1.1538770390455808</v>
      </c>
      <c r="R424">
        <f t="shared" si="78"/>
        <v>0.84612296095441919</v>
      </c>
      <c r="S424">
        <f t="shared" si="79"/>
        <v>0.69224592190883838</v>
      </c>
      <c r="T424">
        <f t="shared" si="80"/>
        <v>0.57359681844768473</v>
      </c>
    </row>
    <row r="425" spans="9:20">
      <c r="I425">
        <f t="shared" si="73"/>
        <v>42.300000000000331</v>
      </c>
      <c r="J425">
        <f t="shared" si="81"/>
        <v>0.38209257538310043</v>
      </c>
      <c r="K425">
        <f t="shared" si="74"/>
        <v>0.74728418785715467</v>
      </c>
      <c r="L425">
        <f t="shared" si="82"/>
        <v>2.5</v>
      </c>
      <c r="M425">
        <f t="shared" si="83"/>
        <v>-1</v>
      </c>
      <c r="N425">
        <f t="shared" si="84"/>
        <v>-0.84505632309883327</v>
      </c>
      <c r="O425">
        <f t="shared" si="75"/>
        <v>1.4274136156318231</v>
      </c>
      <c r="P425">
        <f t="shared" si="76"/>
        <v>1.3084833531577282</v>
      </c>
      <c r="Q425">
        <f t="shared" si="77"/>
        <v>1.1542416765788641</v>
      </c>
      <c r="R425">
        <f t="shared" si="78"/>
        <v>0.84575832342113588</v>
      </c>
      <c r="S425">
        <f t="shared" si="79"/>
        <v>0.69151664684227165</v>
      </c>
      <c r="T425">
        <f t="shared" si="80"/>
        <v>0.57258638436817688</v>
      </c>
    </row>
    <row r="426" spans="9:20">
      <c r="I426">
        <f t="shared" si="73"/>
        <v>42.400000000000333</v>
      </c>
      <c r="J426">
        <f t="shared" si="81"/>
        <v>0.38390129510628385</v>
      </c>
      <c r="K426">
        <f t="shared" si="74"/>
        <v>0.7508216228571547</v>
      </c>
      <c r="L426">
        <f t="shared" si="82"/>
        <v>2.5</v>
      </c>
      <c r="M426">
        <f t="shared" si="83"/>
        <v>-1</v>
      </c>
      <c r="N426">
        <f t="shared" si="84"/>
        <v>-0.84905658412787122</v>
      </c>
      <c r="O426">
        <f t="shared" si="75"/>
        <v>1.428424049711331</v>
      </c>
      <c r="P426">
        <f t="shared" si="76"/>
        <v>1.3092126282242951</v>
      </c>
      <c r="Q426">
        <f t="shared" si="77"/>
        <v>1.1546063141121476</v>
      </c>
      <c r="R426">
        <f t="shared" si="78"/>
        <v>0.84539368588785246</v>
      </c>
      <c r="S426">
        <f t="shared" si="79"/>
        <v>0.69078737177570493</v>
      </c>
      <c r="T426">
        <f t="shared" si="80"/>
        <v>0.57157595028866903</v>
      </c>
    </row>
    <row r="427" spans="9:20">
      <c r="I427">
        <f t="shared" si="73"/>
        <v>42.500000000000334</v>
      </c>
      <c r="J427">
        <f t="shared" si="81"/>
        <v>0.38571428571429178</v>
      </c>
      <c r="K427">
        <f t="shared" si="74"/>
        <v>0.75436741071429769</v>
      </c>
      <c r="L427">
        <f t="shared" si="82"/>
        <v>2.5</v>
      </c>
      <c r="M427">
        <f t="shared" si="83"/>
        <v>-1</v>
      </c>
      <c r="N427">
        <f t="shared" si="84"/>
        <v>-0.85306629087362462</v>
      </c>
      <c r="O427">
        <f t="shared" si="75"/>
        <v>1.4294344837908388</v>
      </c>
      <c r="P427">
        <f t="shared" si="76"/>
        <v>1.3099419032908619</v>
      </c>
      <c r="Q427">
        <f t="shared" si="77"/>
        <v>1.154970951645431</v>
      </c>
      <c r="R427">
        <f t="shared" si="78"/>
        <v>0.84502904835456905</v>
      </c>
      <c r="S427">
        <f t="shared" si="79"/>
        <v>0.6900580967091382</v>
      </c>
      <c r="T427">
        <f t="shared" si="80"/>
        <v>0.57056551620916118</v>
      </c>
    </row>
    <row r="428" spans="9:20">
      <c r="I428">
        <f t="shared" si="73"/>
        <v>42.600000000000335</v>
      </c>
      <c r="J428">
        <f t="shared" si="81"/>
        <v>0.38753154720712429</v>
      </c>
      <c r="K428">
        <f t="shared" si="74"/>
        <v>0.75792155142858342</v>
      </c>
      <c r="L428">
        <f t="shared" si="82"/>
        <v>2.5</v>
      </c>
      <c r="M428">
        <f t="shared" si="83"/>
        <v>-1</v>
      </c>
      <c r="N428">
        <f t="shared" si="84"/>
        <v>-0.8570854433360936</v>
      </c>
      <c r="O428">
        <f t="shared" si="75"/>
        <v>1.4304449178703467</v>
      </c>
      <c r="P428">
        <f t="shared" si="76"/>
        <v>1.3106711783574285</v>
      </c>
      <c r="Q428">
        <f t="shared" si="77"/>
        <v>1.1553355891787143</v>
      </c>
      <c r="R428">
        <f t="shared" si="78"/>
        <v>0.84466441082128574</v>
      </c>
      <c r="S428">
        <f t="shared" si="79"/>
        <v>0.68932882164257148</v>
      </c>
      <c r="T428">
        <f t="shared" si="80"/>
        <v>0.56955508212965333</v>
      </c>
    </row>
    <row r="429" spans="9:20">
      <c r="I429">
        <f t="shared" si="73"/>
        <v>42.700000000000337</v>
      </c>
      <c r="J429">
        <f t="shared" si="81"/>
        <v>0.38935307958478127</v>
      </c>
      <c r="K429">
        <f t="shared" si="74"/>
        <v>0.7614840450000121</v>
      </c>
      <c r="L429">
        <f t="shared" si="82"/>
        <v>2.5</v>
      </c>
      <c r="M429">
        <f t="shared" si="83"/>
        <v>-1</v>
      </c>
      <c r="N429">
        <f t="shared" si="84"/>
        <v>-0.86111404151527804</v>
      </c>
      <c r="O429">
        <f t="shared" si="75"/>
        <v>1.4314553519498545</v>
      </c>
      <c r="P429">
        <f t="shared" si="76"/>
        <v>1.3114004534239954</v>
      </c>
      <c r="Q429">
        <f t="shared" si="77"/>
        <v>1.1557002267119976</v>
      </c>
      <c r="R429">
        <f t="shared" si="78"/>
        <v>0.84429977328800232</v>
      </c>
      <c r="S429">
        <f t="shared" si="79"/>
        <v>0.68859954657600464</v>
      </c>
      <c r="T429">
        <f t="shared" si="80"/>
        <v>0.56854464805014548</v>
      </c>
    </row>
    <row r="430" spans="9:20">
      <c r="I430">
        <f t="shared" si="73"/>
        <v>42.800000000000338</v>
      </c>
      <c r="J430">
        <f t="shared" si="81"/>
        <v>0.39117888284726277</v>
      </c>
      <c r="K430">
        <f t="shared" si="74"/>
        <v>0.76505489142858352</v>
      </c>
      <c r="L430">
        <f t="shared" si="82"/>
        <v>2.5</v>
      </c>
      <c r="M430">
        <f t="shared" si="83"/>
        <v>-1</v>
      </c>
      <c r="N430">
        <f t="shared" si="84"/>
        <v>-0.86515208541117827</v>
      </c>
      <c r="O430">
        <f t="shared" si="75"/>
        <v>1.4324657860293624</v>
      </c>
      <c r="P430">
        <f t="shared" si="76"/>
        <v>1.312129728490562</v>
      </c>
      <c r="Q430">
        <f t="shared" si="77"/>
        <v>1.1560648642452811</v>
      </c>
      <c r="R430">
        <f t="shared" si="78"/>
        <v>0.84393513575471901</v>
      </c>
      <c r="S430">
        <f t="shared" si="79"/>
        <v>0.68787027150943802</v>
      </c>
      <c r="T430">
        <f t="shared" si="80"/>
        <v>0.56753421397063764</v>
      </c>
    </row>
    <row r="431" spans="9:20">
      <c r="I431">
        <f t="shared" si="73"/>
        <v>42.90000000000034</v>
      </c>
      <c r="J431">
        <f t="shared" si="81"/>
        <v>0.39300895699456884</v>
      </c>
      <c r="K431">
        <f t="shared" si="74"/>
        <v>0.768634090714298</v>
      </c>
      <c r="L431">
        <f t="shared" si="82"/>
        <v>2.5</v>
      </c>
      <c r="M431">
        <f t="shared" si="83"/>
        <v>-1</v>
      </c>
      <c r="N431">
        <f t="shared" si="84"/>
        <v>-0.86919957502379386</v>
      </c>
      <c r="O431">
        <f t="shared" si="75"/>
        <v>1.4334762201088702</v>
      </c>
      <c r="P431">
        <f t="shared" si="76"/>
        <v>1.3128590035571288</v>
      </c>
      <c r="Q431">
        <f t="shared" si="77"/>
        <v>1.1564295017785644</v>
      </c>
      <c r="R431">
        <f t="shared" si="78"/>
        <v>0.84357049822143559</v>
      </c>
      <c r="S431">
        <f t="shared" si="79"/>
        <v>0.68714099644287119</v>
      </c>
      <c r="T431">
        <f t="shared" si="80"/>
        <v>0.56652377989112979</v>
      </c>
    </row>
    <row r="432" spans="9:20">
      <c r="I432">
        <f t="shared" si="73"/>
        <v>43.000000000000341</v>
      </c>
      <c r="J432">
        <f t="shared" si="81"/>
        <v>0.39484330202669921</v>
      </c>
      <c r="K432">
        <f t="shared" si="74"/>
        <v>0.77222164285715511</v>
      </c>
      <c r="L432">
        <f t="shared" si="82"/>
        <v>2.5</v>
      </c>
      <c r="M432">
        <f t="shared" si="83"/>
        <v>-1</v>
      </c>
      <c r="N432">
        <f t="shared" si="84"/>
        <v>-0.87325651035312502</v>
      </c>
      <c r="O432">
        <f t="shared" si="75"/>
        <v>1.4344866541883781</v>
      </c>
      <c r="P432">
        <f t="shared" si="76"/>
        <v>1.3135882786236954</v>
      </c>
      <c r="Q432">
        <f t="shared" si="77"/>
        <v>1.1567941393118477</v>
      </c>
      <c r="R432">
        <f t="shared" si="78"/>
        <v>0.84320586068815229</v>
      </c>
      <c r="S432">
        <f t="shared" si="79"/>
        <v>0.68641172137630446</v>
      </c>
      <c r="T432">
        <f t="shared" si="80"/>
        <v>0.56551334581162194</v>
      </c>
    </row>
    <row r="433" spans="9:20">
      <c r="I433">
        <f t="shared" si="73"/>
        <v>43.100000000000342</v>
      </c>
      <c r="J433">
        <f t="shared" si="81"/>
        <v>0.39668191794365432</v>
      </c>
      <c r="K433">
        <f t="shared" si="74"/>
        <v>0.77581754785715529</v>
      </c>
      <c r="L433">
        <f t="shared" si="82"/>
        <v>2.5</v>
      </c>
      <c r="M433">
        <f t="shared" si="83"/>
        <v>-1</v>
      </c>
      <c r="N433">
        <f t="shared" si="84"/>
        <v>-0.87732289139917163</v>
      </c>
      <c r="O433">
        <f t="shared" si="75"/>
        <v>1.4354970882678859</v>
      </c>
      <c r="P433">
        <f t="shared" si="76"/>
        <v>1.3143175536902623</v>
      </c>
      <c r="Q433">
        <f t="shared" si="77"/>
        <v>1.1571587768451312</v>
      </c>
      <c r="R433">
        <f t="shared" si="78"/>
        <v>0.84284122315486887</v>
      </c>
      <c r="S433">
        <f t="shared" si="79"/>
        <v>0.68568244630973774</v>
      </c>
      <c r="T433">
        <f t="shared" si="80"/>
        <v>0.56450291173211409</v>
      </c>
    </row>
    <row r="434" spans="9:20">
      <c r="I434">
        <f t="shared" si="73"/>
        <v>43.200000000000344</v>
      </c>
      <c r="J434">
        <f t="shared" si="81"/>
        <v>0.39852480474543389</v>
      </c>
      <c r="K434">
        <f t="shared" si="74"/>
        <v>0.7794218057142982</v>
      </c>
      <c r="L434">
        <f t="shared" si="82"/>
        <v>2.5</v>
      </c>
      <c r="M434">
        <f t="shared" si="83"/>
        <v>-1</v>
      </c>
      <c r="N434">
        <f t="shared" si="84"/>
        <v>-0.88139871816193405</v>
      </c>
      <c r="O434">
        <f t="shared" si="75"/>
        <v>1.4365075223473938</v>
      </c>
      <c r="P434">
        <f t="shared" si="76"/>
        <v>1.3150468287568291</v>
      </c>
      <c r="Q434">
        <f t="shared" si="77"/>
        <v>1.1575234143784146</v>
      </c>
      <c r="R434">
        <f t="shared" si="78"/>
        <v>0.84247658562158545</v>
      </c>
      <c r="S434">
        <f t="shared" si="79"/>
        <v>0.68495317124317101</v>
      </c>
      <c r="T434">
        <f t="shared" si="80"/>
        <v>0.56349247765260624</v>
      </c>
    </row>
    <row r="435" spans="9:20">
      <c r="I435">
        <f t="shared" si="73"/>
        <v>43.300000000000345</v>
      </c>
      <c r="J435">
        <f t="shared" si="81"/>
        <v>0.40037196243203799</v>
      </c>
      <c r="K435">
        <f t="shared" si="74"/>
        <v>0.78303441642858407</v>
      </c>
      <c r="L435">
        <f t="shared" si="82"/>
        <v>2.5</v>
      </c>
      <c r="M435">
        <f t="shared" si="83"/>
        <v>-1</v>
      </c>
      <c r="N435">
        <f t="shared" si="84"/>
        <v>-0.88548399064141192</v>
      </c>
      <c r="O435">
        <f t="shared" si="75"/>
        <v>1.4375179564269016</v>
      </c>
      <c r="P435">
        <f t="shared" si="76"/>
        <v>1.3157761038233957</v>
      </c>
      <c r="Q435">
        <f t="shared" si="77"/>
        <v>1.1578880519116979</v>
      </c>
      <c r="R435">
        <f t="shared" si="78"/>
        <v>0.84211194808830214</v>
      </c>
      <c r="S435">
        <f t="shared" si="79"/>
        <v>0.68422389617660428</v>
      </c>
      <c r="T435">
        <f t="shared" si="80"/>
        <v>0.56248204357309839</v>
      </c>
    </row>
    <row r="436" spans="9:20">
      <c r="I436">
        <f t="shared" si="73"/>
        <v>43.400000000000347</v>
      </c>
      <c r="J436">
        <f t="shared" si="81"/>
        <v>0.4022233910034666</v>
      </c>
      <c r="K436">
        <f t="shared" si="74"/>
        <v>0.78665538000001267</v>
      </c>
      <c r="L436">
        <f t="shared" si="82"/>
        <v>2.5</v>
      </c>
      <c r="M436">
        <f t="shared" si="83"/>
        <v>-1</v>
      </c>
      <c r="N436">
        <f t="shared" si="84"/>
        <v>-0.88957870883760537</v>
      </c>
      <c r="O436">
        <f t="shared" si="75"/>
        <v>1.4385283905064097</v>
      </c>
      <c r="P436">
        <f t="shared" si="76"/>
        <v>1.3165053788899626</v>
      </c>
      <c r="Q436">
        <f t="shared" si="77"/>
        <v>1.1582526894449812</v>
      </c>
      <c r="R436">
        <f t="shared" si="78"/>
        <v>0.84174731055501872</v>
      </c>
      <c r="S436">
        <f t="shared" si="79"/>
        <v>0.68349462111003745</v>
      </c>
      <c r="T436">
        <f t="shared" si="80"/>
        <v>0.56147160949359043</v>
      </c>
    </row>
    <row r="437" spans="9:20">
      <c r="I437">
        <f t="shared" si="73"/>
        <v>43.500000000000348</v>
      </c>
      <c r="J437">
        <f t="shared" si="81"/>
        <v>0.40407909045971974</v>
      </c>
      <c r="K437">
        <f t="shared" si="74"/>
        <v>0.79028469642858401</v>
      </c>
      <c r="L437">
        <f t="shared" si="82"/>
        <v>2.5</v>
      </c>
      <c r="M437">
        <f t="shared" si="83"/>
        <v>-1</v>
      </c>
      <c r="N437">
        <f t="shared" si="84"/>
        <v>-0.89368287275051428</v>
      </c>
      <c r="O437">
        <f t="shared" si="75"/>
        <v>1.4395388245859175</v>
      </c>
      <c r="P437">
        <f t="shared" si="76"/>
        <v>1.3172346539565292</v>
      </c>
      <c r="Q437">
        <f t="shared" si="77"/>
        <v>1.1586173269782647</v>
      </c>
      <c r="R437">
        <f t="shared" si="78"/>
        <v>0.84138267302173542</v>
      </c>
      <c r="S437">
        <f t="shared" si="79"/>
        <v>0.68276534604347083</v>
      </c>
      <c r="T437">
        <f t="shared" si="80"/>
        <v>0.56046117541408258</v>
      </c>
    </row>
    <row r="438" spans="9:20">
      <c r="I438">
        <f t="shared" si="73"/>
        <v>43.60000000000035</v>
      </c>
      <c r="J438">
        <f t="shared" si="81"/>
        <v>0.40593906080079739</v>
      </c>
      <c r="K438">
        <f t="shared" si="74"/>
        <v>0.79392236571429853</v>
      </c>
      <c r="L438">
        <f t="shared" si="82"/>
        <v>2.5</v>
      </c>
      <c r="M438">
        <f t="shared" si="83"/>
        <v>-1</v>
      </c>
      <c r="N438">
        <f t="shared" si="84"/>
        <v>-0.89779648238013898</v>
      </c>
      <c r="O438">
        <f t="shared" si="75"/>
        <v>1.4405492586654254</v>
      </c>
      <c r="P438">
        <f t="shared" si="76"/>
        <v>1.317963929023096</v>
      </c>
      <c r="Q438">
        <f t="shared" si="77"/>
        <v>1.158981964511548</v>
      </c>
      <c r="R438">
        <f t="shared" si="78"/>
        <v>0.841018035488452</v>
      </c>
      <c r="S438">
        <f t="shared" si="79"/>
        <v>0.682036070976904</v>
      </c>
      <c r="T438">
        <f t="shared" si="80"/>
        <v>0.55945074133457473</v>
      </c>
    </row>
    <row r="439" spans="9:20">
      <c r="I439">
        <f t="shared" si="73"/>
        <v>43.700000000000351</v>
      </c>
      <c r="J439">
        <f t="shared" si="81"/>
        <v>0.40780330202669957</v>
      </c>
      <c r="K439">
        <f t="shared" si="74"/>
        <v>0.79756838785715567</v>
      </c>
      <c r="L439">
        <f t="shared" si="82"/>
        <v>2.5</v>
      </c>
      <c r="M439">
        <f t="shared" si="83"/>
        <v>-1</v>
      </c>
      <c r="N439">
        <f t="shared" si="84"/>
        <v>-0.90191953772647893</v>
      </c>
      <c r="O439">
        <f t="shared" si="75"/>
        <v>1.4415596927449332</v>
      </c>
      <c r="P439">
        <f t="shared" si="76"/>
        <v>1.3186932040896626</v>
      </c>
      <c r="Q439">
        <f t="shared" si="77"/>
        <v>1.1593466020448313</v>
      </c>
      <c r="R439">
        <f t="shared" si="78"/>
        <v>0.84065339795516869</v>
      </c>
      <c r="S439">
        <f t="shared" si="79"/>
        <v>0.68130679591033738</v>
      </c>
      <c r="T439">
        <f t="shared" si="80"/>
        <v>0.55844030725506688</v>
      </c>
    </row>
    <row r="440" spans="9:20">
      <c r="I440">
        <f t="shared" si="73"/>
        <v>43.800000000000352</v>
      </c>
      <c r="J440">
        <f t="shared" si="81"/>
        <v>0.40967181413742626</v>
      </c>
      <c r="K440">
        <f t="shared" si="74"/>
        <v>0.80122276285715577</v>
      </c>
      <c r="L440">
        <f t="shared" si="82"/>
        <v>2.5</v>
      </c>
      <c r="M440">
        <f t="shared" si="83"/>
        <v>-1</v>
      </c>
      <c r="N440">
        <f t="shared" si="84"/>
        <v>-0.90605203878953466</v>
      </c>
      <c r="O440">
        <f t="shared" si="75"/>
        <v>1.4425701268244411</v>
      </c>
      <c r="P440">
        <f t="shared" si="76"/>
        <v>1.3194224791562295</v>
      </c>
      <c r="Q440">
        <f t="shared" si="77"/>
        <v>1.1597112395781146</v>
      </c>
      <c r="R440">
        <f t="shared" si="78"/>
        <v>0.84028876042188527</v>
      </c>
      <c r="S440">
        <f t="shared" si="79"/>
        <v>0.68057752084377054</v>
      </c>
      <c r="T440">
        <f t="shared" si="80"/>
        <v>0.55742987317555892</v>
      </c>
    </row>
    <row r="441" spans="9:20">
      <c r="I441">
        <f t="shared" si="73"/>
        <v>43.900000000000354</v>
      </c>
      <c r="J441">
        <f t="shared" si="81"/>
        <v>0.41154459713297747</v>
      </c>
      <c r="K441">
        <f t="shared" si="74"/>
        <v>0.80488549071429871</v>
      </c>
      <c r="L441">
        <f t="shared" si="82"/>
        <v>2.5</v>
      </c>
      <c r="M441">
        <f t="shared" si="83"/>
        <v>-1</v>
      </c>
      <c r="N441">
        <f t="shared" si="84"/>
        <v>-0.91019398556930586</v>
      </c>
      <c r="O441">
        <f t="shared" si="75"/>
        <v>1.4435805609039489</v>
      </c>
      <c r="P441">
        <f t="shared" si="76"/>
        <v>1.3201517542227963</v>
      </c>
      <c r="Q441">
        <f t="shared" si="77"/>
        <v>1.1600758771113981</v>
      </c>
      <c r="R441">
        <f t="shared" si="78"/>
        <v>0.83992412288860185</v>
      </c>
      <c r="S441">
        <f t="shared" si="79"/>
        <v>0.67984824577720382</v>
      </c>
      <c r="T441">
        <f t="shared" si="80"/>
        <v>0.55641943909605107</v>
      </c>
    </row>
    <row r="442" spans="9:20">
      <c r="I442">
        <f t="shared" si="73"/>
        <v>44.000000000000355</v>
      </c>
      <c r="J442">
        <f t="shared" si="81"/>
        <v>0.41342165101335321</v>
      </c>
      <c r="K442">
        <f t="shared" si="74"/>
        <v>0.80855657142858461</v>
      </c>
      <c r="L442">
        <f t="shared" si="82"/>
        <v>2.5</v>
      </c>
      <c r="M442">
        <f t="shared" si="83"/>
        <v>-1</v>
      </c>
      <c r="N442">
        <f t="shared" si="84"/>
        <v>-0.91434537806579264</v>
      </c>
      <c r="O442">
        <f t="shared" si="75"/>
        <v>1.4445909949834568</v>
      </c>
      <c r="P442">
        <f t="shared" si="76"/>
        <v>1.3208810292893629</v>
      </c>
      <c r="Q442">
        <f t="shared" si="77"/>
        <v>1.1604405146446815</v>
      </c>
      <c r="R442">
        <f t="shared" si="78"/>
        <v>0.83955948535531855</v>
      </c>
      <c r="S442">
        <f t="shared" si="79"/>
        <v>0.67911897071063709</v>
      </c>
      <c r="T442">
        <f t="shared" si="80"/>
        <v>0.55540900501654322</v>
      </c>
    </row>
    <row r="443" spans="9:20">
      <c r="I443">
        <f t="shared" si="73"/>
        <v>44.100000000000357</v>
      </c>
      <c r="J443">
        <f t="shared" si="81"/>
        <v>0.41530297577855346</v>
      </c>
      <c r="K443">
        <f t="shared" si="74"/>
        <v>0.81223600500001314</v>
      </c>
      <c r="L443">
        <f t="shared" si="82"/>
        <v>2.5</v>
      </c>
      <c r="M443">
        <f t="shared" si="83"/>
        <v>-1</v>
      </c>
      <c r="N443">
        <f t="shared" si="84"/>
        <v>-0.9185062162789952</v>
      </c>
      <c r="O443">
        <f t="shared" si="75"/>
        <v>1.4456014290629646</v>
      </c>
      <c r="P443">
        <f t="shared" si="76"/>
        <v>1.3216103043559295</v>
      </c>
      <c r="Q443">
        <f t="shared" si="77"/>
        <v>1.1608051521779648</v>
      </c>
      <c r="R443">
        <f t="shared" si="78"/>
        <v>0.83919484782203524</v>
      </c>
      <c r="S443">
        <f t="shared" si="79"/>
        <v>0.67838969564407037</v>
      </c>
      <c r="T443">
        <f t="shared" si="80"/>
        <v>0.55439857093703537</v>
      </c>
    </row>
    <row r="444" spans="9:20">
      <c r="I444">
        <f t="shared" si="73"/>
        <v>44.200000000000358</v>
      </c>
      <c r="J444">
        <f t="shared" si="81"/>
        <v>0.41718857142857824</v>
      </c>
      <c r="K444">
        <f t="shared" si="74"/>
        <v>0.81592379142858473</v>
      </c>
      <c r="L444">
        <f t="shared" si="82"/>
        <v>2.5</v>
      </c>
      <c r="M444">
        <f t="shared" si="83"/>
        <v>-1</v>
      </c>
      <c r="N444">
        <f t="shared" si="84"/>
        <v>-0.92267650020891279</v>
      </c>
      <c r="O444">
        <f t="shared" si="75"/>
        <v>1.4466118631424725</v>
      </c>
      <c r="P444">
        <f t="shared" si="76"/>
        <v>1.3223395794224964</v>
      </c>
      <c r="Q444">
        <f t="shared" si="77"/>
        <v>1.1611697897112481</v>
      </c>
      <c r="R444">
        <f t="shared" si="78"/>
        <v>0.83883021028875182</v>
      </c>
      <c r="S444">
        <f t="shared" si="79"/>
        <v>0.67766042057750364</v>
      </c>
      <c r="T444">
        <f t="shared" si="80"/>
        <v>0.55338813685752752</v>
      </c>
    </row>
    <row r="445" spans="9:20">
      <c r="I445">
        <f t="shared" si="73"/>
        <v>44.30000000000036</v>
      </c>
      <c r="J445">
        <f t="shared" si="81"/>
        <v>0.41907843796342753</v>
      </c>
      <c r="K445">
        <f t="shared" si="74"/>
        <v>0.81961993071429895</v>
      </c>
      <c r="L445">
        <f t="shared" si="82"/>
        <v>2.5</v>
      </c>
      <c r="M445">
        <f t="shared" si="83"/>
        <v>-1</v>
      </c>
      <c r="N445">
        <f t="shared" si="84"/>
        <v>-0.92685622985554639</v>
      </c>
      <c r="O445">
        <f t="shared" si="75"/>
        <v>1.4476222972219803</v>
      </c>
      <c r="P445">
        <f t="shared" si="76"/>
        <v>1.3230688544890632</v>
      </c>
      <c r="Q445">
        <f t="shared" si="77"/>
        <v>1.1615344272445316</v>
      </c>
      <c r="R445">
        <f t="shared" si="78"/>
        <v>0.8384655727554684</v>
      </c>
      <c r="S445">
        <f t="shared" si="79"/>
        <v>0.6769311455109368</v>
      </c>
      <c r="T445">
        <f t="shared" si="80"/>
        <v>0.55237770277801967</v>
      </c>
    </row>
    <row r="446" spans="9:20">
      <c r="I446">
        <f t="shared" si="73"/>
        <v>44.400000000000361</v>
      </c>
      <c r="J446">
        <f t="shared" si="81"/>
        <v>0.42097257538310134</v>
      </c>
      <c r="K446">
        <f t="shared" si="74"/>
        <v>0.82332442285715635</v>
      </c>
      <c r="L446">
        <f t="shared" si="82"/>
        <v>2.5</v>
      </c>
      <c r="M446">
        <f t="shared" si="83"/>
        <v>-1</v>
      </c>
      <c r="N446">
        <f t="shared" si="84"/>
        <v>-0.93104540521889512</v>
      </c>
      <c r="O446">
        <f t="shared" si="75"/>
        <v>1.4486327313014882</v>
      </c>
      <c r="P446">
        <f t="shared" si="76"/>
        <v>1.3237981295556298</v>
      </c>
      <c r="Q446">
        <f t="shared" si="77"/>
        <v>1.1618990647778149</v>
      </c>
      <c r="R446">
        <f t="shared" si="78"/>
        <v>0.83810093522218509</v>
      </c>
      <c r="S446">
        <f t="shared" si="79"/>
        <v>0.67620187044437019</v>
      </c>
      <c r="T446">
        <f t="shared" si="80"/>
        <v>0.55136726869851183</v>
      </c>
    </row>
    <row r="447" spans="9:20">
      <c r="I447">
        <f t="shared" si="73"/>
        <v>44.500000000000362</v>
      </c>
      <c r="J447">
        <f t="shared" si="81"/>
        <v>0.42287098368759951</v>
      </c>
      <c r="K447">
        <f t="shared" si="74"/>
        <v>0.82703726785715637</v>
      </c>
      <c r="L447">
        <f t="shared" si="82"/>
        <v>2.5</v>
      </c>
      <c r="M447">
        <f t="shared" si="83"/>
        <v>-1</v>
      </c>
      <c r="N447">
        <f t="shared" si="84"/>
        <v>-0.93524402629895975</v>
      </c>
      <c r="O447">
        <f t="shared" si="75"/>
        <v>1.449643165380996</v>
      </c>
      <c r="P447">
        <f t="shared" si="76"/>
        <v>1.3245274046221966</v>
      </c>
      <c r="Q447">
        <f t="shared" si="77"/>
        <v>1.1622637023110982</v>
      </c>
      <c r="R447">
        <f t="shared" si="78"/>
        <v>0.83773629768890168</v>
      </c>
      <c r="S447">
        <f t="shared" si="79"/>
        <v>0.67547259537780335</v>
      </c>
      <c r="T447">
        <f t="shared" si="80"/>
        <v>0.55035683461900398</v>
      </c>
    </row>
    <row r="448" spans="9:20">
      <c r="I448">
        <f t="shared" si="73"/>
        <v>44.600000000000364</v>
      </c>
      <c r="J448">
        <f t="shared" si="81"/>
        <v>0.42477366287692236</v>
      </c>
      <c r="K448">
        <f t="shared" si="74"/>
        <v>0.83075846571429934</v>
      </c>
      <c r="L448">
        <f t="shared" si="82"/>
        <v>2.5</v>
      </c>
      <c r="M448">
        <f t="shared" si="83"/>
        <v>-1</v>
      </c>
      <c r="N448">
        <f t="shared" si="84"/>
        <v>-0.93945209309573996</v>
      </c>
      <c r="O448">
        <f t="shared" si="75"/>
        <v>1.4506535994605039</v>
      </c>
      <c r="P448">
        <f t="shared" si="76"/>
        <v>1.3252566796887633</v>
      </c>
      <c r="Q448">
        <f t="shared" si="77"/>
        <v>1.1626283398443817</v>
      </c>
      <c r="R448">
        <f t="shared" si="78"/>
        <v>0.83737166015561837</v>
      </c>
      <c r="S448">
        <f t="shared" si="79"/>
        <v>0.67474332031123674</v>
      </c>
      <c r="T448">
        <f t="shared" si="80"/>
        <v>0.54934640053949613</v>
      </c>
    </row>
    <row r="449" spans="9:20">
      <c r="I449">
        <f t="shared" si="73"/>
        <v>44.700000000000365</v>
      </c>
      <c r="J449">
        <f t="shared" si="81"/>
        <v>0.42668061295106974</v>
      </c>
      <c r="K449">
        <f t="shared" si="74"/>
        <v>0.83448801642858506</v>
      </c>
      <c r="L449">
        <f t="shared" si="82"/>
        <v>2.5</v>
      </c>
      <c r="M449">
        <f t="shared" si="83"/>
        <v>-1</v>
      </c>
      <c r="N449">
        <f t="shared" si="84"/>
        <v>-0.94366960560923563</v>
      </c>
      <c r="O449">
        <f t="shared" si="75"/>
        <v>1.4516640335400117</v>
      </c>
      <c r="P449">
        <f t="shared" si="76"/>
        <v>1.3259859547553301</v>
      </c>
      <c r="Q449">
        <f t="shared" si="77"/>
        <v>1.162992977377665</v>
      </c>
      <c r="R449">
        <f t="shared" si="78"/>
        <v>0.83700702262233495</v>
      </c>
      <c r="S449">
        <f t="shared" si="79"/>
        <v>0.6740140452446699</v>
      </c>
      <c r="T449">
        <f t="shared" si="80"/>
        <v>0.54833596645998828</v>
      </c>
    </row>
    <row r="450" spans="9:20">
      <c r="I450">
        <f t="shared" si="73"/>
        <v>44.800000000000367</v>
      </c>
      <c r="J450">
        <f t="shared" si="81"/>
        <v>0.42859183391004158</v>
      </c>
      <c r="K450">
        <f t="shared" si="74"/>
        <v>0.83822592000001384</v>
      </c>
      <c r="L450">
        <f t="shared" si="82"/>
        <v>2.5</v>
      </c>
      <c r="M450">
        <f t="shared" si="83"/>
        <v>-1</v>
      </c>
      <c r="N450">
        <f t="shared" si="84"/>
        <v>-0.94789656383944687</v>
      </c>
      <c r="O450">
        <f t="shared" si="75"/>
        <v>1.4526744676195196</v>
      </c>
      <c r="P450">
        <f t="shared" si="76"/>
        <v>1.3267152298218967</v>
      </c>
      <c r="Q450">
        <f t="shared" si="77"/>
        <v>1.1633576149109484</v>
      </c>
      <c r="R450">
        <f t="shared" si="78"/>
        <v>0.83664238508905164</v>
      </c>
      <c r="S450">
        <f t="shared" si="79"/>
        <v>0.67328477017810318</v>
      </c>
      <c r="T450">
        <f t="shared" si="80"/>
        <v>0.54732553238048043</v>
      </c>
    </row>
    <row r="451" spans="9:20">
      <c r="I451">
        <f t="shared" ref="I451:I514" si="85">I450+0.1</f>
        <v>44.900000000000368</v>
      </c>
      <c r="J451">
        <f t="shared" si="81"/>
        <v>0.43050732575383799</v>
      </c>
      <c r="K451">
        <f t="shared" ref="K451:K514" si="86">(I451/$E$4)^2</f>
        <v>0.84197217642858524</v>
      </c>
      <c r="L451">
        <f t="shared" si="82"/>
        <v>2.5</v>
      </c>
      <c r="M451">
        <f t="shared" si="83"/>
        <v>-1</v>
      </c>
      <c r="N451">
        <f t="shared" si="84"/>
        <v>-0.95213296778637357</v>
      </c>
      <c r="O451">
        <f t="shared" ref="O451:O514" si="87">1+((0.5*$B$6*$B$21/$B$5)*$D$33*$B$28*$I451)</f>
        <v>1.4536849016990274</v>
      </c>
      <c r="P451">
        <f t="shared" ref="P451:P514" si="88">1+((0.5*$B$6*$B$21/$B$5)*$E$33*$B$28*$I451)</f>
        <v>1.3274445048884636</v>
      </c>
      <c r="Q451">
        <f t="shared" ref="Q451:Q514" si="89">1+((0.5*$B$6*$B$21/$B$5)*$F$33*$B$28*$I451)</f>
        <v>1.1637222524442317</v>
      </c>
      <c r="R451">
        <f t="shared" ref="R451:R514" si="90">1-((0.5*$B$6*$B$21/$B$5)*$F$33*$B$28*$I451)</f>
        <v>0.83627774755576822</v>
      </c>
      <c r="S451">
        <f t="shared" ref="S451:S514" si="91">1-((0.5*$B$6*$B$21/$B$5)*$E$33*$B$28*$I451)</f>
        <v>0.67255549511153645</v>
      </c>
      <c r="T451">
        <f t="shared" ref="T451:T514" si="92">1-((0.5*$B$6*$B$21/$B$5)*$D$33*$B$28*$I451)</f>
        <v>0.54631509830097258</v>
      </c>
    </row>
    <row r="452" spans="9:20">
      <c r="I452">
        <f t="shared" si="85"/>
        <v>45.000000000000369</v>
      </c>
      <c r="J452">
        <f t="shared" ref="J452:J515" si="93">(I452/$E$3)^2</f>
        <v>0.43242708848245892</v>
      </c>
      <c r="K452">
        <f t="shared" si="86"/>
        <v>0.84572678571429971</v>
      </c>
      <c r="L452">
        <f t="shared" ref="L452:L515" si="94">$B$1</f>
        <v>2.5</v>
      </c>
      <c r="M452">
        <f t="shared" ref="M452:M515" si="95">$B$2</f>
        <v>-1</v>
      </c>
      <c r="N452">
        <f t="shared" si="84"/>
        <v>-0.95637881745001585</v>
      </c>
      <c r="O452">
        <f t="shared" si="87"/>
        <v>1.4546953357785353</v>
      </c>
      <c r="P452">
        <f t="shared" si="88"/>
        <v>1.3281737799550304</v>
      </c>
      <c r="Q452">
        <f t="shared" si="89"/>
        <v>1.1640868899775152</v>
      </c>
      <c r="R452">
        <f t="shared" si="90"/>
        <v>0.83591311002248481</v>
      </c>
      <c r="S452">
        <f t="shared" si="91"/>
        <v>0.67182622004496972</v>
      </c>
      <c r="T452">
        <f t="shared" si="92"/>
        <v>0.54530466422146473</v>
      </c>
    </row>
    <row r="453" spans="9:20">
      <c r="I453">
        <f t="shared" si="85"/>
        <v>45.100000000000371</v>
      </c>
      <c r="J453">
        <f t="shared" si="93"/>
        <v>0.43435112209590432</v>
      </c>
      <c r="K453">
        <f t="shared" si="86"/>
        <v>0.84948974785715681</v>
      </c>
      <c r="L453">
        <f t="shared" si="94"/>
        <v>2.5</v>
      </c>
      <c r="M453">
        <f t="shared" si="95"/>
        <v>-1</v>
      </c>
      <c r="N453">
        <f t="shared" si="84"/>
        <v>-0.9606341128303737</v>
      </c>
      <c r="O453">
        <f t="shared" si="87"/>
        <v>1.4557057698580431</v>
      </c>
      <c r="P453">
        <f t="shared" si="88"/>
        <v>1.328903055021597</v>
      </c>
      <c r="Q453">
        <f t="shared" si="89"/>
        <v>1.1644515275107985</v>
      </c>
      <c r="R453">
        <f t="shared" si="90"/>
        <v>0.8355484724892015</v>
      </c>
      <c r="S453">
        <f t="shared" si="91"/>
        <v>0.671096944978403</v>
      </c>
      <c r="T453">
        <f t="shared" si="92"/>
        <v>0.54429423014195677</v>
      </c>
    </row>
    <row r="454" spans="9:20">
      <c r="I454">
        <f t="shared" si="85"/>
        <v>45.200000000000372</v>
      </c>
      <c r="J454">
        <f t="shared" si="93"/>
        <v>0.43627942659417429</v>
      </c>
      <c r="K454">
        <f t="shared" si="86"/>
        <v>0.85326106285715708</v>
      </c>
      <c r="L454">
        <f t="shared" si="94"/>
        <v>2.5</v>
      </c>
      <c r="M454">
        <f t="shared" si="95"/>
        <v>-1</v>
      </c>
      <c r="N454">
        <f t="shared" si="84"/>
        <v>-0.96489885392744712</v>
      </c>
      <c r="O454">
        <f t="shared" si="87"/>
        <v>1.456716203937551</v>
      </c>
      <c r="P454">
        <f t="shared" si="88"/>
        <v>1.3296323300881638</v>
      </c>
      <c r="Q454">
        <f t="shared" si="89"/>
        <v>1.1648161650440818</v>
      </c>
      <c r="R454">
        <f t="shared" si="90"/>
        <v>0.83518383495591808</v>
      </c>
      <c r="S454">
        <f t="shared" si="91"/>
        <v>0.67036766991183616</v>
      </c>
      <c r="T454">
        <f t="shared" si="92"/>
        <v>0.54328379606244892</v>
      </c>
    </row>
    <row r="455" spans="9:20">
      <c r="I455">
        <f t="shared" si="85"/>
        <v>45.300000000000374</v>
      </c>
      <c r="J455">
        <f t="shared" si="93"/>
        <v>0.43821200197726873</v>
      </c>
      <c r="K455">
        <f t="shared" si="86"/>
        <v>0.85704073071429987</v>
      </c>
      <c r="L455">
        <f t="shared" si="94"/>
        <v>2.5</v>
      </c>
      <c r="M455">
        <f t="shared" si="95"/>
        <v>-1</v>
      </c>
      <c r="N455">
        <f t="shared" si="84"/>
        <v>-0.969173040741236</v>
      </c>
      <c r="O455">
        <f t="shared" si="87"/>
        <v>1.4577266380170588</v>
      </c>
      <c r="P455">
        <f t="shared" si="88"/>
        <v>1.3303616051547305</v>
      </c>
      <c r="Q455">
        <f t="shared" si="89"/>
        <v>1.1651808025773653</v>
      </c>
      <c r="R455">
        <f t="shared" si="90"/>
        <v>0.83481919742263477</v>
      </c>
      <c r="S455">
        <f t="shared" si="91"/>
        <v>0.66963839484526955</v>
      </c>
      <c r="T455">
        <f t="shared" si="92"/>
        <v>0.54227336198294107</v>
      </c>
    </row>
    <row r="456" spans="9:20">
      <c r="I456">
        <f t="shared" si="85"/>
        <v>45.400000000000375</v>
      </c>
      <c r="J456">
        <f t="shared" si="93"/>
        <v>0.44014884824518774</v>
      </c>
      <c r="K456">
        <f t="shared" si="86"/>
        <v>0.86082875142858584</v>
      </c>
      <c r="L456">
        <f t="shared" si="94"/>
        <v>2.5</v>
      </c>
      <c r="M456">
        <f t="shared" si="95"/>
        <v>-1</v>
      </c>
      <c r="N456">
        <f t="shared" si="84"/>
        <v>-0.97345667327174046</v>
      </c>
      <c r="O456">
        <f t="shared" si="87"/>
        <v>1.4587370720965667</v>
      </c>
      <c r="P456">
        <f t="shared" si="88"/>
        <v>1.3310908802212973</v>
      </c>
      <c r="Q456">
        <f t="shared" si="89"/>
        <v>1.1655454401106486</v>
      </c>
      <c r="R456">
        <f t="shared" si="90"/>
        <v>0.83445455988935135</v>
      </c>
      <c r="S456">
        <f t="shared" si="91"/>
        <v>0.66890911977870271</v>
      </c>
      <c r="T456">
        <f t="shared" si="92"/>
        <v>0.54126292790343322</v>
      </c>
    </row>
    <row r="457" spans="9:20">
      <c r="I457">
        <f t="shared" si="85"/>
        <v>45.500000000000377</v>
      </c>
      <c r="J457">
        <f t="shared" si="93"/>
        <v>0.44208996539793122</v>
      </c>
      <c r="K457">
        <f t="shared" si="86"/>
        <v>0.86462512500001432</v>
      </c>
      <c r="L457">
        <f t="shared" si="94"/>
        <v>2.5</v>
      </c>
      <c r="M457">
        <f t="shared" si="95"/>
        <v>-1</v>
      </c>
      <c r="N457">
        <f t="shared" si="84"/>
        <v>-0.97774975151896071</v>
      </c>
      <c r="O457">
        <f t="shared" si="87"/>
        <v>1.4597475061760747</v>
      </c>
      <c r="P457">
        <f t="shared" si="88"/>
        <v>1.3318201552878639</v>
      </c>
      <c r="Q457">
        <f t="shared" si="89"/>
        <v>1.165910077643932</v>
      </c>
      <c r="R457">
        <f t="shared" si="90"/>
        <v>0.83408992235606805</v>
      </c>
      <c r="S457">
        <f t="shared" si="91"/>
        <v>0.6681798447121361</v>
      </c>
      <c r="T457">
        <f t="shared" si="92"/>
        <v>0.54025249382392526</v>
      </c>
    </row>
    <row r="458" spans="9:20">
      <c r="I458">
        <f t="shared" si="85"/>
        <v>45.600000000000378</v>
      </c>
      <c r="J458">
        <f t="shared" si="93"/>
        <v>0.44403535343549927</v>
      </c>
      <c r="K458">
        <f t="shared" si="86"/>
        <v>0.86842985142858597</v>
      </c>
      <c r="L458">
        <f t="shared" si="94"/>
        <v>2.5</v>
      </c>
      <c r="M458">
        <f t="shared" si="95"/>
        <v>-1</v>
      </c>
      <c r="N458">
        <f t="shared" si="84"/>
        <v>-0.98205227548289642</v>
      </c>
      <c r="O458">
        <f t="shared" si="87"/>
        <v>1.4607579402555826</v>
      </c>
      <c r="P458">
        <f t="shared" si="88"/>
        <v>1.3325494303544307</v>
      </c>
      <c r="Q458">
        <f t="shared" si="89"/>
        <v>1.1662747151772153</v>
      </c>
      <c r="R458">
        <f t="shared" si="90"/>
        <v>0.83372528482278463</v>
      </c>
      <c r="S458">
        <f t="shared" si="91"/>
        <v>0.66745056964556926</v>
      </c>
      <c r="T458">
        <f t="shared" si="92"/>
        <v>0.53924205974441741</v>
      </c>
    </row>
    <row r="459" spans="9:20">
      <c r="I459">
        <f t="shared" si="85"/>
        <v>45.700000000000379</v>
      </c>
      <c r="J459">
        <f t="shared" si="93"/>
        <v>0.44598501235789179</v>
      </c>
      <c r="K459">
        <f t="shared" si="86"/>
        <v>0.87224293071430026</v>
      </c>
      <c r="L459">
        <f t="shared" si="94"/>
        <v>2.5</v>
      </c>
      <c r="M459">
        <f t="shared" si="95"/>
        <v>-1</v>
      </c>
      <c r="N459">
        <f t="shared" ref="N459:N522" si="96">(0.5*$B$6*I459^2*$B$3*-1)/$B$5</f>
        <v>-0.98636424516354759</v>
      </c>
      <c r="O459">
        <f t="shared" si="87"/>
        <v>1.4617683743350904</v>
      </c>
      <c r="P459">
        <f t="shared" si="88"/>
        <v>1.3332787054209976</v>
      </c>
      <c r="Q459">
        <f t="shared" si="89"/>
        <v>1.1666393527104988</v>
      </c>
      <c r="R459">
        <f t="shared" si="90"/>
        <v>0.83336064728950121</v>
      </c>
      <c r="S459">
        <f t="shared" si="91"/>
        <v>0.66672129457900253</v>
      </c>
      <c r="T459">
        <f t="shared" si="92"/>
        <v>0.53823162566490956</v>
      </c>
    </row>
    <row r="460" spans="9:20">
      <c r="I460">
        <f t="shared" si="85"/>
        <v>45.800000000000381</v>
      </c>
      <c r="J460">
        <f t="shared" si="93"/>
        <v>0.44793894216510888</v>
      </c>
      <c r="K460">
        <f t="shared" si="86"/>
        <v>0.87606436285715761</v>
      </c>
      <c r="L460">
        <f t="shared" si="94"/>
        <v>2.5</v>
      </c>
      <c r="M460">
        <f t="shared" si="95"/>
        <v>-1</v>
      </c>
      <c r="N460">
        <f t="shared" si="96"/>
        <v>-0.99068566056091445</v>
      </c>
      <c r="O460">
        <f t="shared" si="87"/>
        <v>1.4627788084145983</v>
      </c>
      <c r="P460">
        <f t="shared" si="88"/>
        <v>1.3340079804875642</v>
      </c>
      <c r="Q460">
        <f t="shared" si="89"/>
        <v>1.1670039902437821</v>
      </c>
      <c r="R460">
        <f t="shared" si="90"/>
        <v>0.8329960097562179</v>
      </c>
      <c r="S460">
        <f t="shared" si="91"/>
        <v>0.66599201951243581</v>
      </c>
      <c r="T460">
        <f t="shared" si="92"/>
        <v>0.53722119158540171</v>
      </c>
    </row>
    <row r="461" spans="9:20">
      <c r="I461">
        <f t="shared" si="85"/>
        <v>45.900000000000382</v>
      </c>
      <c r="J461">
        <f t="shared" si="93"/>
        <v>0.44989714285715027</v>
      </c>
      <c r="K461">
        <f t="shared" si="86"/>
        <v>0.87989414785715758</v>
      </c>
      <c r="L461">
        <f t="shared" si="94"/>
        <v>2.5</v>
      </c>
      <c r="M461">
        <f t="shared" si="95"/>
        <v>-1</v>
      </c>
      <c r="N461">
        <f t="shared" si="96"/>
        <v>-0.99501652167499666</v>
      </c>
      <c r="O461">
        <f t="shared" si="87"/>
        <v>1.4637892424941061</v>
      </c>
      <c r="P461">
        <f t="shared" si="88"/>
        <v>1.3347372555541308</v>
      </c>
      <c r="Q461">
        <f t="shared" si="89"/>
        <v>1.1673686277770654</v>
      </c>
      <c r="R461">
        <f t="shared" si="90"/>
        <v>0.8326313722229346</v>
      </c>
      <c r="S461">
        <f t="shared" si="91"/>
        <v>0.66526274444586908</v>
      </c>
      <c r="T461">
        <f t="shared" si="92"/>
        <v>0.53621075750589386</v>
      </c>
    </row>
    <row r="462" spans="9:20">
      <c r="I462">
        <f t="shared" si="85"/>
        <v>46.000000000000384</v>
      </c>
      <c r="J462">
        <f t="shared" si="93"/>
        <v>0.4518596144340164</v>
      </c>
      <c r="K462">
        <f t="shared" si="86"/>
        <v>0.88373228571430062</v>
      </c>
      <c r="L462">
        <f t="shared" si="94"/>
        <v>2.5</v>
      </c>
      <c r="M462">
        <f t="shared" si="95"/>
        <v>-1</v>
      </c>
      <c r="N462">
        <f t="shared" si="96"/>
        <v>-0.99935682850579466</v>
      </c>
      <c r="O462">
        <f t="shared" si="87"/>
        <v>1.464799676573614</v>
      </c>
      <c r="P462">
        <f t="shared" si="88"/>
        <v>1.3354665306206976</v>
      </c>
      <c r="Q462">
        <f t="shared" si="89"/>
        <v>1.1677332653103489</v>
      </c>
      <c r="R462">
        <f t="shared" si="90"/>
        <v>0.83226673468965118</v>
      </c>
      <c r="S462">
        <f t="shared" si="91"/>
        <v>0.66453346937930236</v>
      </c>
      <c r="T462">
        <f t="shared" si="92"/>
        <v>0.53520032342638602</v>
      </c>
    </row>
    <row r="463" spans="9:20">
      <c r="I463">
        <f t="shared" si="85"/>
        <v>46.100000000000385</v>
      </c>
      <c r="J463">
        <f t="shared" si="93"/>
        <v>0.45382635689570699</v>
      </c>
      <c r="K463">
        <f t="shared" si="86"/>
        <v>0.88757877642858629</v>
      </c>
      <c r="L463">
        <f t="shared" si="94"/>
        <v>2.5</v>
      </c>
      <c r="M463">
        <f t="shared" si="95"/>
        <v>-1</v>
      </c>
      <c r="N463">
        <f t="shared" si="96"/>
        <v>-1.0037065810533081</v>
      </c>
      <c r="O463">
        <f t="shared" si="87"/>
        <v>1.4658101106531218</v>
      </c>
      <c r="P463">
        <f t="shared" si="88"/>
        <v>1.3361958056872645</v>
      </c>
      <c r="Q463">
        <f t="shared" si="89"/>
        <v>1.1680979028436322</v>
      </c>
      <c r="R463">
        <f t="shared" si="90"/>
        <v>0.83190209715636776</v>
      </c>
      <c r="S463">
        <f t="shared" si="91"/>
        <v>0.66380419431273552</v>
      </c>
      <c r="T463">
        <f t="shared" si="92"/>
        <v>0.53418988934687817</v>
      </c>
    </row>
    <row r="464" spans="9:20">
      <c r="I464">
        <f t="shared" si="85"/>
        <v>46.200000000000387</v>
      </c>
      <c r="J464">
        <f t="shared" si="93"/>
        <v>0.45579737024222211</v>
      </c>
      <c r="K464">
        <f t="shared" si="86"/>
        <v>0.89143362000001503</v>
      </c>
      <c r="L464">
        <f t="shared" si="94"/>
        <v>2.5</v>
      </c>
      <c r="M464">
        <f t="shared" si="95"/>
        <v>-1</v>
      </c>
      <c r="N464">
        <f t="shared" si="96"/>
        <v>-1.0080657793175367</v>
      </c>
      <c r="O464">
        <f t="shared" si="87"/>
        <v>1.4668205447326297</v>
      </c>
      <c r="P464">
        <f t="shared" si="88"/>
        <v>1.3369250807538311</v>
      </c>
      <c r="Q464">
        <f t="shared" si="89"/>
        <v>1.1684625403769155</v>
      </c>
      <c r="R464">
        <f t="shared" si="90"/>
        <v>0.83153745962308445</v>
      </c>
      <c r="S464">
        <f t="shared" si="91"/>
        <v>0.6630749192461689</v>
      </c>
      <c r="T464">
        <f t="shared" si="92"/>
        <v>0.53317945526737032</v>
      </c>
    </row>
    <row r="465" spans="9:20">
      <c r="I465">
        <f t="shared" si="85"/>
        <v>46.300000000000388</v>
      </c>
      <c r="J465">
        <f t="shared" si="93"/>
        <v>0.4577726544735618</v>
      </c>
      <c r="K465">
        <f t="shared" si="86"/>
        <v>0.89529681642858649</v>
      </c>
      <c r="L465">
        <f t="shared" si="94"/>
        <v>2.5</v>
      </c>
      <c r="M465">
        <f t="shared" si="95"/>
        <v>-1</v>
      </c>
      <c r="N465">
        <f t="shared" si="96"/>
        <v>-1.0124344232984814</v>
      </c>
      <c r="O465">
        <f t="shared" si="87"/>
        <v>1.4678309788121375</v>
      </c>
      <c r="P465">
        <f t="shared" si="88"/>
        <v>1.3376543558203979</v>
      </c>
      <c r="Q465">
        <f t="shared" si="89"/>
        <v>1.1688271779101989</v>
      </c>
      <c r="R465">
        <f t="shared" si="90"/>
        <v>0.83117282208980103</v>
      </c>
      <c r="S465">
        <f t="shared" si="91"/>
        <v>0.66234564417960207</v>
      </c>
      <c r="T465">
        <f t="shared" si="92"/>
        <v>0.53216902118786247</v>
      </c>
    </row>
    <row r="466" spans="9:20">
      <c r="I466">
        <f t="shared" si="85"/>
        <v>46.400000000000389</v>
      </c>
      <c r="J466">
        <f t="shared" si="93"/>
        <v>0.45975220958972596</v>
      </c>
      <c r="K466">
        <f t="shared" si="86"/>
        <v>0.89916836571430092</v>
      </c>
      <c r="L466">
        <f t="shared" si="94"/>
        <v>2.5</v>
      </c>
      <c r="M466">
        <f t="shared" si="95"/>
        <v>-1</v>
      </c>
      <c r="N466">
        <f t="shared" si="96"/>
        <v>-1.0168125129961414</v>
      </c>
      <c r="O466">
        <f t="shared" si="87"/>
        <v>1.4688414128916454</v>
      </c>
      <c r="P466">
        <f t="shared" si="88"/>
        <v>1.3383836308869645</v>
      </c>
      <c r="Q466">
        <f t="shared" si="89"/>
        <v>1.1691918154434824</v>
      </c>
      <c r="R466">
        <f t="shared" si="90"/>
        <v>0.83080818455651773</v>
      </c>
      <c r="S466">
        <f t="shared" si="91"/>
        <v>0.66161636911303545</v>
      </c>
      <c r="T466">
        <f t="shared" si="92"/>
        <v>0.53115858710835462</v>
      </c>
    </row>
    <row r="467" spans="9:20">
      <c r="I467">
        <f t="shared" si="85"/>
        <v>46.500000000000391</v>
      </c>
      <c r="J467">
        <f t="shared" si="93"/>
        <v>0.46173603559071463</v>
      </c>
      <c r="K467">
        <f t="shared" si="86"/>
        <v>0.90304826785715808</v>
      </c>
      <c r="L467">
        <f t="shared" si="94"/>
        <v>2.5</v>
      </c>
      <c r="M467">
        <f t="shared" si="95"/>
        <v>-1</v>
      </c>
      <c r="N467">
        <f t="shared" si="96"/>
        <v>-1.0212000484105175</v>
      </c>
      <c r="O467">
        <f t="shared" si="87"/>
        <v>1.4698518469711532</v>
      </c>
      <c r="P467">
        <f t="shared" si="88"/>
        <v>1.3391129059535314</v>
      </c>
      <c r="Q467">
        <f t="shared" si="89"/>
        <v>1.1695564529767657</v>
      </c>
      <c r="R467">
        <f t="shared" si="90"/>
        <v>0.83044354702323431</v>
      </c>
      <c r="S467">
        <f t="shared" si="91"/>
        <v>0.66088709404646862</v>
      </c>
      <c r="T467">
        <f t="shared" si="92"/>
        <v>0.53014815302884677</v>
      </c>
    </row>
    <row r="468" spans="9:20">
      <c r="I468">
        <f t="shared" si="85"/>
        <v>46.600000000000392</v>
      </c>
      <c r="J468">
        <f t="shared" si="93"/>
        <v>0.46372413247652783</v>
      </c>
      <c r="K468">
        <f t="shared" si="86"/>
        <v>0.90693652285715809</v>
      </c>
      <c r="L468">
        <f t="shared" si="94"/>
        <v>2.5</v>
      </c>
      <c r="M468">
        <f t="shared" si="95"/>
        <v>-1</v>
      </c>
      <c r="N468">
        <f t="shared" si="96"/>
        <v>-1.0255970295416086</v>
      </c>
      <c r="O468">
        <f t="shared" si="87"/>
        <v>1.4708622810506611</v>
      </c>
      <c r="P468">
        <f t="shared" si="88"/>
        <v>1.339842181020098</v>
      </c>
      <c r="Q468">
        <f t="shared" si="89"/>
        <v>1.169921090510049</v>
      </c>
      <c r="R468">
        <f t="shared" si="90"/>
        <v>0.830078909489951</v>
      </c>
      <c r="S468">
        <f t="shared" si="91"/>
        <v>0.66015781897990189</v>
      </c>
      <c r="T468">
        <f t="shared" si="92"/>
        <v>0.52913771894933892</v>
      </c>
    </row>
    <row r="469" spans="9:20">
      <c r="I469">
        <f t="shared" si="85"/>
        <v>46.700000000000394</v>
      </c>
      <c r="J469">
        <f t="shared" si="93"/>
        <v>0.46571650024716554</v>
      </c>
      <c r="K469">
        <f t="shared" si="86"/>
        <v>0.91083313071430116</v>
      </c>
      <c r="L469">
        <f t="shared" si="94"/>
        <v>2.5</v>
      </c>
      <c r="M469">
        <f t="shared" si="95"/>
        <v>-1</v>
      </c>
      <c r="N469">
        <f t="shared" si="96"/>
        <v>-1.0300034563894154</v>
      </c>
      <c r="O469">
        <f t="shared" si="87"/>
        <v>1.4718727151301689</v>
      </c>
      <c r="P469">
        <f t="shared" si="88"/>
        <v>1.3405714560866648</v>
      </c>
      <c r="Q469">
        <f t="shared" si="89"/>
        <v>1.1702857280433325</v>
      </c>
      <c r="R469">
        <f t="shared" si="90"/>
        <v>0.82971427195666758</v>
      </c>
      <c r="S469">
        <f t="shared" si="91"/>
        <v>0.65942854391333516</v>
      </c>
      <c r="T469">
        <f t="shared" si="92"/>
        <v>0.52812728486983107</v>
      </c>
    </row>
    <row r="470" spans="9:20">
      <c r="I470">
        <f t="shared" si="85"/>
        <v>46.800000000000395</v>
      </c>
      <c r="J470">
        <f t="shared" si="93"/>
        <v>0.46771313890262778</v>
      </c>
      <c r="K470">
        <f t="shared" si="86"/>
        <v>0.91473809142858686</v>
      </c>
      <c r="L470">
        <f t="shared" si="94"/>
        <v>2.5</v>
      </c>
      <c r="M470">
        <f t="shared" si="95"/>
        <v>-1</v>
      </c>
      <c r="N470">
        <f t="shared" si="96"/>
        <v>-1.0344193289539376</v>
      </c>
      <c r="O470">
        <f t="shared" si="87"/>
        <v>1.472883149209677</v>
      </c>
      <c r="P470">
        <f t="shared" si="88"/>
        <v>1.3413007311532317</v>
      </c>
      <c r="Q470">
        <f t="shared" si="89"/>
        <v>1.1706503655766158</v>
      </c>
      <c r="R470">
        <f t="shared" si="90"/>
        <v>0.82934963442338416</v>
      </c>
      <c r="S470">
        <f t="shared" si="91"/>
        <v>0.65869926884676844</v>
      </c>
      <c r="T470">
        <f t="shared" si="92"/>
        <v>0.52711685079032311</v>
      </c>
    </row>
    <row r="471" spans="9:20">
      <c r="I471">
        <f t="shared" si="85"/>
        <v>46.900000000000396</v>
      </c>
      <c r="J471">
        <f t="shared" si="93"/>
        <v>0.46971404844291453</v>
      </c>
      <c r="K471">
        <f t="shared" si="86"/>
        <v>0.91865140500001563</v>
      </c>
      <c r="L471">
        <f t="shared" si="94"/>
        <v>2.5</v>
      </c>
      <c r="M471">
        <f t="shared" si="95"/>
        <v>-1</v>
      </c>
      <c r="N471">
        <f t="shared" si="96"/>
        <v>-1.0388446472351753</v>
      </c>
      <c r="O471">
        <f t="shared" si="87"/>
        <v>1.4738935832891848</v>
      </c>
      <c r="P471">
        <f t="shared" si="88"/>
        <v>1.3420300062197983</v>
      </c>
      <c r="Q471">
        <f t="shared" si="89"/>
        <v>1.1710150031098991</v>
      </c>
      <c r="R471">
        <f t="shared" si="90"/>
        <v>0.82898499689010086</v>
      </c>
      <c r="S471">
        <f t="shared" si="91"/>
        <v>0.65796999378020171</v>
      </c>
      <c r="T471">
        <f t="shared" si="92"/>
        <v>0.52610641671081526</v>
      </c>
    </row>
    <row r="472" spans="9:20">
      <c r="I472">
        <f t="shared" si="85"/>
        <v>47.000000000000398</v>
      </c>
      <c r="J472">
        <f t="shared" si="93"/>
        <v>0.47171922886802586</v>
      </c>
      <c r="K472">
        <f t="shared" si="86"/>
        <v>0.92257307142858702</v>
      </c>
      <c r="L472">
        <f t="shared" si="94"/>
        <v>2.5</v>
      </c>
      <c r="M472">
        <f t="shared" si="95"/>
        <v>-1</v>
      </c>
      <c r="N472">
        <f t="shared" si="96"/>
        <v>-1.043279411233129</v>
      </c>
      <c r="O472">
        <f t="shared" si="87"/>
        <v>1.4749040173686927</v>
      </c>
      <c r="P472">
        <f t="shared" si="88"/>
        <v>1.3427592812863651</v>
      </c>
      <c r="Q472">
        <f t="shared" si="89"/>
        <v>1.1713796406431825</v>
      </c>
      <c r="R472">
        <f t="shared" si="90"/>
        <v>0.82862035935681744</v>
      </c>
      <c r="S472">
        <f t="shared" si="91"/>
        <v>0.65724071871363487</v>
      </c>
      <c r="T472">
        <f t="shared" si="92"/>
        <v>0.52509598263130741</v>
      </c>
    </row>
    <row r="473" spans="9:20">
      <c r="I473">
        <f t="shared" si="85"/>
        <v>47.100000000000399</v>
      </c>
      <c r="J473">
        <f t="shared" si="93"/>
        <v>0.47372868017796166</v>
      </c>
      <c r="K473">
        <f t="shared" si="86"/>
        <v>0.92650309071430148</v>
      </c>
      <c r="L473">
        <f t="shared" si="94"/>
        <v>2.5</v>
      </c>
      <c r="M473">
        <f t="shared" si="95"/>
        <v>-1</v>
      </c>
      <c r="N473">
        <f t="shared" si="96"/>
        <v>-1.0477236209477978</v>
      </c>
      <c r="O473">
        <f t="shared" si="87"/>
        <v>1.4759144514482005</v>
      </c>
      <c r="P473">
        <f t="shared" si="88"/>
        <v>1.3434885563529317</v>
      </c>
      <c r="Q473">
        <f t="shared" si="89"/>
        <v>1.171744278176466</v>
      </c>
      <c r="R473">
        <f t="shared" si="90"/>
        <v>0.82825572182353413</v>
      </c>
      <c r="S473">
        <f t="shared" si="91"/>
        <v>0.65651144364706826</v>
      </c>
      <c r="T473">
        <f t="shared" si="92"/>
        <v>0.52408554855179956</v>
      </c>
    </row>
    <row r="474" spans="9:20">
      <c r="I474">
        <f t="shared" si="85"/>
        <v>47.200000000000401</v>
      </c>
      <c r="J474">
        <f t="shared" si="93"/>
        <v>0.47574240237272197</v>
      </c>
      <c r="K474">
        <f t="shared" si="86"/>
        <v>0.93044146285715867</v>
      </c>
      <c r="L474">
        <f t="shared" si="94"/>
        <v>2.5</v>
      </c>
      <c r="M474">
        <f t="shared" si="95"/>
        <v>-1</v>
      </c>
      <c r="N474">
        <f t="shared" si="96"/>
        <v>-1.0521772763791823</v>
      </c>
      <c r="O474">
        <f t="shared" si="87"/>
        <v>1.4769248855277084</v>
      </c>
      <c r="P474">
        <f t="shared" si="88"/>
        <v>1.3442178314194986</v>
      </c>
      <c r="Q474">
        <f t="shared" si="89"/>
        <v>1.1721089157097493</v>
      </c>
      <c r="R474">
        <f t="shared" si="90"/>
        <v>0.82789108429025071</v>
      </c>
      <c r="S474">
        <f t="shared" si="91"/>
        <v>0.65578216858050142</v>
      </c>
      <c r="T474">
        <f t="shared" si="92"/>
        <v>0.5230751144722916</v>
      </c>
    </row>
    <row r="475" spans="9:20">
      <c r="I475">
        <f t="shared" si="85"/>
        <v>47.300000000000402</v>
      </c>
      <c r="J475">
        <f t="shared" si="93"/>
        <v>0.47776039545230664</v>
      </c>
      <c r="K475">
        <f t="shared" si="86"/>
        <v>0.93438818785715883</v>
      </c>
      <c r="L475">
        <f t="shared" si="94"/>
        <v>2.5</v>
      </c>
      <c r="M475">
        <f t="shared" si="95"/>
        <v>-1</v>
      </c>
      <c r="N475">
        <f t="shared" si="96"/>
        <v>-1.0566403775272826</v>
      </c>
      <c r="O475">
        <f t="shared" si="87"/>
        <v>1.4779353196072162</v>
      </c>
      <c r="P475">
        <f t="shared" si="88"/>
        <v>1.3449471064860652</v>
      </c>
      <c r="Q475">
        <f t="shared" si="89"/>
        <v>1.1724735532430326</v>
      </c>
      <c r="R475">
        <f t="shared" si="90"/>
        <v>0.8275264467569674</v>
      </c>
      <c r="S475">
        <f t="shared" si="91"/>
        <v>0.65505289351393481</v>
      </c>
      <c r="T475">
        <f t="shared" si="92"/>
        <v>0.52206468039278375</v>
      </c>
    </row>
    <row r="476" spans="9:20">
      <c r="I476">
        <f t="shared" si="85"/>
        <v>47.400000000000404</v>
      </c>
      <c r="J476">
        <f t="shared" si="93"/>
        <v>0.479782659416716</v>
      </c>
      <c r="K476">
        <f t="shared" si="86"/>
        <v>0.93834326571430171</v>
      </c>
      <c r="L476">
        <f t="shared" si="94"/>
        <v>2.5</v>
      </c>
      <c r="M476">
        <f t="shared" si="95"/>
        <v>-1</v>
      </c>
      <c r="N476">
        <f t="shared" si="96"/>
        <v>-1.0611129243920983</v>
      </c>
      <c r="O476">
        <f t="shared" si="87"/>
        <v>1.4789457536867241</v>
      </c>
      <c r="P476">
        <f t="shared" si="88"/>
        <v>1.345676381552632</v>
      </c>
      <c r="Q476">
        <f t="shared" si="89"/>
        <v>1.1728381907763161</v>
      </c>
      <c r="R476">
        <f t="shared" si="90"/>
        <v>0.82716180922368399</v>
      </c>
      <c r="S476">
        <f t="shared" si="91"/>
        <v>0.65432361844736797</v>
      </c>
      <c r="T476">
        <f t="shared" si="92"/>
        <v>0.5210542463132759</v>
      </c>
    </row>
    <row r="477" spans="9:20">
      <c r="I477">
        <f t="shared" si="85"/>
        <v>47.500000000000405</v>
      </c>
      <c r="J477">
        <f t="shared" si="93"/>
        <v>0.48180919426594981</v>
      </c>
      <c r="K477">
        <f t="shared" si="86"/>
        <v>0.94230669642858755</v>
      </c>
      <c r="L477">
        <f t="shared" si="94"/>
        <v>2.5</v>
      </c>
      <c r="M477">
        <f t="shared" si="95"/>
        <v>-1</v>
      </c>
      <c r="N477">
        <f t="shared" si="96"/>
        <v>-1.0655949169736294</v>
      </c>
      <c r="O477">
        <f t="shared" si="87"/>
        <v>1.4799561877662319</v>
      </c>
      <c r="P477">
        <f t="shared" si="88"/>
        <v>1.3464056566191989</v>
      </c>
      <c r="Q477">
        <f t="shared" si="89"/>
        <v>1.1732028283095994</v>
      </c>
      <c r="R477">
        <f t="shared" si="90"/>
        <v>0.82679717169040057</v>
      </c>
      <c r="S477">
        <f t="shared" si="91"/>
        <v>0.65359434338080125</v>
      </c>
      <c r="T477">
        <f t="shared" si="92"/>
        <v>0.52004381223376805</v>
      </c>
    </row>
    <row r="478" spans="9:20">
      <c r="I478">
        <f t="shared" si="85"/>
        <v>47.600000000000406</v>
      </c>
      <c r="J478">
        <f t="shared" si="93"/>
        <v>0.48384000000000821</v>
      </c>
      <c r="K478">
        <f t="shared" si="86"/>
        <v>0.94627848000001613</v>
      </c>
      <c r="L478">
        <f t="shared" si="94"/>
        <v>2.5</v>
      </c>
      <c r="M478">
        <f t="shared" si="95"/>
        <v>-1</v>
      </c>
      <c r="N478">
        <f t="shared" si="96"/>
        <v>-1.0700863552718762</v>
      </c>
      <c r="O478">
        <f t="shared" si="87"/>
        <v>1.4809666218457398</v>
      </c>
      <c r="P478">
        <f t="shared" si="88"/>
        <v>1.3471349316857655</v>
      </c>
      <c r="Q478">
        <f t="shared" si="89"/>
        <v>1.1735674658428827</v>
      </c>
      <c r="R478">
        <f t="shared" si="90"/>
        <v>0.82643253415711726</v>
      </c>
      <c r="S478">
        <f t="shared" si="91"/>
        <v>0.65286506831423452</v>
      </c>
      <c r="T478">
        <f t="shared" si="92"/>
        <v>0.51903337815426021</v>
      </c>
    </row>
    <row r="479" spans="9:20">
      <c r="I479">
        <f t="shared" si="85"/>
        <v>47.700000000000408</v>
      </c>
      <c r="J479">
        <f t="shared" si="93"/>
        <v>0.48587507661889112</v>
      </c>
      <c r="K479">
        <f t="shared" si="86"/>
        <v>0.95025861642858778</v>
      </c>
      <c r="L479">
        <f t="shared" si="94"/>
        <v>2.5</v>
      </c>
      <c r="M479">
        <f t="shared" si="95"/>
        <v>-1</v>
      </c>
      <c r="N479">
        <f t="shared" si="96"/>
        <v>-1.0745872392868387</v>
      </c>
      <c r="O479">
        <f t="shared" si="87"/>
        <v>1.4819770559252476</v>
      </c>
      <c r="P479">
        <f t="shared" si="88"/>
        <v>1.3478642067523321</v>
      </c>
      <c r="Q479">
        <f t="shared" si="89"/>
        <v>1.173932103376166</v>
      </c>
      <c r="R479">
        <f t="shared" si="90"/>
        <v>0.82606789662383395</v>
      </c>
      <c r="S479">
        <f t="shared" si="91"/>
        <v>0.65213579324766779</v>
      </c>
      <c r="T479">
        <f t="shared" si="92"/>
        <v>0.51802294407475236</v>
      </c>
    </row>
    <row r="480" spans="9:20">
      <c r="I480">
        <f t="shared" si="85"/>
        <v>47.800000000000409</v>
      </c>
      <c r="J480">
        <f t="shared" si="93"/>
        <v>0.48791442412259856</v>
      </c>
      <c r="K480">
        <f t="shared" si="86"/>
        <v>0.95424710571430205</v>
      </c>
      <c r="L480">
        <f t="shared" si="94"/>
        <v>2.5</v>
      </c>
      <c r="M480">
        <f t="shared" si="95"/>
        <v>-1</v>
      </c>
      <c r="N480">
        <f t="shared" si="96"/>
        <v>-1.0790975690185165</v>
      </c>
      <c r="O480">
        <f t="shared" si="87"/>
        <v>1.4829874900047555</v>
      </c>
      <c r="P480">
        <f t="shared" si="88"/>
        <v>1.3485934818188989</v>
      </c>
      <c r="Q480">
        <f t="shared" si="89"/>
        <v>1.1742967409094494</v>
      </c>
      <c r="R480">
        <f t="shared" si="90"/>
        <v>0.82570325909055053</v>
      </c>
      <c r="S480">
        <f t="shared" si="91"/>
        <v>0.65140651818110107</v>
      </c>
      <c r="T480">
        <f t="shared" si="92"/>
        <v>0.51701250999524451</v>
      </c>
    </row>
    <row r="481" spans="9:20">
      <c r="I481">
        <f t="shared" si="85"/>
        <v>47.900000000000411</v>
      </c>
      <c r="J481">
        <f t="shared" si="93"/>
        <v>0.48995804251113051</v>
      </c>
      <c r="K481">
        <f t="shared" si="86"/>
        <v>0.95824394785715938</v>
      </c>
      <c r="L481">
        <f t="shared" si="94"/>
        <v>2.5</v>
      </c>
      <c r="M481">
        <f t="shared" si="95"/>
        <v>-1</v>
      </c>
      <c r="N481">
        <f t="shared" si="96"/>
        <v>-1.0836173444669097</v>
      </c>
      <c r="O481">
        <f t="shared" si="87"/>
        <v>1.4839979240842633</v>
      </c>
      <c r="P481">
        <f t="shared" si="88"/>
        <v>1.3493227568854658</v>
      </c>
      <c r="Q481">
        <f t="shared" si="89"/>
        <v>1.1746613784427329</v>
      </c>
      <c r="R481">
        <f t="shared" si="90"/>
        <v>0.82533862155726712</v>
      </c>
      <c r="S481">
        <f t="shared" si="91"/>
        <v>0.65067724311453423</v>
      </c>
      <c r="T481">
        <f t="shared" si="92"/>
        <v>0.51600207591573666</v>
      </c>
    </row>
    <row r="482" spans="9:20">
      <c r="I482">
        <f t="shared" si="85"/>
        <v>48.000000000000412</v>
      </c>
      <c r="J482">
        <f t="shared" si="93"/>
        <v>0.49200593178448693</v>
      </c>
      <c r="K482">
        <f t="shared" si="86"/>
        <v>0.96224914285715935</v>
      </c>
      <c r="L482">
        <f t="shared" si="94"/>
        <v>2.5</v>
      </c>
      <c r="M482">
        <f t="shared" si="95"/>
        <v>-1</v>
      </c>
      <c r="N482">
        <f t="shared" si="96"/>
        <v>-1.0881465656320188</v>
      </c>
      <c r="O482">
        <f t="shared" si="87"/>
        <v>1.4850083581637712</v>
      </c>
      <c r="P482">
        <f t="shared" si="88"/>
        <v>1.3500520319520324</v>
      </c>
      <c r="Q482">
        <f t="shared" si="89"/>
        <v>1.1750260159760162</v>
      </c>
      <c r="R482">
        <f t="shared" si="90"/>
        <v>0.82497398402398381</v>
      </c>
      <c r="S482">
        <f t="shared" si="91"/>
        <v>0.64994796804796762</v>
      </c>
      <c r="T482">
        <f t="shared" si="92"/>
        <v>0.51499164183622881</v>
      </c>
    </row>
    <row r="483" spans="9:20">
      <c r="I483">
        <f t="shared" si="85"/>
        <v>48.100000000000414</v>
      </c>
      <c r="J483">
        <f t="shared" si="93"/>
        <v>0.49405809194266792</v>
      </c>
      <c r="K483">
        <f t="shared" si="86"/>
        <v>0.96626269071430249</v>
      </c>
      <c r="L483">
        <f t="shared" si="94"/>
        <v>2.5</v>
      </c>
      <c r="M483">
        <f t="shared" si="95"/>
        <v>-1</v>
      </c>
      <c r="N483">
        <f t="shared" si="96"/>
        <v>-1.0926852325138432</v>
      </c>
      <c r="O483">
        <f t="shared" si="87"/>
        <v>1.486018792243279</v>
      </c>
      <c r="P483">
        <f t="shared" si="88"/>
        <v>1.3507813070185992</v>
      </c>
      <c r="Q483">
        <f t="shared" si="89"/>
        <v>1.1753906535092995</v>
      </c>
      <c r="R483">
        <f t="shared" si="90"/>
        <v>0.82460934649070039</v>
      </c>
      <c r="S483">
        <f t="shared" si="91"/>
        <v>0.64921869298140078</v>
      </c>
      <c r="T483">
        <f t="shared" si="92"/>
        <v>0.51398120775672096</v>
      </c>
    </row>
    <row r="484" spans="9:20">
      <c r="I484">
        <f t="shared" si="85"/>
        <v>48.200000000000415</v>
      </c>
      <c r="J484">
        <f t="shared" si="93"/>
        <v>0.49611452298567343</v>
      </c>
      <c r="K484">
        <f t="shared" si="86"/>
        <v>0.97028459142858814</v>
      </c>
      <c r="L484">
        <f t="shared" si="94"/>
        <v>2.5</v>
      </c>
      <c r="M484">
        <f t="shared" si="95"/>
        <v>-1</v>
      </c>
      <c r="N484">
        <f t="shared" si="96"/>
        <v>-1.0972333451123835</v>
      </c>
      <c r="O484">
        <f t="shared" si="87"/>
        <v>1.4870292263227869</v>
      </c>
      <c r="P484">
        <f t="shared" si="88"/>
        <v>1.3515105820851658</v>
      </c>
      <c r="Q484">
        <f t="shared" si="89"/>
        <v>1.175755291042583</v>
      </c>
      <c r="R484">
        <f t="shared" si="90"/>
        <v>0.82424470895741708</v>
      </c>
      <c r="S484">
        <f t="shared" si="91"/>
        <v>0.64848941791483417</v>
      </c>
      <c r="T484">
        <f t="shared" si="92"/>
        <v>0.51297077367721311</v>
      </c>
    </row>
    <row r="485" spans="9:20">
      <c r="I485">
        <f t="shared" si="85"/>
        <v>48.300000000000416</v>
      </c>
      <c r="J485">
        <f t="shared" si="93"/>
        <v>0.49817522491350347</v>
      </c>
      <c r="K485">
        <f t="shared" si="86"/>
        <v>0.97431484500001697</v>
      </c>
      <c r="L485">
        <f t="shared" si="94"/>
        <v>2.5</v>
      </c>
      <c r="M485">
        <f t="shared" si="95"/>
        <v>-1</v>
      </c>
      <c r="N485">
        <f t="shared" si="96"/>
        <v>-1.1017909034276392</v>
      </c>
      <c r="O485">
        <f t="shared" si="87"/>
        <v>1.4880396604022947</v>
      </c>
      <c r="P485">
        <f t="shared" si="88"/>
        <v>1.3522398571517327</v>
      </c>
      <c r="Q485">
        <f t="shared" si="89"/>
        <v>1.1761199285758663</v>
      </c>
      <c r="R485">
        <f t="shared" si="90"/>
        <v>0.82388007142413366</v>
      </c>
      <c r="S485">
        <f t="shared" si="91"/>
        <v>0.64776014284826733</v>
      </c>
      <c r="T485">
        <f t="shared" si="92"/>
        <v>0.51196033959770526</v>
      </c>
    </row>
    <row r="486" spans="9:20">
      <c r="I486">
        <f t="shared" si="85"/>
        <v>48.400000000000418</v>
      </c>
      <c r="J486">
        <f t="shared" si="93"/>
        <v>0.50024019772615802</v>
      </c>
      <c r="K486">
        <f t="shared" si="86"/>
        <v>0.97835345142858832</v>
      </c>
      <c r="L486">
        <f t="shared" si="94"/>
        <v>2.5</v>
      </c>
      <c r="M486">
        <f t="shared" si="95"/>
        <v>-1</v>
      </c>
      <c r="N486">
        <f t="shared" si="96"/>
        <v>-1.1063579074596102</v>
      </c>
      <c r="O486">
        <f t="shared" si="87"/>
        <v>1.4890500944818026</v>
      </c>
      <c r="P486">
        <f t="shared" si="88"/>
        <v>1.3529691322182993</v>
      </c>
      <c r="Q486">
        <f t="shared" si="89"/>
        <v>1.1764845661091496</v>
      </c>
      <c r="R486">
        <f t="shared" si="90"/>
        <v>0.82351543389085036</v>
      </c>
      <c r="S486">
        <f t="shared" si="91"/>
        <v>0.6470308677817006</v>
      </c>
      <c r="T486">
        <f t="shared" si="92"/>
        <v>0.51094990551819741</v>
      </c>
    </row>
    <row r="487" spans="9:20">
      <c r="I487">
        <f t="shared" si="85"/>
        <v>48.500000000000419</v>
      </c>
      <c r="J487">
        <f t="shared" si="93"/>
        <v>0.50230944142363698</v>
      </c>
      <c r="K487">
        <f t="shared" si="86"/>
        <v>0.98240041071430284</v>
      </c>
      <c r="L487">
        <f t="shared" si="94"/>
        <v>2.5</v>
      </c>
      <c r="M487">
        <f t="shared" si="95"/>
        <v>-1</v>
      </c>
      <c r="N487">
        <f t="shared" si="96"/>
        <v>-1.110934357208297</v>
      </c>
      <c r="O487">
        <f t="shared" si="87"/>
        <v>1.4900605285613104</v>
      </c>
      <c r="P487">
        <f t="shared" si="88"/>
        <v>1.3536984072848661</v>
      </c>
      <c r="Q487">
        <f t="shared" si="89"/>
        <v>1.176849203642433</v>
      </c>
      <c r="R487">
        <f t="shared" si="90"/>
        <v>0.82315079635756694</v>
      </c>
      <c r="S487">
        <f t="shared" si="91"/>
        <v>0.64630159271513388</v>
      </c>
      <c r="T487">
        <f t="shared" si="92"/>
        <v>0.50993947143868945</v>
      </c>
    </row>
    <row r="488" spans="9:20">
      <c r="I488">
        <f t="shared" si="85"/>
        <v>48.600000000000421</v>
      </c>
      <c r="J488">
        <f t="shared" si="93"/>
        <v>0.50438295600594063</v>
      </c>
      <c r="K488">
        <f t="shared" si="86"/>
        <v>0.98645572285715999</v>
      </c>
      <c r="L488">
        <f t="shared" si="94"/>
        <v>2.5</v>
      </c>
      <c r="M488">
        <f t="shared" si="95"/>
        <v>-1</v>
      </c>
      <c r="N488">
        <f t="shared" si="96"/>
        <v>-1.1155202526736994</v>
      </c>
      <c r="O488">
        <f t="shared" si="87"/>
        <v>1.4910709626408183</v>
      </c>
      <c r="P488">
        <f t="shared" si="88"/>
        <v>1.354427682351433</v>
      </c>
      <c r="Q488">
        <f t="shared" si="89"/>
        <v>1.1772138411757165</v>
      </c>
      <c r="R488">
        <f t="shared" si="90"/>
        <v>0.82278615882428352</v>
      </c>
      <c r="S488">
        <f t="shared" si="91"/>
        <v>0.64557231764856715</v>
      </c>
      <c r="T488">
        <f t="shared" si="92"/>
        <v>0.5089290373591816</v>
      </c>
    </row>
    <row r="489" spans="9:20">
      <c r="I489">
        <f t="shared" si="85"/>
        <v>48.700000000000422</v>
      </c>
      <c r="J489">
        <f t="shared" si="93"/>
        <v>0.50646074147306863</v>
      </c>
      <c r="K489">
        <f t="shared" si="86"/>
        <v>0.99051938785716021</v>
      </c>
      <c r="L489">
        <f t="shared" si="94"/>
        <v>2.5</v>
      </c>
      <c r="M489">
        <f t="shared" si="95"/>
        <v>-1</v>
      </c>
      <c r="N489">
        <f t="shared" si="96"/>
        <v>-1.1201155938558172</v>
      </c>
      <c r="O489">
        <f t="shared" si="87"/>
        <v>1.4920813967203261</v>
      </c>
      <c r="P489">
        <f t="shared" si="88"/>
        <v>1.3551569574179996</v>
      </c>
      <c r="Q489">
        <f t="shared" si="89"/>
        <v>1.1775784787089998</v>
      </c>
      <c r="R489">
        <f t="shared" si="90"/>
        <v>0.82242152129100021</v>
      </c>
      <c r="S489">
        <f t="shared" si="91"/>
        <v>0.64484304258200043</v>
      </c>
      <c r="T489">
        <f t="shared" si="92"/>
        <v>0.50791860327967375</v>
      </c>
    </row>
    <row r="490" spans="9:20">
      <c r="I490">
        <f t="shared" si="85"/>
        <v>48.800000000000423</v>
      </c>
      <c r="J490">
        <f t="shared" si="93"/>
        <v>0.5085427978250211</v>
      </c>
      <c r="K490">
        <f t="shared" si="86"/>
        <v>0.99459140571430305</v>
      </c>
      <c r="L490">
        <f t="shared" si="94"/>
        <v>2.5</v>
      </c>
      <c r="M490">
        <f t="shared" si="95"/>
        <v>-1</v>
      </c>
      <c r="N490">
        <f t="shared" si="96"/>
        <v>-1.1247203807546509</v>
      </c>
      <c r="O490">
        <f t="shared" si="87"/>
        <v>1.493091830799834</v>
      </c>
      <c r="P490">
        <f t="shared" si="88"/>
        <v>1.3558862324845664</v>
      </c>
      <c r="Q490">
        <f t="shared" si="89"/>
        <v>1.1779431162422831</v>
      </c>
      <c r="R490">
        <f t="shared" si="90"/>
        <v>0.82205688375771679</v>
      </c>
      <c r="S490">
        <f t="shared" si="91"/>
        <v>0.64411376751543359</v>
      </c>
      <c r="T490">
        <f t="shared" si="92"/>
        <v>0.5069081692001659</v>
      </c>
    </row>
    <row r="491" spans="9:20">
      <c r="I491">
        <f t="shared" si="85"/>
        <v>48.900000000000425</v>
      </c>
      <c r="J491">
        <f t="shared" si="93"/>
        <v>0.51062912506179825</v>
      </c>
      <c r="K491">
        <f t="shared" si="86"/>
        <v>0.99867177642858895</v>
      </c>
      <c r="L491">
        <f t="shared" si="94"/>
        <v>2.5</v>
      </c>
      <c r="M491">
        <f t="shared" si="95"/>
        <v>-1</v>
      </c>
      <c r="N491">
        <f t="shared" si="96"/>
        <v>-1.1293346133701996</v>
      </c>
      <c r="O491">
        <f t="shared" si="87"/>
        <v>1.4941022648793421</v>
      </c>
      <c r="P491">
        <f t="shared" si="88"/>
        <v>1.356615507551133</v>
      </c>
      <c r="Q491">
        <f t="shared" si="89"/>
        <v>1.1783077537755666</v>
      </c>
      <c r="R491">
        <f t="shared" si="90"/>
        <v>0.82169224622443349</v>
      </c>
      <c r="S491">
        <f t="shared" si="91"/>
        <v>0.64338449244886697</v>
      </c>
      <c r="T491">
        <f t="shared" si="92"/>
        <v>0.50589773512065794</v>
      </c>
    </row>
    <row r="492" spans="9:20">
      <c r="I492">
        <f t="shared" si="85"/>
        <v>49.000000000000426</v>
      </c>
      <c r="J492">
        <f t="shared" si="93"/>
        <v>0.51271972318339987</v>
      </c>
      <c r="K492">
        <f t="shared" si="86"/>
        <v>1.0027605000000177</v>
      </c>
      <c r="L492">
        <f t="shared" si="94"/>
        <v>2.5</v>
      </c>
      <c r="M492">
        <f t="shared" si="95"/>
        <v>-1</v>
      </c>
      <c r="N492">
        <f t="shared" si="96"/>
        <v>-1.1339582917024642</v>
      </c>
      <c r="O492">
        <f t="shared" si="87"/>
        <v>1.4951126989588499</v>
      </c>
      <c r="P492">
        <f t="shared" si="88"/>
        <v>1.3573447826176999</v>
      </c>
      <c r="Q492">
        <f t="shared" si="89"/>
        <v>1.1786723913088499</v>
      </c>
      <c r="R492">
        <f t="shared" si="90"/>
        <v>0.82132760869115007</v>
      </c>
      <c r="S492">
        <f t="shared" si="91"/>
        <v>0.64265521738230014</v>
      </c>
      <c r="T492">
        <f t="shared" si="92"/>
        <v>0.50488730104115009</v>
      </c>
    </row>
    <row r="493" spans="9:20">
      <c r="I493">
        <f t="shared" si="85"/>
        <v>49.100000000000428</v>
      </c>
      <c r="J493">
        <f t="shared" si="93"/>
        <v>0.51481459218982606</v>
      </c>
      <c r="K493">
        <f t="shared" si="86"/>
        <v>1.006857576428589</v>
      </c>
      <c r="L493">
        <f t="shared" si="94"/>
        <v>2.5</v>
      </c>
      <c r="M493">
        <f t="shared" si="95"/>
        <v>-1</v>
      </c>
      <c r="N493">
        <f t="shared" si="96"/>
        <v>-1.1385914157514441</v>
      </c>
      <c r="O493">
        <f t="shared" si="87"/>
        <v>1.4961231330383578</v>
      </c>
      <c r="P493">
        <f t="shared" si="88"/>
        <v>1.3580740576842665</v>
      </c>
      <c r="Q493">
        <f t="shared" si="89"/>
        <v>1.1790370288421332</v>
      </c>
      <c r="R493">
        <f t="shared" si="90"/>
        <v>0.82096297115786676</v>
      </c>
      <c r="S493">
        <f t="shared" si="91"/>
        <v>0.64192594231573352</v>
      </c>
      <c r="T493">
        <f t="shared" si="92"/>
        <v>0.50387686696164224</v>
      </c>
    </row>
    <row r="494" spans="9:20">
      <c r="I494">
        <f t="shared" si="85"/>
        <v>49.200000000000429</v>
      </c>
      <c r="J494">
        <f t="shared" si="93"/>
        <v>0.51691373208107672</v>
      </c>
      <c r="K494">
        <f t="shared" si="86"/>
        <v>1.0109630057143033</v>
      </c>
      <c r="L494">
        <f t="shared" si="94"/>
        <v>2.5</v>
      </c>
      <c r="M494">
        <f t="shared" si="95"/>
        <v>-1</v>
      </c>
      <c r="N494">
        <f t="shared" si="96"/>
        <v>-1.1432339855171401</v>
      </c>
      <c r="O494">
        <f t="shared" si="87"/>
        <v>1.4971335671178656</v>
      </c>
      <c r="P494">
        <f t="shared" si="88"/>
        <v>1.3588033327508333</v>
      </c>
      <c r="Q494">
        <f t="shared" si="89"/>
        <v>1.1794016663754165</v>
      </c>
      <c r="R494">
        <f t="shared" si="90"/>
        <v>0.82059833362458334</v>
      </c>
      <c r="S494">
        <f t="shared" si="91"/>
        <v>0.64119666724916669</v>
      </c>
      <c r="T494">
        <f t="shared" si="92"/>
        <v>0.5028664328821344</v>
      </c>
    </row>
    <row r="495" spans="9:20">
      <c r="I495">
        <f t="shared" si="85"/>
        <v>49.300000000000431</v>
      </c>
      <c r="J495">
        <f t="shared" si="93"/>
        <v>0.51901714285715195</v>
      </c>
      <c r="K495">
        <f t="shared" si="86"/>
        <v>1.0150767878571607</v>
      </c>
      <c r="L495">
        <f t="shared" si="94"/>
        <v>2.5</v>
      </c>
      <c r="M495">
        <f t="shared" si="95"/>
        <v>-1</v>
      </c>
      <c r="N495">
        <f t="shared" si="96"/>
        <v>-1.1478860009995513</v>
      </c>
      <c r="O495">
        <f t="shared" si="87"/>
        <v>1.4981440011973735</v>
      </c>
      <c r="P495">
        <f t="shared" si="88"/>
        <v>1.3595326078174002</v>
      </c>
      <c r="Q495">
        <f t="shared" si="89"/>
        <v>1.1797663039087001</v>
      </c>
      <c r="R495">
        <f t="shared" si="90"/>
        <v>0.82023369609129992</v>
      </c>
      <c r="S495">
        <f t="shared" si="91"/>
        <v>0.64046739218259996</v>
      </c>
      <c r="T495">
        <f t="shared" si="92"/>
        <v>0.50185599880262655</v>
      </c>
    </row>
    <row r="496" spans="9:20">
      <c r="I496">
        <f t="shared" si="85"/>
        <v>49.400000000000432</v>
      </c>
      <c r="J496">
        <f t="shared" si="93"/>
        <v>0.52112482451805164</v>
      </c>
      <c r="K496">
        <f t="shared" si="86"/>
        <v>1.0191989228571605</v>
      </c>
      <c r="L496">
        <f t="shared" si="94"/>
        <v>2.5</v>
      </c>
      <c r="M496">
        <f t="shared" si="95"/>
        <v>-1</v>
      </c>
      <c r="N496">
        <f t="shared" si="96"/>
        <v>-1.1525474621986782</v>
      </c>
      <c r="O496">
        <f t="shared" si="87"/>
        <v>1.4991544352768813</v>
      </c>
      <c r="P496">
        <f t="shared" si="88"/>
        <v>1.3602618828839668</v>
      </c>
      <c r="Q496">
        <f t="shared" si="89"/>
        <v>1.1801309414419834</v>
      </c>
      <c r="R496">
        <f t="shared" si="90"/>
        <v>0.81986905855801662</v>
      </c>
      <c r="S496">
        <f t="shared" si="91"/>
        <v>0.63973811711603323</v>
      </c>
      <c r="T496">
        <f t="shared" si="92"/>
        <v>0.5008455647231187</v>
      </c>
    </row>
    <row r="497" spans="9:20">
      <c r="I497">
        <f t="shared" si="85"/>
        <v>49.500000000000433</v>
      </c>
      <c r="J497">
        <f t="shared" si="93"/>
        <v>0.52323677706377592</v>
      </c>
      <c r="K497">
        <f t="shared" si="86"/>
        <v>1.0233294107143036</v>
      </c>
      <c r="L497">
        <f t="shared" si="94"/>
        <v>2.5</v>
      </c>
      <c r="M497">
        <f t="shared" si="95"/>
        <v>-1</v>
      </c>
      <c r="N497">
        <f t="shared" si="96"/>
        <v>-1.1572183691145204</v>
      </c>
      <c r="O497">
        <f t="shared" si="87"/>
        <v>1.5001648693563892</v>
      </c>
      <c r="P497">
        <f t="shared" si="88"/>
        <v>1.3609911579505334</v>
      </c>
      <c r="Q497">
        <f t="shared" si="89"/>
        <v>1.1804955789752667</v>
      </c>
      <c r="R497">
        <f t="shared" si="90"/>
        <v>0.81950442102473331</v>
      </c>
      <c r="S497">
        <f t="shared" si="91"/>
        <v>0.63900884204946651</v>
      </c>
      <c r="T497">
        <f t="shared" si="92"/>
        <v>0.49983513064361085</v>
      </c>
    </row>
    <row r="498" spans="9:20">
      <c r="I498">
        <f t="shared" si="85"/>
        <v>49.600000000000435</v>
      </c>
      <c r="J498">
        <f t="shared" si="93"/>
        <v>0.52535300049432465</v>
      </c>
      <c r="K498">
        <f t="shared" si="86"/>
        <v>1.0274682514285896</v>
      </c>
      <c r="L498">
        <f t="shared" si="94"/>
        <v>2.5</v>
      </c>
      <c r="M498">
        <f t="shared" si="95"/>
        <v>-1</v>
      </c>
      <c r="N498">
        <f t="shared" si="96"/>
        <v>-1.1618987217470784</v>
      </c>
      <c r="O498">
        <f t="shared" si="87"/>
        <v>1.501175303435897</v>
      </c>
      <c r="P498">
        <f t="shared" si="88"/>
        <v>1.3617204330171002</v>
      </c>
      <c r="Q498">
        <f t="shared" si="89"/>
        <v>1.1808602165085502</v>
      </c>
      <c r="R498">
        <f t="shared" si="90"/>
        <v>0.81913978349144989</v>
      </c>
      <c r="S498">
        <f t="shared" si="91"/>
        <v>0.63827956698289978</v>
      </c>
      <c r="T498">
        <f t="shared" si="92"/>
        <v>0.498824696564103</v>
      </c>
    </row>
    <row r="499" spans="9:20">
      <c r="I499">
        <f t="shared" si="85"/>
        <v>49.700000000000436</v>
      </c>
      <c r="J499">
        <f t="shared" si="93"/>
        <v>0.52747349480969785</v>
      </c>
      <c r="K499">
        <f t="shared" si="86"/>
        <v>1.0316154450000183</v>
      </c>
      <c r="L499">
        <f t="shared" si="94"/>
        <v>2.5</v>
      </c>
      <c r="M499">
        <f t="shared" si="95"/>
        <v>-1</v>
      </c>
      <c r="N499">
        <f t="shared" si="96"/>
        <v>-1.1665885200963517</v>
      </c>
      <c r="O499">
        <f t="shared" si="87"/>
        <v>1.5021857375154049</v>
      </c>
      <c r="P499">
        <f t="shared" si="88"/>
        <v>1.3624497080836671</v>
      </c>
      <c r="Q499">
        <f t="shared" si="89"/>
        <v>1.1812248540418335</v>
      </c>
      <c r="R499">
        <f t="shared" si="90"/>
        <v>0.81877514595816647</v>
      </c>
      <c r="S499">
        <f t="shared" si="91"/>
        <v>0.63755029191633295</v>
      </c>
      <c r="T499">
        <f t="shared" si="92"/>
        <v>0.49781426248459515</v>
      </c>
    </row>
    <row r="500" spans="9:20">
      <c r="I500">
        <f t="shared" si="85"/>
        <v>49.800000000000438</v>
      </c>
      <c r="J500">
        <f t="shared" si="93"/>
        <v>0.52959826000989563</v>
      </c>
      <c r="K500">
        <f t="shared" si="86"/>
        <v>1.0357709914285895</v>
      </c>
      <c r="L500">
        <f t="shared" si="94"/>
        <v>2.5</v>
      </c>
      <c r="M500">
        <f t="shared" si="95"/>
        <v>-1</v>
      </c>
      <c r="N500">
        <f t="shared" si="96"/>
        <v>-1.1712877641623407</v>
      </c>
      <c r="O500">
        <f t="shared" si="87"/>
        <v>1.5031961715949127</v>
      </c>
      <c r="P500">
        <f t="shared" si="88"/>
        <v>1.3631789831502337</v>
      </c>
      <c r="Q500">
        <f t="shared" si="89"/>
        <v>1.1815894915751168</v>
      </c>
      <c r="R500">
        <f t="shared" si="90"/>
        <v>0.81841050842488317</v>
      </c>
      <c r="S500">
        <f t="shared" si="91"/>
        <v>0.63682101684976633</v>
      </c>
      <c r="T500">
        <f t="shared" si="92"/>
        <v>0.4968038284050873</v>
      </c>
    </row>
    <row r="501" spans="9:20">
      <c r="I501">
        <f t="shared" si="85"/>
        <v>49.900000000000439</v>
      </c>
      <c r="J501">
        <f t="shared" si="93"/>
        <v>0.53172729609491798</v>
      </c>
      <c r="K501">
        <f t="shared" si="86"/>
        <v>1.039934890714304</v>
      </c>
      <c r="L501">
        <f t="shared" si="94"/>
        <v>2.5</v>
      </c>
      <c r="M501">
        <f t="shared" si="95"/>
        <v>-1</v>
      </c>
      <c r="N501">
        <f t="shared" si="96"/>
        <v>-1.1759964539450452</v>
      </c>
      <c r="O501">
        <f t="shared" si="87"/>
        <v>1.5042066056744208</v>
      </c>
      <c r="P501">
        <f t="shared" si="88"/>
        <v>1.3639082582168005</v>
      </c>
      <c r="Q501">
        <f t="shared" si="89"/>
        <v>1.1819541291084001</v>
      </c>
      <c r="R501">
        <f t="shared" si="90"/>
        <v>0.81804587089159975</v>
      </c>
      <c r="S501">
        <f t="shared" si="91"/>
        <v>0.63609174178319949</v>
      </c>
      <c r="T501">
        <f t="shared" si="92"/>
        <v>0.49579339432557934</v>
      </c>
    </row>
    <row r="502" spans="9:20">
      <c r="I502">
        <f t="shared" si="85"/>
        <v>50.000000000000441</v>
      </c>
      <c r="J502">
        <f t="shared" si="93"/>
        <v>0.53386060306476479</v>
      </c>
      <c r="K502">
        <f t="shared" si="86"/>
        <v>1.0441071428571613</v>
      </c>
      <c r="L502">
        <f t="shared" si="94"/>
        <v>2.5</v>
      </c>
      <c r="M502">
        <f t="shared" si="95"/>
        <v>-1</v>
      </c>
      <c r="N502">
        <f t="shared" si="96"/>
        <v>-1.1807145894444653</v>
      </c>
      <c r="O502">
        <f t="shared" si="87"/>
        <v>1.5052170397539286</v>
      </c>
      <c r="P502">
        <f t="shared" si="88"/>
        <v>1.3646375332833671</v>
      </c>
      <c r="Q502">
        <f t="shared" si="89"/>
        <v>1.1823187666416837</v>
      </c>
      <c r="R502">
        <f t="shared" si="90"/>
        <v>0.81768123335831644</v>
      </c>
      <c r="S502">
        <f t="shared" si="91"/>
        <v>0.63536246671663288</v>
      </c>
      <c r="T502">
        <f t="shared" si="92"/>
        <v>0.49478296024607149</v>
      </c>
    </row>
    <row r="503" spans="9:20">
      <c r="I503">
        <f t="shared" si="85"/>
        <v>50.100000000000442</v>
      </c>
      <c r="J503">
        <f t="shared" si="93"/>
        <v>0.53599818091943618</v>
      </c>
      <c r="K503">
        <f t="shared" si="86"/>
        <v>1.0482877478571615</v>
      </c>
      <c r="L503">
        <f t="shared" si="94"/>
        <v>2.5</v>
      </c>
      <c r="M503">
        <f t="shared" si="95"/>
        <v>-1</v>
      </c>
      <c r="N503">
        <f t="shared" si="96"/>
        <v>-1.1854421706606011</v>
      </c>
      <c r="O503">
        <f t="shared" si="87"/>
        <v>1.5062274738334365</v>
      </c>
      <c r="P503">
        <f t="shared" si="88"/>
        <v>1.365366808349934</v>
      </c>
      <c r="Q503">
        <f t="shared" si="89"/>
        <v>1.182683404174967</v>
      </c>
      <c r="R503">
        <f t="shared" si="90"/>
        <v>0.81731659582503302</v>
      </c>
      <c r="S503">
        <f t="shared" si="91"/>
        <v>0.63463319165006604</v>
      </c>
      <c r="T503">
        <f t="shared" si="92"/>
        <v>0.49377252616656364</v>
      </c>
    </row>
    <row r="504" spans="9:20">
      <c r="I504">
        <f t="shared" si="85"/>
        <v>50.200000000000443</v>
      </c>
      <c r="J504">
        <f t="shared" si="93"/>
        <v>0.53814002965893182</v>
      </c>
      <c r="K504">
        <f t="shared" si="86"/>
        <v>1.0524767057143041</v>
      </c>
      <c r="L504">
        <f t="shared" si="94"/>
        <v>2.5</v>
      </c>
      <c r="M504">
        <f t="shared" si="95"/>
        <v>-1</v>
      </c>
      <c r="N504">
        <f t="shared" si="96"/>
        <v>-1.1901791975934521</v>
      </c>
      <c r="O504">
        <f t="shared" si="87"/>
        <v>1.5072379079129443</v>
      </c>
      <c r="P504">
        <f t="shared" si="88"/>
        <v>1.3660960834165006</v>
      </c>
      <c r="Q504">
        <f t="shared" si="89"/>
        <v>1.1830480417082503</v>
      </c>
      <c r="R504">
        <f t="shared" si="90"/>
        <v>0.81695195829174971</v>
      </c>
      <c r="S504">
        <f t="shared" si="91"/>
        <v>0.63390391658349932</v>
      </c>
      <c r="T504">
        <f t="shared" si="92"/>
        <v>0.49276209208705579</v>
      </c>
    </row>
    <row r="505" spans="9:20">
      <c r="I505">
        <f t="shared" si="85"/>
        <v>50.300000000000445</v>
      </c>
      <c r="J505">
        <f t="shared" si="93"/>
        <v>0.54028614928325225</v>
      </c>
      <c r="K505">
        <f t="shared" si="86"/>
        <v>1.0566740164285902</v>
      </c>
      <c r="L505">
        <f t="shared" si="94"/>
        <v>2.5</v>
      </c>
      <c r="M505">
        <f t="shared" si="95"/>
        <v>-1</v>
      </c>
      <c r="N505">
        <f t="shared" si="96"/>
        <v>-1.1949256702430191</v>
      </c>
      <c r="O505">
        <f t="shared" si="87"/>
        <v>1.5082483419924522</v>
      </c>
      <c r="P505">
        <f t="shared" si="88"/>
        <v>1.3668253584830674</v>
      </c>
      <c r="Q505">
        <f t="shared" si="89"/>
        <v>1.1834126792415338</v>
      </c>
      <c r="R505">
        <f t="shared" si="90"/>
        <v>0.8165873207584663</v>
      </c>
      <c r="S505">
        <f t="shared" si="91"/>
        <v>0.63317464151693259</v>
      </c>
      <c r="T505">
        <f t="shared" si="92"/>
        <v>0.49175165800754794</v>
      </c>
    </row>
    <row r="506" spans="9:20">
      <c r="I506">
        <f t="shared" si="85"/>
        <v>50.400000000000446</v>
      </c>
      <c r="J506">
        <f t="shared" si="93"/>
        <v>0.54243653979239714</v>
      </c>
      <c r="K506">
        <f t="shared" si="86"/>
        <v>1.0608796800000189</v>
      </c>
      <c r="L506">
        <f t="shared" si="94"/>
        <v>2.5</v>
      </c>
      <c r="M506">
        <f t="shared" si="95"/>
        <v>-1</v>
      </c>
      <c r="N506">
        <f t="shared" si="96"/>
        <v>-1.1996815886093013</v>
      </c>
      <c r="O506">
        <f t="shared" si="87"/>
        <v>1.50925877607196</v>
      </c>
      <c r="P506">
        <f t="shared" si="88"/>
        <v>1.3675546335496342</v>
      </c>
      <c r="Q506">
        <f t="shared" si="89"/>
        <v>1.1837773167748171</v>
      </c>
      <c r="R506">
        <f t="shared" si="90"/>
        <v>0.81622268322518288</v>
      </c>
      <c r="S506">
        <f t="shared" si="91"/>
        <v>0.63244536645036586</v>
      </c>
      <c r="T506">
        <f t="shared" si="92"/>
        <v>0.49074122392804009</v>
      </c>
    </row>
    <row r="507" spans="9:20">
      <c r="I507">
        <f t="shared" si="85"/>
        <v>50.500000000000448</v>
      </c>
      <c r="J507">
        <f t="shared" si="93"/>
        <v>0.5445912011863665</v>
      </c>
      <c r="K507">
        <f t="shared" si="86"/>
        <v>1.0650936964285906</v>
      </c>
      <c r="L507">
        <f t="shared" si="94"/>
        <v>2.5</v>
      </c>
      <c r="M507">
        <f t="shared" si="95"/>
        <v>-1</v>
      </c>
      <c r="N507">
        <f t="shared" si="96"/>
        <v>-1.2044469526922994</v>
      </c>
      <c r="O507">
        <f t="shared" si="87"/>
        <v>1.5102692101514679</v>
      </c>
      <c r="P507">
        <f t="shared" si="88"/>
        <v>1.3682839086162009</v>
      </c>
      <c r="Q507">
        <f t="shared" si="89"/>
        <v>1.1841419543081004</v>
      </c>
      <c r="R507">
        <f t="shared" si="90"/>
        <v>0.81585804569189957</v>
      </c>
      <c r="S507">
        <f t="shared" si="91"/>
        <v>0.63171609138379914</v>
      </c>
      <c r="T507">
        <f t="shared" si="92"/>
        <v>0.48973078984853224</v>
      </c>
    </row>
    <row r="508" spans="9:20">
      <c r="I508">
        <f t="shared" si="85"/>
        <v>50.600000000000449</v>
      </c>
      <c r="J508">
        <f t="shared" si="93"/>
        <v>0.54675013346516044</v>
      </c>
      <c r="K508">
        <f t="shared" si="86"/>
        <v>1.0693160657143046</v>
      </c>
      <c r="L508">
        <f t="shared" si="94"/>
        <v>2.5</v>
      </c>
      <c r="M508">
        <f t="shared" si="95"/>
        <v>-1</v>
      </c>
      <c r="N508">
        <f t="shared" si="96"/>
        <v>-1.2092217624920127</v>
      </c>
      <c r="O508">
        <f t="shared" si="87"/>
        <v>1.5112796442309757</v>
      </c>
      <c r="P508">
        <f t="shared" si="88"/>
        <v>1.3690131836827677</v>
      </c>
      <c r="Q508">
        <f t="shared" si="89"/>
        <v>1.1845065918413837</v>
      </c>
      <c r="R508">
        <f t="shared" si="90"/>
        <v>0.81549340815861615</v>
      </c>
      <c r="S508">
        <f t="shared" si="91"/>
        <v>0.6309868163172323</v>
      </c>
      <c r="T508">
        <f t="shared" si="92"/>
        <v>0.48872035576902439</v>
      </c>
    </row>
    <row r="509" spans="9:20">
      <c r="I509">
        <f t="shared" si="85"/>
        <v>50.70000000000045</v>
      </c>
      <c r="J509">
        <f t="shared" si="93"/>
        <v>0.54891333662877895</v>
      </c>
      <c r="K509">
        <f t="shared" si="86"/>
        <v>1.0735467878571618</v>
      </c>
      <c r="L509">
        <f t="shared" si="94"/>
        <v>2.5</v>
      </c>
      <c r="M509">
        <f t="shared" si="95"/>
        <v>-1</v>
      </c>
      <c r="N509">
        <f t="shared" si="96"/>
        <v>-1.2140060180084418</v>
      </c>
      <c r="O509">
        <f t="shared" si="87"/>
        <v>1.5122900783104836</v>
      </c>
      <c r="P509">
        <f t="shared" si="88"/>
        <v>1.3697424587493343</v>
      </c>
      <c r="Q509">
        <f t="shared" si="89"/>
        <v>1.1848712293746673</v>
      </c>
      <c r="R509">
        <f t="shared" si="90"/>
        <v>0.81512877062533284</v>
      </c>
      <c r="S509">
        <f t="shared" si="91"/>
        <v>0.63025754125066569</v>
      </c>
      <c r="T509">
        <f t="shared" si="92"/>
        <v>0.48770992168951655</v>
      </c>
    </row>
    <row r="510" spans="9:20">
      <c r="I510">
        <f t="shared" si="85"/>
        <v>50.800000000000452</v>
      </c>
      <c r="J510">
        <f t="shared" si="93"/>
        <v>0.55108081067722192</v>
      </c>
      <c r="K510">
        <f t="shared" si="86"/>
        <v>1.0777858628571622</v>
      </c>
      <c r="L510">
        <f t="shared" si="94"/>
        <v>2.5</v>
      </c>
      <c r="M510">
        <f t="shared" si="95"/>
        <v>-1</v>
      </c>
      <c r="N510">
        <f t="shared" si="96"/>
        <v>-1.2187997192415863</v>
      </c>
      <c r="O510">
        <f t="shared" si="87"/>
        <v>1.5133005123899914</v>
      </c>
      <c r="P510">
        <f t="shared" si="88"/>
        <v>1.3704717338159011</v>
      </c>
      <c r="Q510">
        <f t="shared" si="89"/>
        <v>1.1852358669079506</v>
      </c>
      <c r="R510">
        <f t="shared" si="90"/>
        <v>0.81476413309204943</v>
      </c>
      <c r="S510">
        <f t="shared" si="91"/>
        <v>0.62952826618409885</v>
      </c>
      <c r="T510">
        <f t="shared" si="92"/>
        <v>0.48669948761000859</v>
      </c>
    </row>
    <row r="511" spans="9:20">
      <c r="I511">
        <f t="shared" si="85"/>
        <v>50.900000000000453</v>
      </c>
      <c r="J511">
        <f t="shared" si="93"/>
        <v>0.55325255561048936</v>
      </c>
      <c r="K511">
        <f t="shared" si="86"/>
        <v>1.0820332907143053</v>
      </c>
      <c r="L511">
        <f t="shared" si="94"/>
        <v>2.5</v>
      </c>
      <c r="M511">
        <f t="shared" si="95"/>
        <v>-1</v>
      </c>
      <c r="N511">
        <f t="shared" si="96"/>
        <v>-1.2236028661914464</v>
      </c>
      <c r="O511">
        <f t="shared" si="87"/>
        <v>1.5143109464694993</v>
      </c>
      <c r="P511">
        <f t="shared" si="88"/>
        <v>1.3712010088824678</v>
      </c>
      <c r="Q511">
        <f t="shared" si="89"/>
        <v>1.1856005044412339</v>
      </c>
      <c r="R511">
        <f t="shared" si="90"/>
        <v>0.81439949555876612</v>
      </c>
      <c r="S511">
        <f t="shared" si="91"/>
        <v>0.62879899111753224</v>
      </c>
      <c r="T511">
        <f t="shared" si="92"/>
        <v>0.48568905353050074</v>
      </c>
    </row>
    <row r="512" spans="9:20">
      <c r="I512">
        <f t="shared" si="85"/>
        <v>51.000000000000455</v>
      </c>
      <c r="J512">
        <f t="shared" si="93"/>
        <v>0.55542857142858137</v>
      </c>
      <c r="K512">
        <f t="shared" si="86"/>
        <v>1.0862890714285907</v>
      </c>
      <c r="L512">
        <f t="shared" si="94"/>
        <v>2.5</v>
      </c>
      <c r="M512">
        <f t="shared" si="95"/>
        <v>-1</v>
      </c>
      <c r="N512">
        <f t="shared" si="96"/>
        <v>-1.2284154588580221</v>
      </c>
      <c r="O512">
        <f t="shared" si="87"/>
        <v>1.5153213805490071</v>
      </c>
      <c r="P512">
        <f t="shared" si="88"/>
        <v>1.3719302839490346</v>
      </c>
      <c r="Q512">
        <f t="shared" si="89"/>
        <v>1.1859651419745174</v>
      </c>
      <c r="R512">
        <f t="shared" si="90"/>
        <v>0.8140348580254827</v>
      </c>
      <c r="S512">
        <f t="shared" si="91"/>
        <v>0.6280697160509654</v>
      </c>
      <c r="T512">
        <f t="shared" si="92"/>
        <v>0.48467861945099289</v>
      </c>
    </row>
    <row r="513" spans="9:20">
      <c r="I513">
        <f t="shared" si="85"/>
        <v>51.100000000000456</v>
      </c>
      <c r="J513">
        <f t="shared" si="93"/>
        <v>0.55760885813149785</v>
      </c>
      <c r="K513">
        <f t="shared" si="86"/>
        <v>1.0905532050000195</v>
      </c>
      <c r="L513">
        <f t="shared" si="94"/>
        <v>2.5</v>
      </c>
      <c r="M513">
        <f t="shared" si="95"/>
        <v>-1</v>
      </c>
      <c r="N513">
        <f t="shared" si="96"/>
        <v>-1.2332374972413134</v>
      </c>
      <c r="O513">
        <f t="shared" si="87"/>
        <v>1.516331814628515</v>
      </c>
      <c r="P513">
        <f t="shared" si="88"/>
        <v>1.3726595590156014</v>
      </c>
      <c r="Q513">
        <f t="shared" si="89"/>
        <v>1.1863297795078007</v>
      </c>
      <c r="R513">
        <f t="shared" si="90"/>
        <v>0.81367022049219928</v>
      </c>
      <c r="S513">
        <f t="shared" si="91"/>
        <v>0.62734044098439867</v>
      </c>
      <c r="T513">
        <f t="shared" si="92"/>
        <v>0.48366818537148504</v>
      </c>
    </row>
    <row r="514" spans="9:20">
      <c r="I514">
        <f t="shared" si="85"/>
        <v>51.200000000000458</v>
      </c>
      <c r="J514">
        <f t="shared" si="93"/>
        <v>0.55979341571923891</v>
      </c>
      <c r="K514">
        <f t="shared" si="86"/>
        <v>1.0948256914285912</v>
      </c>
      <c r="L514">
        <f t="shared" si="94"/>
        <v>2.5</v>
      </c>
      <c r="M514">
        <f t="shared" si="95"/>
        <v>-1</v>
      </c>
      <c r="N514">
        <f t="shared" si="96"/>
        <v>-1.2380689813413202</v>
      </c>
      <c r="O514">
        <f t="shared" si="87"/>
        <v>1.5173422487080228</v>
      </c>
      <c r="P514">
        <f t="shared" si="88"/>
        <v>1.3733888340821681</v>
      </c>
      <c r="Q514">
        <f t="shared" si="89"/>
        <v>1.186694417041084</v>
      </c>
      <c r="R514">
        <f t="shared" si="90"/>
        <v>0.81330558295891597</v>
      </c>
      <c r="S514">
        <f t="shared" si="91"/>
        <v>0.62661116591783195</v>
      </c>
      <c r="T514">
        <f t="shared" si="92"/>
        <v>0.48265775129197719</v>
      </c>
    </row>
    <row r="515" spans="9:20">
      <c r="I515">
        <f t="shared" ref="I515:I578" si="97">I514+0.1</f>
        <v>51.300000000000459</v>
      </c>
      <c r="J515">
        <f t="shared" si="93"/>
        <v>0.56198224419180454</v>
      </c>
      <c r="K515">
        <f t="shared" ref="K515:K578" si="98">(I515/$E$4)^2</f>
        <v>1.0991065307143058</v>
      </c>
      <c r="L515">
        <f t="shared" si="94"/>
        <v>2.5</v>
      </c>
      <c r="M515">
        <f t="shared" si="95"/>
        <v>-1</v>
      </c>
      <c r="N515">
        <f t="shared" si="96"/>
        <v>-1.2429099111580422</v>
      </c>
      <c r="O515">
        <f t="shared" ref="O515:O578" si="99">1+((0.5*$B$6*$B$21/$B$5)*$D$33*$B$28*$I515)</f>
        <v>1.5183526827875307</v>
      </c>
      <c r="P515">
        <f t="shared" ref="P515:P578" si="100">1+((0.5*$B$6*$B$21/$B$5)*$E$33*$B$28*$I515)</f>
        <v>1.3741181091487347</v>
      </c>
      <c r="Q515">
        <f t="shared" ref="Q515:Q578" si="101">1+((0.5*$B$6*$B$21/$B$5)*$F$33*$B$28*$I515)</f>
        <v>1.1870590545743673</v>
      </c>
      <c r="R515">
        <f t="shared" ref="R515:R578" si="102">1-((0.5*$B$6*$B$21/$B$5)*$F$33*$B$28*$I515)</f>
        <v>0.81294094542563267</v>
      </c>
      <c r="S515">
        <f t="shared" ref="S515:S578" si="103">1-((0.5*$B$6*$B$21/$B$5)*$E$33*$B$28*$I515)</f>
        <v>0.62588189085126522</v>
      </c>
      <c r="T515">
        <f t="shared" ref="T515:T578" si="104">1-((0.5*$B$6*$B$21/$B$5)*$D$33*$B$28*$I515)</f>
        <v>0.48164731721246934</v>
      </c>
    </row>
    <row r="516" spans="9:20">
      <c r="I516">
        <f t="shared" si="97"/>
        <v>51.40000000000046</v>
      </c>
      <c r="J516">
        <f t="shared" ref="J516:J579" si="105">(I516/$E$3)^2</f>
        <v>0.56417534354919452</v>
      </c>
      <c r="K516">
        <f t="shared" si="98"/>
        <v>1.1033957228571625</v>
      </c>
      <c r="L516">
        <f t="shared" ref="L516:L579" si="106">$B$1</f>
        <v>2.5</v>
      </c>
      <c r="M516">
        <f t="shared" ref="M516:M579" si="107">$B$2</f>
        <v>-1</v>
      </c>
      <c r="N516">
        <f t="shared" si="96"/>
        <v>-1.2477602866914801</v>
      </c>
      <c r="O516">
        <f t="shared" si="99"/>
        <v>1.5193631168670385</v>
      </c>
      <c r="P516">
        <f t="shared" si="100"/>
        <v>1.3748473842153015</v>
      </c>
      <c r="Q516">
        <f t="shared" si="101"/>
        <v>1.1874236921076509</v>
      </c>
      <c r="R516">
        <f t="shared" si="102"/>
        <v>0.81257630789234925</v>
      </c>
      <c r="S516">
        <f t="shared" si="103"/>
        <v>0.6251526157846985</v>
      </c>
      <c r="T516">
        <f t="shared" si="104"/>
        <v>0.48063688313296149</v>
      </c>
    </row>
    <row r="517" spans="9:20">
      <c r="I517">
        <f t="shared" si="97"/>
        <v>51.500000000000462</v>
      </c>
      <c r="J517">
        <f t="shared" si="105"/>
        <v>0.56637271379140919</v>
      </c>
      <c r="K517">
        <f t="shared" si="98"/>
        <v>1.1076932678571627</v>
      </c>
      <c r="L517">
        <f t="shared" si="106"/>
        <v>2.5</v>
      </c>
      <c r="M517">
        <f t="shared" si="107"/>
        <v>-1</v>
      </c>
      <c r="N517">
        <f t="shared" si="96"/>
        <v>-1.2526201079416337</v>
      </c>
      <c r="O517">
        <f t="shared" si="99"/>
        <v>1.5203735509465464</v>
      </c>
      <c r="P517">
        <f t="shared" si="100"/>
        <v>1.3755766592818683</v>
      </c>
      <c r="Q517">
        <f t="shared" si="101"/>
        <v>1.1877883296409342</v>
      </c>
      <c r="R517">
        <f t="shared" si="102"/>
        <v>0.81221167035906583</v>
      </c>
      <c r="S517">
        <f t="shared" si="103"/>
        <v>0.62442334071813166</v>
      </c>
      <c r="T517">
        <f t="shared" si="104"/>
        <v>0.47962644905345364</v>
      </c>
    </row>
    <row r="518" spans="9:20">
      <c r="I518">
        <f t="shared" si="97"/>
        <v>51.600000000000463</v>
      </c>
      <c r="J518">
        <f t="shared" si="105"/>
        <v>0.5685743549184481</v>
      </c>
      <c r="K518">
        <f t="shared" si="98"/>
        <v>1.1119991657143058</v>
      </c>
      <c r="L518">
        <f t="shared" si="106"/>
        <v>2.5</v>
      </c>
      <c r="M518">
        <f t="shared" si="107"/>
        <v>-1</v>
      </c>
      <c r="N518">
        <f t="shared" si="96"/>
        <v>-1.2574893749085025</v>
      </c>
      <c r="O518">
        <f t="shared" si="99"/>
        <v>1.5213839850260542</v>
      </c>
      <c r="P518">
        <f t="shared" si="100"/>
        <v>1.376305934348435</v>
      </c>
      <c r="Q518">
        <f t="shared" si="101"/>
        <v>1.1881529671742175</v>
      </c>
      <c r="R518">
        <f t="shared" si="102"/>
        <v>0.81184703282578252</v>
      </c>
      <c r="S518">
        <f t="shared" si="103"/>
        <v>0.62369406565156504</v>
      </c>
      <c r="T518">
        <f t="shared" si="104"/>
        <v>0.47861601497394568</v>
      </c>
    </row>
    <row r="519" spans="9:20">
      <c r="I519">
        <f t="shared" si="97"/>
        <v>51.700000000000465</v>
      </c>
      <c r="J519">
        <f t="shared" si="105"/>
        <v>0.5707802669303117</v>
      </c>
      <c r="K519">
        <f t="shared" si="98"/>
        <v>1.1163134164285917</v>
      </c>
      <c r="L519">
        <f t="shared" si="106"/>
        <v>2.5</v>
      </c>
      <c r="M519">
        <f t="shared" si="107"/>
        <v>-1</v>
      </c>
      <c r="N519">
        <f t="shared" si="96"/>
        <v>-1.2623680875920873</v>
      </c>
      <c r="O519">
        <f t="shared" si="99"/>
        <v>1.5223944191055621</v>
      </c>
      <c r="P519">
        <f t="shared" si="100"/>
        <v>1.3770352094150018</v>
      </c>
      <c r="Q519">
        <f t="shared" si="101"/>
        <v>1.1885176047075008</v>
      </c>
      <c r="R519">
        <f t="shared" si="102"/>
        <v>0.8114823952924991</v>
      </c>
      <c r="S519">
        <f t="shared" si="103"/>
        <v>0.62296479058499821</v>
      </c>
      <c r="T519">
        <f t="shared" si="104"/>
        <v>0.47760558089443783</v>
      </c>
    </row>
    <row r="520" spans="9:20">
      <c r="I520">
        <f t="shared" si="97"/>
        <v>51.800000000000466</v>
      </c>
      <c r="J520">
        <f t="shared" si="105"/>
        <v>0.57299044982699987</v>
      </c>
      <c r="K520">
        <f t="shared" si="98"/>
        <v>1.12063602000002</v>
      </c>
      <c r="L520">
        <f t="shared" si="106"/>
        <v>2.5</v>
      </c>
      <c r="M520">
        <f t="shared" si="107"/>
        <v>-1</v>
      </c>
      <c r="N520">
        <f t="shared" si="96"/>
        <v>-1.2672562459923875</v>
      </c>
      <c r="O520">
        <f t="shared" si="99"/>
        <v>1.5234048531850699</v>
      </c>
      <c r="P520">
        <f t="shared" si="100"/>
        <v>1.3777644844815684</v>
      </c>
      <c r="Q520">
        <f t="shared" si="101"/>
        <v>1.1888822422407843</v>
      </c>
      <c r="R520">
        <f t="shared" si="102"/>
        <v>0.8111177577592158</v>
      </c>
      <c r="S520">
        <f t="shared" si="103"/>
        <v>0.62223551551843159</v>
      </c>
      <c r="T520">
        <f t="shared" si="104"/>
        <v>0.47659514681492998</v>
      </c>
    </row>
    <row r="521" spans="9:20">
      <c r="I521">
        <f t="shared" si="97"/>
        <v>51.900000000000468</v>
      </c>
      <c r="J521">
        <f t="shared" si="105"/>
        <v>0.57520490360851251</v>
      </c>
      <c r="K521">
        <f t="shared" si="98"/>
        <v>1.1249669764285917</v>
      </c>
      <c r="L521">
        <f t="shared" si="106"/>
        <v>2.5</v>
      </c>
      <c r="M521">
        <f t="shared" si="107"/>
        <v>-1</v>
      </c>
      <c r="N521">
        <f t="shared" si="96"/>
        <v>-1.2721538501094032</v>
      </c>
      <c r="O521">
        <f t="shared" si="99"/>
        <v>1.5244152872645778</v>
      </c>
      <c r="P521">
        <f t="shared" si="100"/>
        <v>1.3784937595481352</v>
      </c>
      <c r="Q521">
        <f t="shared" si="101"/>
        <v>1.1892468797740676</v>
      </c>
      <c r="R521">
        <f t="shared" si="102"/>
        <v>0.81075312022593238</v>
      </c>
      <c r="S521">
        <f t="shared" si="103"/>
        <v>0.62150624045186476</v>
      </c>
      <c r="T521">
        <f t="shared" si="104"/>
        <v>0.47558471273542213</v>
      </c>
    </row>
    <row r="522" spans="9:20">
      <c r="I522">
        <f t="shared" si="97"/>
        <v>52.000000000000469</v>
      </c>
      <c r="J522">
        <f t="shared" si="105"/>
        <v>0.57742362827484972</v>
      </c>
      <c r="K522">
        <f t="shared" si="98"/>
        <v>1.1293062857143064</v>
      </c>
      <c r="L522">
        <f t="shared" si="106"/>
        <v>2.5</v>
      </c>
      <c r="M522">
        <f t="shared" si="107"/>
        <v>-1</v>
      </c>
      <c r="N522">
        <f t="shared" si="96"/>
        <v>-1.2770608999431341</v>
      </c>
      <c r="O522">
        <f t="shared" si="99"/>
        <v>1.5254257213440856</v>
      </c>
      <c r="P522">
        <f t="shared" si="100"/>
        <v>1.3792230346147019</v>
      </c>
      <c r="Q522">
        <f t="shared" si="101"/>
        <v>1.1896115173073509</v>
      </c>
      <c r="R522">
        <f t="shared" si="102"/>
        <v>0.81038848269264907</v>
      </c>
      <c r="S522">
        <f t="shared" si="103"/>
        <v>0.62077696538529803</v>
      </c>
      <c r="T522">
        <f t="shared" si="104"/>
        <v>0.47457427865591428</v>
      </c>
    </row>
    <row r="523" spans="9:20">
      <c r="I523">
        <f t="shared" si="97"/>
        <v>52.10000000000047</v>
      </c>
      <c r="J523">
        <f t="shared" si="105"/>
        <v>0.5796466238260114</v>
      </c>
      <c r="K523">
        <f t="shared" si="98"/>
        <v>1.1336539478571637</v>
      </c>
      <c r="L523">
        <f t="shared" si="106"/>
        <v>2.5</v>
      </c>
      <c r="M523">
        <f t="shared" si="107"/>
        <v>-1</v>
      </c>
      <c r="N523">
        <f t="shared" ref="N523:N586" si="108">(0.5*$B$6*I523^2*$B$3*-1)/$B$5</f>
        <v>-1.2819773954935811</v>
      </c>
      <c r="O523">
        <f t="shared" si="99"/>
        <v>1.5264361554235935</v>
      </c>
      <c r="P523">
        <f t="shared" si="100"/>
        <v>1.3799523096812687</v>
      </c>
      <c r="Q523">
        <f t="shared" si="101"/>
        <v>1.1899761548406342</v>
      </c>
      <c r="R523">
        <f t="shared" si="102"/>
        <v>0.81002384515936565</v>
      </c>
      <c r="S523">
        <f t="shared" si="103"/>
        <v>0.6200476903187313</v>
      </c>
      <c r="T523">
        <f t="shared" si="104"/>
        <v>0.47356384457640643</v>
      </c>
    </row>
    <row r="524" spans="9:20">
      <c r="I524">
        <f t="shared" si="97"/>
        <v>52.200000000000472</v>
      </c>
      <c r="J524">
        <f t="shared" si="105"/>
        <v>0.58187389026199765</v>
      </c>
      <c r="K524">
        <f t="shared" si="98"/>
        <v>1.1380099628571634</v>
      </c>
      <c r="L524">
        <f t="shared" si="106"/>
        <v>2.5</v>
      </c>
      <c r="M524">
        <f t="shared" si="107"/>
        <v>-1</v>
      </c>
      <c r="N524">
        <f t="shared" si="108"/>
        <v>-1.2869033367607434</v>
      </c>
      <c r="O524">
        <f t="shared" si="99"/>
        <v>1.5274465895031013</v>
      </c>
      <c r="P524">
        <f t="shared" si="100"/>
        <v>1.3806815847478355</v>
      </c>
      <c r="Q524">
        <f t="shared" si="101"/>
        <v>1.1903407923739178</v>
      </c>
      <c r="R524">
        <f t="shared" si="102"/>
        <v>0.80965920762608223</v>
      </c>
      <c r="S524">
        <f t="shared" si="103"/>
        <v>0.61931841525216458</v>
      </c>
      <c r="T524">
        <f t="shared" si="104"/>
        <v>0.47255341049689858</v>
      </c>
    </row>
    <row r="525" spans="9:20">
      <c r="I525">
        <f t="shared" si="97"/>
        <v>52.300000000000473</v>
      </c>
      <c r="J525">
        <f t="shared" si="105"/>
        <v>0.58410542758280837</v>
      </c>
      <c r="K525">
        <f t="shared" si="98"/>
        <v>1.1423743307143064</v>
      </c>
      <c r="L525">
        <f t="shared" si="106"/>
        <v>2.5</v>
      </c>
      <c r="M525">
        <f t="shared" si="107"/>
        <v>-1</v>
      </c>
      <c r="N525">
        <f t="shared" si="108"/>
        <v>-1.2918387237446212</v>
      </c>
      <c r="O525">
        <f t="shared" si="99"/>
        <v>1.5284570235826092</v>
      </c>
      <c r="P525">
        <f t="shared" si="100"/>
        <v>1.3814108598144021</v>
      </c>
      <c r="Q525">
        <f t="shared" si="101"/>
        <v>1.1907054299072011</v>
      </c>
      <c r="R525">
        <f t="shared" si="102"/>
        <v>0.80929457009279893</v>
      </c>
      <c r="S525">
        <f t="shared" si="103"/>
        <v>0.61858914018559785</v>
      </c>
      <c r="T525">
        <f t="shared" si="104"/>
        <v>0.47154297641739074</v>
      </c>
    </row>
    <row r="526" spans="9:20">
      <c r="I526">
        <f t="shared" si="97"/>
        <v>52.400000000000475</v>
      </c>
      <c r="J526">
        <f t="shared" si="105"/>
        <v>0.58634123578844366</v>
      </c>
      <c r="K526">
        <f t="shared" si="98"/>
        <v>1.1467470514285925</v>
      </c>
      <c r="L526">
        <f t="shared" si="106"/>
        <v>2.5</v>
      </c>
      <c r="M526">
        <f t="shared" si="107"/>
        <v>-1</v>
      </c>
      <c r="N526">
        <f t="shared" si="108"/>
        <v>-1.2967835564452148</v>
      </c>
      <c r="O526">
        <f t="shared" si="99"/>
        <v>1.529467457662117</v>
      </c>
      <c r="P526">
        <f t="shared" si="100"/>
        <v>1.382140134880969</v>
      </c>
      <c r="Q526">
        <f t="shared" si="101"/>
        <v>1.1910700674404844</v>
      </c>
      <c r="R526">
        <f t="shared" si="102"/>
        <v>0.80892993255951551</v>
      </c>
      <c r="S526">
        <f t="shared" si="103"/>
        <v>0.61785986511903102</v>
      </c>
      <c r="T526">
        <f t="shared" si="104"/>
        <v>0.47053254233788289</v>
      </c>
    </row>
    <row r="527" spans="9:20">
      <c r="I527">
        <f t="shared" si="97"/>
        <v>52.500000000000476</v>
      </c>
      <c r="J527">
        <f t="shared" si="105"/>
        <v>0.58858131487890342</v>
      </c>
      <c r="K527">
        <f t="shared" si="98"/>
        <v>1.1511281250000207</v>
      </c>
      <c r="L527">
        <f t="shared" si="106"/>
        <v>2.5</v>
      </c>
      <c r="M527">
        <f t="shared" si="107"/>
        <v>-1</v>
      </c>
      <c r="N527">
        <f t="shared" si="108"/>
        <v>-1.3017378348625237</v>
      </c>
      <c r="O527">
        <f t="shared" si="99"/>
        <v>1.5304778917416251</v>
      </c>
      <c r="P527">
        <f t="shared" si="100"/>
        <v>1.3828694099475356</v>
      </c>
      <c r="Q527">
        <f t="shared" si="101"/>
        <v>1.1914347049737679</v>
      </c>
      <c r="R527">
        <f t="shared" si="102"/>
        <v>0.8085652950262322</v>
      </c>
      <c r="S527">
        <f t="shared" si="103"/>
        <v>0.6171305900524644</v>
      </c>
      <c r="T527">
        <f t="shared" si="104"/>
        <v>0.46952210825837493</v>
      </c>
    </row>
    <row r="528" spans="9:20">
      <c r="I528">
        <f t="shared" si="97"/>
        <v>52.600000000000477</v>
      </c>
      <c r="J528">
        <f t="shared" si="105"/>
        <v>0.59082566485418775</v>
      </c>
      <c r="K528">
        <f t="shared" si="98"/>
        <v>1.1555175514285925</v>
      </c>
      <c r="L528">
        <f t="shared" si="106"/>
        <v>2.5</v>
      </c>
      <c r="M528">
        <f t="shared" si="107"/>
        <v>-1</v>
      </c>
      <c r="N528">
        <f t="shared" si="108"/>
        <v>-1.3067015589965483</v>
      </c>
      <c r="O528">
        <f t="shared" si="99"/>
        <v>1.5314883258211329</v>
      </c>
      <c r="P528">
        <f t="shared" si="100"/>
        <v>1.3835986850141024</v>
      </c>
      <c r="Q528">
        <f t="shared" si="101"/>
        <v>1.1917993425070512</v>
      </c>
      <c r="R528">
        <f t="shared" si="102"/>
        <v>0.80820065749294878</v>
      </c>
      <c r="S528">
        <f t="shared" si="103"/>
        <v>0.61640131498589756</v>
      </c>
      <c r="T528">
        <f t="shared" si="104"/>
        <v>0.46851167417886708</v>
      </c>
    </row>
    <row r="529" spans="9:20">
      <c r="I529">
        <f t="shared" si="97"/>
        <v>52.700000000000479</v>
      </c>
      <c r="J529">
        <f t="shared" si="105"/>
        <v>0.59307428571429655</v>
      </c>
      <c r="K529">
        <f t="shared" si="98"/>
        <v>1.1599153307143069</v>
      </c>
      <c r="L529">
        <f t="shared" si="106"/>
        <v>2.5</v>
      </c>
      <c r="M529">
        <f t="shared" si="107"/>
        <v>-1</v>
      </c>
      <c r="N529">
        <f t="shared" si="108"/>
        <v>-1.3116747288472885</v>
      </c>
      <c r="O529">
        <f t="shared" si="99"/>
        <v>1.5324987599006408</v>
      </c>
      <c r="P529">
        <f t="shared" si="100"/>
        <v>1.3843279600806691</v>
      </c>
      <c r="Q529">
        <f t="shared" si="101"/>
        <v>1.1921639800403345</v>
      </c>
      <c r="R529">
        <f t="shared" si="102"/>
        <v>0.80783601995966547</v>
      </c>
      <c r="S529">
        <f t="shared" si="103"/>
        <v>0.61567203991933084</v>
      </c>
      <c r="T529">
        <f t="shared" si="104"/>
        <v>0.46750124009935923</v>
      </c>
    </row>
    <row r="530" spans="9:20">
      <c r="I530">
        <f t="shared" si="97"/>
        <v>52.80000000000048</v>
      </c>
      <c r="J530">
        <f t="shared" si="105"/>
        <v>0.59532717745922992</v>
      </c>
      <c r="K530">
        <f t="shared" si="98"/>
        <v>1.1643214628571643</v>
      </c>
      <c r="L530">
        <f t="shared" si="106"/>
        <v>2.5</v>
      </c>
      <c r="M530">
        <f t="shared" si="107"/>
        <v>-1</v>
      </c>
      <c r="N530">
        <f t="shared" si="108"/>
        <v>-1.316657344414744</v>
      </c>
      <c r="O530">
        <f t="shared" si="99"/>
        <v>1.5335091939801486</v>
      </c>
      <c r="P530">
        <f t="shared" si="100"/>
        <v>1.3850572351472359</v>
      </c>
      <c r="Q530">
        <f t="shared" si="101"/>
        <v>1.1925286175736178</v>
      </c>
      <c r="R530">
        <f t="shared" si="102"/>
        <v>0.80747138242638206</v>
      </c>
      <c r="S530">
        <f t="shared" si="103"/>
        <v>0.61494276485276411</v>
      </c>
      <c r="T530">
        <f t="shared" si="104"/>
        <v>0.46649080601985138</v>
      </c>
    </row>
    <row r="531" spans="9:20">
      <c r="I531">
        <f t="shared" si="97"/>
        <v>52.900000000000482</v>
      </c>
      <c r="J531">
        <f t="shared" si="105"/>
        <v>0.59758434008898775</v>
      </c>
      <c r="K531">
        <f t="shared" si="98"/>
        <v>1.1687359478571639</v>
      </c>
      <c r="L531">
        <f t="shared" si="106"/>
        <v>2.5</v>
      </c>
      <c r="M531">
        <f t="shared" si="107"/>
        <v>-1</v>
      </c>
      <c r="N531">
        <f t="shared" si="108"/>
        <v>-1.3216494056989152</v>
      </c>
      <c r="O531">
        <f t="shared" si="99"/>
        <v>1.5345196280596565</v>
      </c>
      <c r="P531">
        <f t="shared" si="100"/>
        <v>1.3857865102138027</v>
      </c>
      <c r="Q531">
        <f t="shared" si="101"/>
        <v>1.1928932551069014</v>
      </c>
      <c r="R531">
        <f t="shared" si="102"/>
        <v>0.80710674489309864</v>
      </c>
      <c r="S531">
        <f t="shared" si="103"/>
        <v>0.61421348978619739</v>
      </c>
      <c r="T531">
        <f t="shared" si="104"/>
        <v>0.46548037194034353</v>
      </c>
    </row>
    <row r="532" spans="9:20">
      <c r="I532">
        <f t="shared" si="97"/>
        <v>53.000000000000483</v>
      </c>
      <c r="J532">
        <f t="shared" si="105"/>
        <v>0.59984577360357005</v>
      </c>
      <c r="K532">
        <f t="shared" si="98"/>
        <v>1.1731587857143071</v>
      </c>
      <c r="L532">
        <f t="shared" si="106"/>
        <v>2.5</v>
      </c>
      <c r="M532">
        <f t="shared" si="107"/>
        <v>-1</v>
      </c>
      <c r="N532">
        <f t="shared" si="108"/>
        <v>-1.3266509126998021</v>
      </c>
      <c r="O532">
        <f t="shared" si="99"/>
        <v>1.5355300621391643</v>
      </c>
      <c r="P532">
        <f t="shared" si="100"/>
        <v>1.3865157852803693</v>
      </c>
      <c r="Q532">
        <f t="shared" si="101"/>
        <v>1.1932578926401847</v>
      </c>
      <c r="R532">
        <f t="shared" si="102"/>
        <v>0.80674210735981533</v>
      </c>
      <c r="S532">
        <f t="shared" si="103"/>
        <v>0.61348421471963066</v>
      </c>
      <c r="T532">
        <f t="shared" si="104"/>
        <v>0.46446993786083568</v>
      </c>
    </row>
    <row r="533" spans="9:20">
      <c r="I533">
        <f t="shared" si="97"/>
        <v>53.100000000000485</v>
      </c>
      <c r="J533">
        <f t="shared" si="105"/>
        <v>0.60211147800297682</v>
      </c>
      <c r="K533">
        <f t="shared" si="98"/>
        <v>1.1775899764285931</v>
      </c>
      <c r="L533">
        <f t="shared" si="106"/>
        <v>2.5</v>
      </c>
      <c r="M533">
        <f t="shared" si="107"/>
        <v>-1</v>
      </c>
      <c r="N533">
        <f t="shared" si="108"/>
        <v>-1.3316618654174044</v>
      </c>
      <c r="O533">
        <f t="shared" si="99"/>
        <v>1.5365404962186722</v>
      </c>
      <c r="P533">
        <f t="shared" si="100"/>
        <v>1.387245060346936</v>
      </c>
      <c r="Q533">
        <f t="shared" si="101"/>
        <v>1.193622530173468</v>
      </c>
      <c r="R533">
        <f t="shared" si="102"/>
        <v>0.80637746982653202</v>
      </c>
      <c r="S533">
        <f t="shared" si="103"/>
        <v>0.61275493965306393</v>
      </c>
      <c r="T533">
        <f t="shared" si="104"/>
        <v>0.46345950378132783</v>
      </c>
    </row>
    <row r="534" spans="9:20">
      <c r="I534">
        <f t="shared" si="97"/>
        <v>53.200000000000486</v>
      </c>
      <c r="J534">
        <f t="shared" si="105"/>
        <v>0.60438145328720827</v>
      </c>
      <c r="K534">
        <f t="shared" si="98"/>
        <v>1.1820295200000219</v>
      </c>
      <c r="L534">
        <f t="shared" si="106"/>
        <v>2.5</v>
      </c>
      <c r="M534">
        <f t="shared" si="107"/>
        <v>-1</v>
      </c>
      <c r="N534">
        <f t="shared" si="108"/>
        <v>-1.3366822638517224</v>
      </c>
      <c r="O534">
        <f t="shared" si="99"/>
        <v>1.53755093029818</v>
      </c>
      <c r="P534">
        <f t="shared" si="100"/>
        <v>1.3879743354135028</v>
      </c>
      <c r="Q534">
        <f t="shared" si="101"/>
        <v>1.1939871677067515</v>
      </c>
      <c r="R534">
        <f t="shared" si="102"/>
        <v>0.8060128322932486</v>
      </c>
      <c r="S534">
        <f t="shared" si="103"/>
        <v>0.61202566458649721</v>
      </c>
      <c r="T534">
        <f t="shared" si="104"/>
        <v>0.46244906970181998</v>
      </c>
    </row>
    <row r="535" spans="9:20">
      <c r="I535">
        <f t="shared" si="97"/>
        <v>53.300000000000487</v>
      </c>
      <c r="J535">
        <f t="shared" si="105"/>
        <v>0.60665569945626419</v>
      </c>
      <c r="K535">
        <f t="shared" si="98"/>
        <v>1.1864774164285929</v>
      </c>
      <c r="L535">
        <f t="shared" si="106"/>
        <v>2.5</v>
      </c>
      <c r="M535">
        <f t="shared" si="107"/>
        <v>-1</v>
      </c>
      <c r="N535">
        <f t="shared" si="108"/>
        <v>-1.3417121080027559</v>
      </c>
      <c r="O535">
        <f t="shared" si="99"/>
        <v>1.5385613643776881</v>
      </c>
      <c r="P535">
        <f t="shared" si="100"/>
        <v>1.3887036104800696</v>
      </c>
      <c r="Q535">
        <f t="shared" si="101"/>
        <v>1.1943518052400348</v>
      </c>
      <c r="R535">
        <f t="shared" si="102"/>
        <v>0.80564819475996519</v>
      </c>
      <c r="S535">
        <f t="shared" si="103"/>
        <v>0.61129638951993037</v>
      </c>
      <c r="T535">
        <f t="shared" si="104"/>
        <v>0.46143863562231202</v>
      </c>
    </row>
    <row r="536" spans="9:20">
      <c r="I536">
        <f t="shared" si="97"/>
        <v>53.400000000000489</v>
      </c>
      <c r="J536">
        <f t="shared" si="105"/>
        <v>0.60893421651014457</v>
      </c>
      <c r="K536">
        <f t="shared" si="98"/>
        <v>1.1909336657143075</v>
      </c>
      <c r="L536">
        <f t="shared" si="106"/>
        <v>2.5</v>
      </c>
      <c r="M536">
        <f t="shared" si="107"/>
        <v>-1</v>
      </c>
      <c r="N536">
        <f t="shared" si="108"/>
        <v>-1.3467513978705048</v>
      </c>
      <c r="O536">
        <f t="shared" si="99"/>
        <v>1.5395717984571959</v>
      </c>
      <c r="P536">
        <f t="shared" si="100"/>
        <v>1.3894328855466362</v>
      </c>
      <c r="Q536">
        <f t="shared" si="101"/>
        <v>1.1947164427733181</v>
      </c>
      <c r="R536">
        <f t="shared" si="102"/>
        <v>0.80528355722668188</v>
      </c>
      <c r="S536">
        <f t="shared" si="103"/>
        <v>0.61056711445336376</v>
      </c>
      <c r="T536">
        <f t="shared" si="104"/>
        <v>0.46042820154280417</v>
      </c>
    </row>
    <row r="537" spans="9:20">
      <c r="I537">
        <f t="shared" si="97"/>
        <v>53.50000000000049</v>
      </c>
      <c r="J537">
        <f t="shared" si="105"/>
        <v>0.61121700444884952</v>
      </c>
      <c r="K537">
        <f t="shared" si="98"/>
        <v>1.1953982678571649</v>
      </c>
      <c r="L537">
        <f t="shared" si="106"/>
        <v>2.5</v>
      </c>
      <c r="M537">
        <f t="shared" si="107"/>
        <v>-1</v>
      </c>
      <c r="N537">
        <f t="shared" si="108"/>
        <v>-1.3518001334549694</v>
      </c>
      <c r="O537">
        <f t="shared" si="99"/>
        <v>1.5405822325367038</v>
      </c>
      <c r="P537">
        <f t="shared" si="100"/>
        <v>1.3901621606132031</v>
      </c>
      <c r="Q537">
        <f t="shared" si="101"/>
        <v>1.1950810803066014</v>
      </c>
      <c r="R537">
        <f t="shared" si="102"/>
        <v>0.80491891969339846</v>
      </c>
      <c r="S537">
        <f t="shared" si="103"/>
        <v>0.60983783938679692</v>
      </c>
      <c r="T537">
        <f t="shared" si="104"/>
        <v>0.45941776746329632</v>
      </c>
    </row>
    <row r="538" spans="9:20">
      <c r="I538">
        <f t="shared" si="97"/>
        <v>53.600000000000492</v>
      </c>
      <c r="J538">
        <f t="shared" si="105"/>
        <v>0.61350406327237905</v>
      </c>
      <c r="K538">
        <f t="shared" si="98"/>
        <v>1.1998712228571651</v>
      </c>
      <c r="L538">
        <f t="shared" si="106"/>
        <v>2.5</v>
      </c>
      <c r="M538">
        <f t="shared" si="107"/>
        <v>-1</v>
      </c>
      <c r="N538">
        <f t="shared" si="108"/>
        <v>-1.3568583147561495</v>
      </c>
      <c r="O538">
        <f t="shared" si="99"/>
        <v>1.5415926666162116</v>
      </c>
      <c r="P538">
        <f t="shared" si="100"/>
        <v>1.3908914356797699</v>
      </c>
      <c r="Q538">
        <f t="shared" si="101"/>
        <v>1.195445717839885</v>
      </c>
      <c r="R538">
        <f t="shared" si="102"/>
        <v>0.80455428216011504</v>
      </c>
      <c r="S538">
        <f t="shared" si="103"/>
        <v>0.60910856432023019</v>
      </c>
      <c r="T538">
        <f t="shared" si="104"/>
        <v>0.45840733338378847</v>
      </c>
    </row>
    <row r="539" spans="9:20">
      <c r="I539">
        <f t="shared" si="97"/>
        <v>53.700000000000493</v>
      </c>
      <c r="J539">
        <f t="shared" si="105"/>
        <v>0.61579539298073305</v>
      </c>
      <c r="K539">
        <f t="shared" si="98"/>
        <v>1.2043525307143077</v>
      </c>
      <c r="L539">
        <f t="shared" si="106"/>
        <v>2.5</v>
      </c>
      <c r="M539">
        <f t="shared" si="107"/>
        <v>-1</v>
      </c>
      <c r="N539">
        <f t="shared" si="108"/>
        <v>-1.3619259417740452</v>
      </c>
      <c r="O539">
        <f t="shared" si="99"/>
        <v>1.5426031006957195</v>
      </c>
      <c r="P539">
        <f t="shared" si="100"/>
        <v>1.3916207107463365</v>
      </c>
      <c r="Q539">
        <f t="shared" si="101"/>
        <v>1.1958103553731683</v>
      </c>
      <c r="R539">
        <f t="shared" si="102"/>
        <v>0.80418964462683173</v>
      </c>
      <c r="S539">
        <f t="shared" si="103"/>
        <v>0.60837928925366347</v>
      </c>
      <c r="T539">
        <f t="shared" si="104"/>
        <v>0.45739689930428062</v>
      </c>
    </row>
    <row r="540" spans="9:20">
      <c r="I540">
        <f t="shared" si="97"/>
        <v>53.800000000000495</v>
      </c>
      <c r="J540">
        <f t="shared" si="105"/>
        <v>0.61809099357391151</v>
      </c>
      <c r="K540">
        <f t="shared" si="98"/>
        <v>1.2088421914285936</v>
      </c>
      <c r="L540">
        <f t="shared" si="106"/>
        <v>2.5</v>
      </c>
      <c r="M540">
        <f t="shared" si="107"/>
        <v>-1</v>
      </c>
      <c r="N540">
        <f t="shared" si="108"/>
        <v>-1.3670030145086562</v>
      </c>
      <c r="O540">
        <f t="shared" si="99"/>
        <v>1.5436135347752273</v>
      </c>
      <c r="P540">
        <f t="shared" si="100"/>
        <v>1.3923499858129031</v>
      </c>
      <c r="Q540">
        <f t="shared" si="101"/>
        <v>1.1961749929064516</v>
      </c>
      <c r="R540">
        <f t="shared" si="102"/>
        <v>0.80382500709354843</v>
      </c>
      <c r="S540">
        <f t="shared" si="103"/>
        <v>0.60765001418709674</v>
      </c>
      <c r="T540">
        <f t="shared" si="104"/>
        <v>0.45638646522477277</v>
      </c>
    </row>
    <row r="541" spans="9:20">
      <c r="I541">
        <f t="shared" si="97"/>
        <v>53.900000000000496</v>
      </c>
      <c r="J541">
        <f t="shared" si="105"/>
        <v>0.62039086505191454</v>
      </c>
      <c r="K541">
        <f t="shared" si="98"/>
        <v>1.2133402050000224</v>
      </c>
      <c r="L541">
        <f t="shared" si="106"/>
        <v>2.5</v>
      </c>
      <c r="M541">
        <f t="shared" si="107"/>
        <v>-1</v>
      </c>
      <c r="N541">
        <f t="shared" si="108"/>
        <v>-1.3720895329599831</v>
      </c>
      <c r="O541">
        <f t="shared" si="99"/>
        <v>1.5446239688547352</v>
      </c>
      <c r="P541">
        <f t="shared" si="100"/>
        <v>1.39307926087947</v>
      </c>
      <c r="Q541">
        <f t="shared" si="101"/>
        <v>1.1965396304397351</v>
      </c>
      <c r="R541">
        <f t="shared" si="102"/>
        <v>0.80346036956026501</v>
      </c>
      <c r="S541">
        <f t="shared" si="103"/>
        <v>0.60692073912053002</v>
      </c>
      <c r="T541">
        <f t="shared" si="104"/>
        <v>0.45537603114526493</v>
      </c>
    </row>
    <row r="542" spans="9:20">
      <c r="I542">
        <f t="shared" si="97"/>
        <v>54.000000000000497</v>
      </c>
      <c r="J542">
        <f t="shared" si="105"/>
        <v>0.62269500741474215</v>
      </c>
      <c r="K542">
        <f t="shared" si="98"/>
        <v>1.2178465714285942</v>
      </c>
      <c r="L542">
        <f t="shared" si="106"/>
        <v>2.5</v>
      </c>
      <c r="M542">
        <f t="shared" si="107"/>
        <v>-1</v>
      </c>
      <c r="N542">
        <f t="shared" si="108"/>
        <v>-1.3771854971280253</v>
      </c>
      <c r="O542">
        <f t="shared" si="99"/>
        <v>1.545634402934243</v>
      </c>
      <c r="P542">
        <f t="shared" si="100"/>
        <v>1.3938085359460368</v>
      </c>
      <c r="Q542">
        <f t="shared" si="101"/>
        <v>1.1969042679730184</v>
      </c>
      <c r="R542">
        <f t="shared" si="102"/>
        <v>0.80309573202698159</v>
      </c>
      <c r="S542">
        <f t="shared" si="103"/>
        <v>0.60619146405396329</v>
      </c>
      <c r="T542">
        <f t="shared" si="104"/>
        <v>0.45436559706575708</v>
      </c>
    </row>
    <row r="543" spans="9:20">
      <c r="I543">
        <f t="shared" si="97"/>
        <v>54.100000000000499</v>
      </c>
      <c r="J543">
        <f t="shared" si="105"/>
        <v>0.62500342066239423</v>
      </c>
      <c r="K543">
        <f t="shared" si="98"/>
        <v>1.2223612907143082</v>
      </c>
      <c r="L543">
        <f t="shared" si="106"/>
        <v>2.5</v>
      </c>
      <c r="M543">
        <f t="shared" si="107"/>
        <v>-1</v>
      </c>
      <c r="N543">
        <f t="shared" si="108"/>
        <v>-1.3822909070127833</v>
      </c>
      <c r="O543">
        <f t="shared" si="99"/>
        <v>1.5466448370137509</v>
      </c>
      <c r="P543">
        <f t="shared" si="100"/>
        <v>1.3945378110126034</v>
      </c>
      <c r="Q543">
        <f t="shared" si="101"/>
        <v>1.1972689055063017</v>
      </c>
      <c r="R543">
        <f t="shared" si="102"/>
        <v>0.80273109449369828</v>
      </c>
      <c r="S543">
        <f t="shared" si="103"/>
        <v>0.60546218898739657</v>
      </c>
      <c r="T543">
        <f t="shared" si="104"/>
        <v>0.45335516298624923</v>
      </c>
    </row>
    <row r="544" spans="9:20">
      <c r="I544">
        <f t="shared" si="97"/>
        <v>54.2000000000005</v>
      </c>
      <c r="J544">
        <f t="shared" si="105"/>
        <v>0.62731610479487077</v>
      </c>
      <c r="K544">
        <f t="shared" si="98"/>
        <v>1.2268843628571655</v>
      </c>
      <c r="L544">
        <f t="shared" si="106"/>
        <v>2.5</v>
      </c>
      <c r="M544">
        <f t="shared" si="107"/>
        <v>-1</v>
      </c>
      <c r="N544">
        <f t="shared" si="108"/>
        <v>-1.3874057626142569</v>
      </c>
      <c r="O544">
        <f t="shared" si="99"/>
        <v>1.5476552710932587</v>
      </c>
      <c r="P544">
        <f t="shared" si="100"/>
        <v>1.3952670860791703</v>
      </c>
      <c r="Q544">
        <f t="shared" si="101"/>
        <v>1.197633543039585</v>
      </c>
      <c r="R544">
        <f t="shared" si="102"/>
        <v>0.80236645696041486</v>
      </c>
      <c r="S544">
        <f t="shared" si="103"/>
        <v>0.60473291392082973</v>
      </c>
      <c r="T544">
        <f t="shared" si="104"/>
        <v>0.45234472890674127</v>
      </c>
    </row>
    <row r="545" spans="9:20">
      <c r="I545">
        <f t="shared" si="97"/>
        <v>54.300000000000502</v>
      </c>
      <c r="J545">
        <f t="shared" si="105"/>
        <v>0.62963305981217188</v>
      </c>
      <c r="K545">
        <f t="shared" si="98"/>
        <v>1.2314157878571659</v>
      </c>
      <c r="L545">
        <f t="shared" si="106"/>
        <v>2.5</v>
      </c>
      <c r="M545">
        <f t="shared" si="107"/>
        <v>-1</v>
      </c>
      <c r="N545">
        <f t="shared" si="108"/>
        <v>-1.3925300639324458</v>
      </c>
      <c r="O545">
        <f t="shared" si="99"/>
        <v>1.5486657051727666</v>
      </c>
      <c r="P545">
        <f t="shared" si="100"/>
        <v>1.3959963611457369</v>
      </c>
      <c r="Q545">
        <f t="shared" si="101"/>
        <v>1.1979981805728686</v>
      </c>
      <c r="R545">
        <f t="shared" si="102"/>
        <v>0.80200181942713156</v>
      </c>
      <c r="S545">
        <f t="shared" si="103"/>
        <v>0.60400363885426311</v>
      </c>
      <c r="T545">
        <f t="shared" si="104"/>
        <v>0.45133429482723342</v>
      </c>
    </row>
    <row r="546" spans="9:20">
      <c r="I546">
        <f t="shared" si="97"/>
        <v>54.400000000000503</v>
      </c>
      <c r="J546">
        <f t="shared" si="105"/>
        <v>0.63195428571429746</v>
      </c>
      <c r="K546">
        <f t="shared" si="98"/>
        <v>1.2359555657143089</v>
      </c>
      <c r="L546">
        <f t="shared" si="106"/>
        <v>2.5</v>
      </c>
      <c r="M546">
        <f t="shared" si="107"/>
        <v>-1</v>
      </c>
      <c r="N546">
        <f t="shared" si="108"/>
        <v>-1.3976638109673503</v>
      </c>
      <c r="O546">
        <f t="shared" si="99"/>
        <v>1.5496761392522744</v>
      </c>
      <c r="P546">
        <f t="shared" si="100"/>
        <v>1.3967256362123037</v>
      </c>
      <c r="Q546">
        <f t="shared" si="101"/>
        <v>1.1983628181061519</v>
      </c>
      <c r="R546">
        <f t="shared" si="102"/>
        <v>0.80163718189384814</v>
      </c>
      <c r="S546">
        <f t="shared" si="103"/>
        <v>0.60327436378769628</v>
      </c>
      <c r="T546">
        <f t="shared" si="104"/>
        <v>0.45032386074772557</v>
      </c>
    </row>
    <row r="547" spans="9:20">
      <c r="I547">
        <f t="shared" si="97"/>
        <v>54.500000000000504</v>
      </c>
      <c r="J547">
        <f t="shared" si="105"/>
        <v>0.6342797825012475</v>
      </c>
      <c r="K547">
        <f t="shared" si="98"/>
        <v>1.2405036964285943</v>
      </c>
      <c r="L547">
        <f t="shared" si="106"/>
        <v>2.5</v>
      </c>
      <c r="M547">
        <f t="shared" si="107"/>
        <v>-1</v>
      </c>
      <c r="N547">
        <f t="shared" si="108"/>
        <v>-1.4028070037189706</v>
      </c>
      <c r="O547">
        <f t="shared" si="99"/>
        <v>1.5506865733317823</v>
      </c>
      <c r="P547">
        <f t="shared" si="100"/>
        <v>1.3974549112788703</v>
      </c>
      <c r="Q547">
        <f t="shared" si="101"/>
        <v>1.1987274556394352</v>
      </c>
      <c r="R547">
        <f t="shared" si="102"/>
        <v>0.80127254436056483</v>
      </c>
      <c r="S547">
        <f t="shared" si="103"/>
        <v>0.60254508872112955</v>
      </c>
      <c r="T547">
        <f t="shared" si="104"/>
        <v>0.44931342666821772</v>
      </c>
    </row>
    <row r="548" spans="9:20">
      <c r="I548">
        <f t="shared" si="97"/>
        <v>54.600000000000506</v>
      </c>
      <c r="J548">
        <f t="shared" si="105"/>
        <v>0.63660955017302212</v>
      </c>
      <c r="K548">
        <f t="shared" si="98"/>
        <v>1.2450601800000232</v>
      </c>
      <c r="L548">
        <f t="shared" si="106"/>
        <v>2.5</v>
      </c>
      <c r="M548">
        <f t="shared" si="107"/>
        <v>-1</v>
      </c>
      <c r="N548">
        <f t="shared" si="108"/>
        <v>-1.4079596421873062</v>
      </c>
      <c r="O548">
        <f t="shared" si="99"/>
        <v>1.5516970074112901</v>
      </c>
      <c r="P548">
        <f t="shared" si="100"/>
        <v>1.3981841863454372</v>
      </c>
      <c r="Q548">
        <f t="shared" si="101"/>
        <v>1.1990920931727187</v>
      </c>
      <c r="R548">
        <f t="shared" si="102"/>
        <v>0.80090790682728141</v>
      </c>
      <c r="S548">
        <f t="shared" si="103"/>
        <v>0.60181581365456283</v>
      </c>
      <c r="T548">
        <f t="shared" si="104"/>
        <v>0.44830299258870987</v>
      </c>
    </row>
    <row r="549" spans="9:20">
      <c r="I549">
        <f t="shared" si="97"/>
        <v>54.700000000000507</v>
      </c>
      <c r="J549">
        <f t="shared" si="105"/>
        <v>0.63894358872962131</v>
      </c>
      <c r="K549">
        <f t="shared" si="98"/>
        <v>1.2496250164285947</v>
      </c>
      <c r="L549">
        <f t="shared" si="106"/>
        <v>2.5</v>
      </c>
      <c r="M549">
        <f t="shared" si="107"/>
        <v>-1</v>
      </c>
      <c r="N549">
        <f t="shared" si="108"/>
        <v>-1.4131217263723574</v>
      </c>
      <c r="O549">
        <f t="shared" si="99"/>
        <v>1.552707441490798</v>
      </c>
      <c r="P549">
        <f t="shared" si="100"/>
        <v>1.398913461412004</v>
      </c>
      <c r="Q549">
        <f t="shared" si="101"/>
        <v>1.199456730706002</v>
      </c>
      <c r="R549">
        <f t="shared" si="102"/>
        <v>0.80054326929399799</v>
      </c>
      <c r="S549">
        <f t="shared" si="103"/>
        <v>0.6010865385879961</v>
      </c>
      <c r="T549">
        <f t="shared" si="104"/>
        <v>0.44729255850920202</v>
      </c>
    </row>
    <row r="550" spans="9:20">
      <c r="I550">
        <f t="shared" si="97"/>
        <v>54.800000000000509</v>
      </c>
      <c r="J550">
        <f t="shared" si="105"/>
        <v>0.64128189817104497</v>
      </c>
      <c r="K550">
        <f t="shared" si="98"/>
        <v>1.2541982057143093</v>
      </c>
      <c r="L550">
        <f t="shared" si="106"/>
        <v>2.5</v>
      </c>
      <c r="M550">
        <f t="shared" si="107"/>
        <v>-1</v>
      </c>
      <c r="N550">
        <f t="shared" si="108"/>
        <v>-1.4182932562741244</v>
      </c>
      <c r="O550">
        <f t="shared" si="99"/>
        <v>1.5537178755703058</v>
      </c>
      <c r="P550">
        <f t="shared" si="100"/>
        <v>1.3996427364785706</v>
      </c>
      <c r="Q550">
        <f t="shared" si="101"/>
        <v>1.1998213682392853</v>
      </c>
      <c r="R550">
        <f t="shared" si="102"/>
        <v>0.80017863176071469</v>
      </c>
      <c r="S550">
        <f t="shared" si="103"/>
        <v>0.60035726352142937</v>
      </c>
      <c r="T550">
        <f t="shared" si="104"/>
        <v>0.44628212442969417</v>
      </c>
    </row>
    <row r="551" spans="9:20">
      <c r="I551">
        <f t="shared" si="97"/>
        <v>54.90000000000051</v>
      </c>
      <c r="J551">
        <f t="shared" si="105"/>
        <v>0.64362447849729321</v>
      </c>
      <c r="K551">
        <f t="shared" si="98"/>
        <v>1.2587797478571663</v>
      </c>
      <c r="L551">
        <f t="shared" si="106"/>
        <v>2.5</v>
      </c>
      <c r="M551">
        <f t="shared" si="107"/>
        <v>-1</v>
      </c>
      <c r="N551">
        <f t="shared" si="108"/>
        <v>-1.4234742318926066</v>
      </c>
      <c r="O551">
        <f t="shared" si="99"/>
        <v>1.5547283096498137</v>
      </c>
      <c r="P551">
        <f t="shared" si="100"/>
        <v>1.4003720115451372</v>
      </c>
      <c r="Q551">
        <f t="shared" si="101"/>
        <v>1.2001860057725686</v>
      </c>
      <c r="R551">
        <f t="shared" si="102"/>
        <v>0.79981399422743138</v>
      </c>
      <c r="S551">
        <f t="shared" si="103"/>
        <v>0.59962798845486265</v>
      </c>
      <c r="T551">
        <f t="shared" si="104"/>
        <v>0.44527169035018632</v>
      </c>
    </row>
    <row r="552" spans="9:20">
      <c r="I552">
        <f t="shared" si="97"/>
        <v>55.000000000000512</v>
      </c>
      <c r="J552">
        <f t="shared" si="105"/>
        <v>0.6459713297083659</v>
      </c>
      <c r="K552">
        <f t="shared" si="98"/>
        <v>1.2633696428571664</v>
      </c>
      <c r="L552">
        <f t="shared" si="106"/>
        <v>2.5</v>
      </c>
      <c r="M552">
        <f t="shared" si="107"/>
        <v>-1</v>
      </c>
      <c r="N552">
        <f t="shared" si="108"/>
        <v>-1.4286646532278044</v>
      </c>
      <c r="O552">
        <f t="shared" si="99"/>
        <v>1.5557387437293215</v>
      </c>
      <c r="P552">
        <f t="shared" si="100"/>
        <v>1.4011012866117041</v>
      </c>
      <c r="Q552">
        <f t="shared" si="101"/>
        <v>1.2005506433058521</v>
      </c>
      <c r="R552">
        <f t="shared" si="102"/>
        <v>0.79944935669414796</v>
      </c>
      <c r="S552">
        <f t="shared" si="103"/>
        <v>0.59889871338829592</v>
      </c>
      <c r="T552">
        <f t="shared" si="104"/>
        <v>0.44426125627067836</v>
      </c>
    </row>
    <row r="553" spans="9:20">
      <c r="I553">
        <f t="shared" si="97"/>
        <v>55.100000000000513</v>
      </c>
      <c r="J553">
        <f t="shared" si="105"/>
        <v>0.64832245180426318</v>
      </c>
      <c r="K553">
        <f t="shared" si="98"/>
        <v>1.2679678907143095</v>
      </c>
      <c r="L553">
        <f t="shared" si="106"/>
        <v>2.5</v>
      </c>
      <c r="M553">
        <f t="shared" si="107"/>
        <v>-1</v>
      </c>
      <c r="N553">
        <f t="shared" si="108"/>
        <v>-1.433864520279718</v>
      </c>
      <c r="O553">
        <f t="shared" si="99"/>
        <v>1.5567491778088294</v>
      </c>
      <c r="P553">
        <f t="shared" si="100"/>
        <v>1.4018305616782709</v>
      </c>
      <c r="Q553">
        <f t="shared" si="101"/>
        <v>1.2009152808391355</v>
      </c>
      <c r="R553">
        <f t="shared" si="102"/>
        <v>0.79908471916086454</v>
      </c>
      <c r="S553">
        <f t="shared" si="103"/>
        <v>0.59816943832172909</v>
      </c>
      <c r="T553">
        <f t="shared" si="104"/>
        <v>0.44325082219117051</v>
      </c>
    </row>
    <row r="554" spans="9:20">
      <c r="I554">
        <f t="shared" si="97"/>
        <v>55.200000000000514</v>
      </c>
      <c r="J554">
        <f t="shared" si="105"/>
        <v>0.65067784478498492</v>
      </c>
      <c r="K554">
        <f t="shared" si="98"/>
        <v>1.2725744914285955</v>
      </c>
      <c r="L554">
        <f t="shared" si="106"/>
        <v>2.5</v>
      </c>
      <c r="M554">
        <f t="shared" si="107"/>
        <v>-1</v>
      </c>
      <c r="N554">
        <f t="shared" si="108"/>
        <v>-1.4390738330483468</v>
      </c>
      <c r="O554">
        <f t="shared" si="99"/>
        <v>1.5577596118883372</v>
      </c>
      <c r="P554">
        <f t="shared" si="100"/>
        <v>1.4025598367448375</v>
      </c>
      <c r="Q554">
        <f t="shared" si="101"/>
        <v>1.2012799183724188</v>
      </c>
      <c r="R554">
        <f t="shared" si="102"/>
        <v>0.79872008162758124</v>
      </c>
      <c r="S554">
        <f t="shared" si="103"/>
        <v>0.59744016325516247</v>
      </c>
      <c r="T554">
        <f t="shared" si="104"/>
        <v>0.44224038811166266</v>
      </c>
    </row>
    <row r="555" spans="9:20">
      <c r="I555">
        <f t="shared" si="97"/>
        <v>55.300000000000516</v>
      </c>
      <c r="J555">
        <f t="shared" si="105"/>
        <v>0.65303750865053123</v>
      </c>
      <c r="K555">
        <f t="shared" si="98"/>
        <v>1.2771894450000238</v>
      </c>
      <c r="L555">
        <f t="shared" si="106"/>
        <v>2.5</v>
      </c>
      <c r="M555">
        <f t="shared" si="107"/>
        <v>-1</v>
      </c>
      <c r="N555">
        <f t="shared" si="108"/>
        <v>-1.4442925915336913</v>
      </c>
      <c r="O555">
        <f t="shared" si="99"/>
        <v>1.5587700459678451</v>
      </c>
      <c r="P555">
        <f t="shared" si="100"/>
        <v>1.4032891118114044</v>
      </c>
      <c r="Q555">
        <f t="shared" si="101"/>
        <v>1.2016445559057021</v>
      </c>
      <c r="R555">
        <f t="shared" si="102"/>
        <v>0.79835544409429782</v>
      </c>
      <c r="S555">
        <f t="shared" si="103"/>
        <v>0.59671088818859563</v>
      </c>
      <c r="T555">
        <f t="shared" si="104"/>
        <v>0.44122995403215481</v>
      </c>
    </row>
    <row r="556" spans="9:20">
      <c r="I556">
        <f t="shared" si="97"/>
        <v>55.400000000000517</v>
      </c>
      <c r="J556">
        <f t="shared" si="105"/>
        <v>0.65540144340090201</v>
      </c>
      <c r="K556">
        <f t="shared" si="98"/>
        <v>1.2818127514285955</v>
      </c>
      <c r="L556">
        <f t="shared" si="106"/>
        <v>2.5</v>
      </c>
      <c r="M556">
        <f t="shared" si="107"/>
        <v>-1</v>
      </c>
      <c r="N556">
        <f t="shared" si="108"/>
        <v>-1.4495207957357517</v>
      </c>
      <c r="O556">
        <f t="shared" si="99"/>
        <v>1.5597804800473529</v>
      </c>
      <c r="P556">
        <f t="shared" si="100"/>
        <v>1.4040183868779712</v>
      </c>
      <c r="Q556">
        <f t="shared" si="101"/>
        <v>1.2020091934389856</v>
      </c>
      <c r="R556">
        <f t="shared" si="102"/>
        <v>0.7979908065610144</v>
      </c>
      <c r="S556">
        <f t="shared" si="103"/>
        <v>0.59598161312202891</v>
      </c>
      <c r="T556">
        <f t="shared" si="104"/>
        <v>0.44021951995264696</v>
      </c>
    </row>
    <row r="557" spans="9:20">
      <c r="I557">
        <f t="shared" si="97"/>
        <v>55.500000000000519</v>
      </c>
      <c r="J557">
        <f t="shared" si="105"/>
        <v>0.65776964903609736</v>
      </c>
      <c r="K557">
        <f t="shared" si="98"/>
        <v>1.28644441071431</v>
      </c>
      <c r="L557">
        <f t="shared" si="106"/>
        <v>2.5</v>
      </c>
      <c r="M557">
        <f t="shared" si="107"/>
        <v>-1</v>
      </c>
      <c r="N557">
        <f t="shared" si="108"/>
        <v>-1.4547584456545275</v>
      </c>
      <c r="O557">
        <f t="shared" si="99"/>
        <v>1.5607909141268608</v>
      </c>
      <c r="P557">
        <f t="shared" si="100"/>
        <v>1.4047476619445378</v>
      </c>
      <c r="Q557">
        <f t="shared" si="101"/>
        <v>1.2023738309722689</v>
      </c>
      <c r="R557">
        <f t="shared" si="102"/>
        <v>0.79762616902773109</v>
      </c>
      <c r="S557">
        <f t="shared" si="103"/>
        <v>0.59525233805546218</v>
      </c>
      <c r="T557">
        <f t="shared" si="104"/>
        <v>0.43920908587313912</v>
      </c>
    </row>
    <row r="558" spans="9:20">
      <c r="I558">
        <f t="shared" si="97"/>
        <v>55.60000000000052</v>
      </c>
      <c r="J558">
        <f t="shared" si="105"/>
        <v>0.66014212555611718</v>
      </c>
      <c r="K558">
        <f t="shared" si="98"/>
        <v>1.291084422857167</v>
      </c>
      <c r="L558">
        <f t="shared" si="106"/>
        <v>2.5</v>
      </c>
      <c r="M558">
        <f t="shared" si="107"/>
        <v>-1</v>
      </c>
      <c r="N558">
        <f t="shared" si="108"/>
        <v>-1.4600055412900186</v>
      </c>
      <c r="O558">
        <f t="shared" si="99"/>
        <v>1.5618013482063686</v>
      </c>
      <c r="P558">
        <f t="shared" si="100"/>
        <v>1.4054769370111044</v>
      </c>
      <c r="Q558">
        <f t="shared" si="101"/>
        <v>1.2027384685055522</v>
      </c>
      <c r="R558">
        <f t="shared" si="102"/>
        <v>0.79726153149444778</v>
      </c>
      <c r="S558">
        <f t="shared" si="103"/>
        <v>0.59452306298889546</v>
      </c>
      <c r="T558">
        <f t="shared" si="104"/>
        <v>0.43819865179363127</v>
      </c>
    </row>
    <row r="559" spans="9:20">
      <c r="I559">
        <f t="shared" si="97"/>
        <v>55.700000000000522</v>
      </c>
      <c r="J559">
        <f t="shared" si="105"/>
        <v>0.66251887296096157</v>
      </c>
      <c r="K559">
        <f t="shared" si="98"/>
        <v>1.2957327878571672</v>
      </c>
      <c r="L559">
        <f t="shared" si="106"/>
        <v>2.5</v>
      </c>
      <c r="M559">
        <f t="shared" si="107"/>
        <v>-1</v>
      </c>
      <c r="N559">
        <f t="shared" si="108"/>
        <v>-1.4652620826422251</v>
      </c>
      <c r="O559">
        <f t="shared" si="99"/>
        <v>1.5628117822858765</v>
      </c>
      <c r="P559">
        <f t="shared" si="100"/>
        <v>1.4062062120776713</v>
      </c>
      <c r="Q559">
        <f t="shared" si="101"/>
        <v>1.2031031060388355</v>
      </c>
      <c r="R559">
        <f t="shared" si="102"/>
        <v>0.79689689396116437</v>
      </c>
      <c r="S559">
        <f t="shared" si="103"/>
        <v>0.59379378792232873</v>
      </c>
      <c r="T559">
        <f t="shared" si="104"/>
        <v>0.43718821771412342</v>
      </c>
    </row>
    <row r="560" spans="9:20">
      <c r="I560">
        <f t="shared" si="97"/>
        <v>55.800000000000523</v>
      </c>
      <c r="J560">
        <f t="shared" si="105"/>
        <v>0.66489989125063043</v>
      </c>
      <c r="K560">
        <f t="shared" si="98"/>
        <v>1.3003895057143102</v>
      </c>
      <c r="L560">
        <f t="shared" si="106"/>
        <v>2.5</v>
      </c>
      <c r="M560">
        <f t="shared" si="107"/>
        <v>-1</v>
      </c>
      <c r="N560">
        <f t="shared" si="108"/>
        <v>-1.4705280697111478</v>
      </c>
      <c r="O560">
        <f t="shared" si="99"/>
        <v>1.5638222163653843</v>
      </c>
      <c r="P560">
        <f t="shared" si="100"/>
        <v>1.4069354871442381</v>
      </c>
      <c r="Q560">
        <f t="shared" si="101"/>
        <v>1.2034677435721191</v>
      </c>
      <c r="R560">
        <f t="shared" si="102"/>
        <v>0.79653225642788095</v>
      </c>
      <c r="S560">
        <f t="shared" si="103"/>
        <v>0.59306451285576189</v>
      </c>
      <c r="T560">
        <f t="shared" si="104"/>
        <v>0.43617778363461557</v>
      </c>
    </row>
    <row r="561" spans="9:20">
      <c r="I561">
        <f t="shared" si="97"/>
        <v>55.900000000000524</v>
      </c>
      <c r="J561">
        <f t="shared" si="105"/>
        <v>0.66728518042512364</v>
      </c>
      <c r="K561">
        <f t="shared" si="98"/>
        <v>1.3050545764285961</v>
      </c>
      <c r="L561">
        <f t="shared" si="106"/>
        <v>2.5</v>
      </c>
      <c r="M561">
        <f t="shared" si="107"/>
        <v>-1</v>
      </c>
      <c r="N561">
        <f t="shared" si="108"/>
        <v>-1.4758035024967857</v>
      </c>
      <c r="O561">
        <f t="shared" si="99"/>
        <v>1.5648326504448924</v>
      </c>
      <c r="P561">
        <f t="shared" si="100"/>
        <v>1.4076647622108047</v>
      </c>
      <c r="Q561">
        <f t="shared" si="101"/>
        <v>1.2038323811054024</v>
      </c>
      <c r="R561">
        <f t="shared" si="102"/>
        <v>0.79616761889459764</v>
      </c>
      <c r="S561">
        <f t="shared" si="103"/>
        <v>0.59233523778919528</v>
      </c>
      <c r="T561">
        <f t="shared" si="104"/>
        <v>0.43516734955510761</v>
      </c>
    </row>
    <row r="562" spans="9:20">
      <c r="I562">
        <f t="shared" si="97"/>
        <v>56.000000000000526</v>
      </c>
      <c r="J562">
        <f t="shared" si="105"/>
        <v>0.66967474048444153</v>
      </c>
      <c r="K562">
        <f t="shared" si="98"/>
        <v>1.3097280000000244</v>
      </c>
      <c r="L562">
        <f t="shared" si="106"/>
        <v>2.5</v>
      </c>
      <c r="M562">
        <f t="shared" si="107"/>
        <v>-1</v>
      </c>
      <c r="N562">
        <f t="shared" si="108"/>
        <v>-1.4810883809991391</v>
      </c>
      <c r="O562">
        <f t="shared" si="99"/>
        <v>1.5658430845244002</v>
      </c>
      <c r="P562">
        <f t="shared" si="100"/>
        <v>1.4083940372773716</v>
      </c>
      <c r="Q562">
        <f t="shared" si="101"/>
        <v>1.2041970186386857</v>
      </c>
      <c r="R562">
        <f t="shared" si="102"/>
        <v>0.79580298136131422</v>
      </c>
      <c r="S562">
        <f t="shared" si="103"/>
        <v>0.59160596272262844</v>
      </c>
      <c r="T562">
        <f t="shared" si="104"/>
        <v>0.43415691547559976</v>
      </c>
    </row>
    <row r="563" spans="9:20">
      <c r="I563">
        <f t="shared" si="97"/>
        <v>56.100000000000527</v>
      </c>
      <c r="J563">
        <f t="shared" si="105"/>
        <v>0.67206857142858401</v>
      </c>
      <c r="K563">
        <f t="shared" si="98"/>
        <v>1.314409776428596</v>
      </c>
      <c r="L563">
        <f t="shared" si="106"/>
        <v>2.5</v>
      </c>
      <c r="M563">
        <f t="shared" si="107"/>
        <v>-1</v>
      </c>
      <c r="N563">
        <f t="shared" si="108"/>
        <v>-1.4863827052182079</v>
      </c>
      <c r="O563">
        <f t="shared" si="99"/>
        <v>1.5668535186039081</v>
      </c>
      <c r="P563">
        <f t="shared" si="100"/>
        <v>1.4091233123439382</v>
      </c>
      <c r="Q563">
        <f t="shared" si="101"/>
        <v>1.2045616561719692</v>
      </c>
      <c r="R563">
        <f t="shared" si="102"/>
        <v>0.79543834382803091</v>
      </c>
      <c r="S563">
        <f t="shared" si="103"/>
        <v>0.59087668765606183</v>
      </c>
      <c r="T563">
        <f t="shared" si="104"/>
        <v>0.43314648139609191</v>
      </c>
    </row>
    <row r="564" spans="9:20">
      <c r="I564">
        <f t="shared" si="97"/>
        <v>56.200000000000529</v>
      </c>
      <c r="J564">
        <f t="shared" si="105"/>
        <v>0.67446667325755094</v>
      </c>
      <c r="K564">
        <f t="shared" si="98"/>
        <v>1.3190999057143107</v>
      </c>
      <c r="L564">
        <f t="shared" si="106"/>
        <v>2.5</v>
      </c>
      <c r="M564">
        <f t="shared" si="107"/>
        <v>-1</v>
      </c>
      <c r="N564">
        <f t="shared" si="108"/>
        <v>-1.4916864751539927</v>
      </c>
      <c r="O564">
        <f t="shared" si="99"/>
        <v>1.5678639526834159</v>
      </c>
      <c r="P564">
        <f t="shared" si="100"/>
        <v>1.409852587410505</v>
      </c>
      <c r="Q564">
        <f t="shared" si="101"/>
        <v>1.2049262937052525</v>
      </c>
      <c r="R564">
        <f t="shared" si="102"/>
        <v>0.7950737062947475</v>
      </c>
      <c r="S564">
        <f t="shared" si="103"/>
        <v>0.59014741258949499</v>
      </c>
      <c r="T564">
        <f t="shared" si="104"/>
        <v>0.43213604731658406</v>
      </c>
    </row>
    <row r="565" spans="9:20">
      <c r="I565">
        <f t="shared" si="97"/>
        <v>56.30000000000053</v>
      </c>
      <c r="J565">
        <f t="shared" si="105"/>
        <v>0.67686904597134245</v>
      </c>
      <c r="K565">
        <f t="shared" si="98"/>
        <v>1.323798387857168</v>
      </c>
      <c r="L565">
        <f t="shared" si="106"/>
        <v>2.5</v>
      </c>
      <c r="M565">
        <f t="shared" si="107"/>
        <v>-1</v>
      </c>
      <c r="N565">
        <f t="shared" si="108"/>
        <v>-1.4969996908064929</v>
      </c>
      <c r="O565">
        <f t="shared" si="99"/>
        <v>1.5688743867629238</v>
      </c>
      <c r="P565">
        <f t="shared" si="100"/>
        <v>1.4105818624770716</v>
      </c>
      <c r="Q565">
        <f t="shared" si="101"/>
        <v>1.2052909312385358</v>
      </c>
      <c r="R565">
        <f t="shared" si="102"/>
        <v>0.79470906876146419</v>
      </c>
      <c r="S565">
        <f t="shared" si="103"/>
        <v>0.58941813752292826</v>
      </c>
      <c r="T565">
        <f t="shared" si="104"/>
        <v>0.43112561323707621</v>
      </c>
    </row>
    <row r="566" spans="9:20">
      <c r="I566">
        <f t="shared" si="97"/>
        <v>56.400000000000531</v>
      </c>
      <c r="J566">
        <f t="shared" si="105"/>
        <v>0.67927568956995843</v>
      </c>
      <c r="K566">
        <f t="shared" si="98"/>
        <v>1.3285052228571679</v>
      </c>
      <c r="L566">
        <f t="shared" si="106"/>
        <v>2.5</v>
      </c>
      <c r="M566">
        <f t="shared" si="107"/>
        <v>-1</v>
      </c>
      <c r="N566">
        <f t="shared" si="108"/>
        <v>-1.5023223521757085</v>
      </c>
      <c r="O566">
        <f t="shared" si="99"/>
        <v>1.5698848208424316</v>
      </c>
      <c r="P566">
        <f t="shared" si="100"/>
        <v>1.4113111375436385</v>
      </c>
      <c r="Q566">
        <f t="shared" si="101"/>
        <v>1.2056555687718191</v>
      </c>
      <c r="R566">
        <f t="shared" si="102"/>
        <v>0.79434443122818077</v>
      </c>
      <c r="S566">
        <f t="shared" si="103"/>
        <v>0.58868886245636154</v>
      </c>
      <c r="T566">
        <f t="shared" si="104"/>
        <v>0.43011517915756836</v>
      </c>
    </row>
    <row r="567" spans="9:20">
      <c r="I567">
        <f t="shared" si="97"/>
        <v>56.500000000000533</v>
      </c>
      <c r="J567">
        <f t="shared" si="105"/>
        <v>0.68168660405339887</v>
      </c>
      <c r="K567">
        <f t="shared" si="98"/>
        <v>1.3332204107143109</v>
      </c>
      <c r="L567">
        <f t="shared" si="106"/>
        <v>2.5</v>
      </c>
      <c r="M567">
        <f t="shared" si="107"/>
        <v>-1</v>
      </c>
      <c r="N567">
        <f t="shared" si="108"/>
        <v>-1.5076544592616397</v>
      </c>
      <c r="O567">
        <f t="shared" si="99"/>
        <v>1.5708952549219395</v>
      </c>
      <c r="P567">
        <f t="shared" si="100"/>
        <v>1.4120404126102053</v>
      </c>
      <c r="Q567">
        <f t="shared" si="101"/>
        <v>1.2060202063051026</v>
      </c>
      <c r="R567">
        <f t="shared" si="102"/>
        <v>0.79397979369489735</v>
      </c>
      <c r="S567">
        <f t="shared" si="103"/>
        <v>0.58795958738979481</v>
      </c>
      <c r="T567">
        <f t="shared" si="104"/>
        <v>0.42910474507806051</v>
      </c>
    </row>
    <row r="568" spans="9:20">
      <c r="I568">
        <f t="shared" si="97"/>
        <v>56.600000000000534</v>
      </c>
      <c r="J568">
        <f t="shared" si="105"/>
        <v>0.68410178942166389</v>
      </c>
      <c r="K568">
        <f t="shared" si="98"/>
        <v>1.3379439514285969</v>
      </c>
      <c r="L568">
        <f t="shared" si="106"/>
        <v>2.5</v>
      </c>
      <c r="M568">
        <f t="shared" si="107"/>
        <v>-1</v>
      </c>
      <c r="N568">
        <f t="shared" si="108"/>
        <v>-1.5129960120642865</v>
      </c>
      <c r="O568">
        <f t="shared" si="99"/>
        <v>1.5719056890014473</v>
      </c>
      <c r="P568">
        <f t="shared" si="100"/>
        <v>1.4127696876767719</v>
      </c>
      <c r="Q568">
        <f t="shared" si="101"/>
        <v>1.206384843838386</v>
      </c>
      <c r="R568">
        <f t="shared" si="102"/>
        <v>0.79361515616161404</v>
      </c>
      <c r="S568">
        <f t="shared" si="103"/>
        <v>0.58723031232322809</v>
      </c>
      <c r="T568">
        <f t="shared" si="104"/>
        <v>0.42809431099855266</v>
      </c>
    </row>
    <row r="569" spans="9:20">
      <c r="I569">
        <f t="shared" si="97"/>
        <v>56.700000000000536</v>
      </c>
      <c r="J569">
        <f t="shared" si="105"/>
        <v>0.68652124567475348</v>
      </c>
      <c r="K569">
        <f t="shared" si="98"/>
        <v>1.3426758450000256</v>
      </c>
      <c r="L569">
        <f t="shared" si="106"/>
        <v>2.5</v>
      </c>
      <c r="M569">
        <f t="shared" si="107"/>
        <v>-1</v>
      </c>
      <c r="N569">
        <f t="shared" si="108"/>
        <v>-1.518347010583649</v>
      </c>
      <c r="O569">
        <f t="shared" si="99"/>
        <v>1.5729161230809554</v>
      </c>
      <c r="P569">
        <f t="shared" si="100"/>
        <v>1.4134989627433387</v>
      </c>
      <c r="Q569">
        <f t="shared" si="101"/>
        <v>1.2067494813716693</v>
      </c>
      <c r="R569">
        <f t="shared" si="102"/>
        <v>0.79325051862833063</v>
      </c>
      <c r="S569">
        <f t="shared" si="103"/>
        <v>0.58650103725666125</v>
      </c>
      <c r="T569">
        <f t="shared" si="104"/>
        <v>0.4270838769190447</v>
      </c>
    </row>
    <row r="570" spans="9:20">
      <c r="I570">
        <f t="shared" si="97"/>
        <v>56.800000000000537</v>
      </c>
      <c r="J570">
        <f t="shared" si="105"/>
        <v>0.68894497281266753</v>
      </c>
      <c r="K570">
        <f t="shared" si="98"/>
        <v>1.3474160914285969</v>
      </c>
      <c r="L570">
        <f t="shared" si="106"/>
        <v>2.5</v>
      </c>
      <c r="M570">
        <f t="shared" si="107"/>
        <v>-1</v>
      </c>
      <c r="N570">
        <f t="shared" si="108"/>
        <v>-1.5237074548197267</v>
      </c>
      <c r="O570">
        <f t="shared" si="99"/>
        <v>1.5739265571604633</v>
      </c>
      <c r="P570">
        <f t="shared" si="100"/>
        <v>1.4142282378099054</v>
      </c>
      <c r="Q570">
        <f t="shared" si="101"/>
        <v>1.2071141189049528</v>
      </c>
      <c r="R570">
        <f t="shared" si="102"/>
        <v>0.79288588109504732</v>
      </c>
      <c r="S570">
        <f t="shared" si="103"/>
        <v>0.58577176219009464</v>
      </c>
      <c r="T570">
        <f t="shared" si="104"/>
        <v>0.42607344283953685</v>
      </c>
    </row>
    <row r="571" spans="9:20">
      <c r="I571">
        <f t="shared" si="97"/>
        <v>56.900000000000539</v>
      </c>
      <c r="J571">
        <f t="shared" si="105"/>
        <v>0.69137297083540616</v>
      </c>
      <c r="K571">
        <f t="shared" si="98"/>
        <v>1.3521646907143114</v>
      </c>
      <c r="L571">
        <f t="shared" si="106"/>
        <v>2.5</v>
      </c>
      <c r="M571">
        <f t="shared" si="107"/>
        <v>-1</v>
      </c>
      <c r="N571">
        <f t="shared" si="108"/>
        <v>-1.5290773447725203</v>
      </c>
      <c r="O571">
        <f t="shared" si="99"/>
        <v>1.5749369912399711</v>
      </c>
      <c r="P571">
        <f t="shared" si="100"/>
        <v>1.4149575128764722</v>
      </c>
      <c r="Q571">
        <f t="shared" si="101"/>
        <v>1.2074787564382361</v>
      </c>
      <c r="R571">
        <f t="shared" si="102"/>
        <v>0.7925212435617639</v>
      </c>
      <c r="S571">
        <f t="shared" si="103"/>
        <v>0.5850424871235278</v>
      </c>
      <c r="T571">
        <f t="shared" si="104"/>
        <v>0.425063008760029</v>
      </c>
    </row>
    <row r="572" spans="9:20">
      <c r="I572">
        <f t="shared" si="97"/>
        <v>57.00000000000054</v>
      </c>
      <c r="J572">
        <f t="shared" si="105"/>
        <v>0.69380523974296926</v>
      </c>
      <c r="K572">
        <f t="shared" si="98"/>
        <v>1.3569216428571687</v>
      </c>
      <c r="L572">
        <f t="shared" si="106"/>
        <v>2.5</v>
      </c>
      <c r="M572">
        <f t="shared" si="107"/>
        <v>-1</v>
      </c>
      <c r="N572">
        <f t="shared" si="108"/>
        <v>-1.5344566804420292</v>
      </c>
      <c r="O572">
        <f t="shared" si="99"/>
        <v>1.575947425319479</v>
      </c>
      <c r="P572">
        <f t="shared" si="100"/>
        <v>1.4156867879430388</v>
      </c>
      <c r="Q572">
        <f t="shared" si="101"/>
        <v>1.2078433939715194</v>
      </c>
      <c r="R572">
        <f t="shared" si="102"/>
        <v>0.79215660602848059</v>
      </c>
      <c r="S572">
        <f t="shared" si="103"/>
        <v>0.58431321205696118</v>
      </c>
      <c r="T572">
        <f t="shared" si="104"/>
        <v>0.42405257468052115</v>
      </c>
    </row>
    <row r="573" spans="9:20">
      <c r="I573">
        <f t="shared" si="97"/>
        <v>57.100000000000541</v>
      </c>
      <c r="J573">
        <f t="shared" si="105"/>
        <v>0.69624177953535682</v>
      </c>
      <c r="K573">
        <f t="shared" si="98"/>
        <v>1.3616869478571689</v>
      </c>
      <c r="L573">
        <f t="shared" si="106"/>
        <v>2.5</v>
      </c>
      <c r="M573">
        <f t="shared" si="107"/>
        <v>-1</v>
      </c>
      <c r="N573">
        <f t="shared" si="108"/>
        <v>-1.5398454618282538</v>
      </c>
      <c r="O573">
        <f t="shared" si="99"/>
        <v>1.5769578593989868</v>
      </c>
      <c r="P573">
        <f t="shared" si="100"/>
        <v>1.4164160630096057</v>
      </c>
      <c r="Q573">
        <f t="shared" si="101"/>
        <v>1.2082080315048027</v>
      </c>
      <c r="R573">
        <f t="shared" si="102"/>
        <v>0.79179196849519717</v>
      </c>
      <c r="S573">
        <f t="shared" si="103"/>
        <v>0.58358393699039435</v>
      </c>
      <c r="T573">
        <f t="shared" si="104"/>
        <v>0.42304214060101331</v>
      </c>
    </row>
    <row r="574" spans="9:20">
      <c r="I574">
        <f t="shared" si="97"/>
        <v>57.200000000000543</v>
      </c>
      <c r="J574">
        <f t="shared" si="105"/>
        <v>0.69868259021256895</v>
      </c>
      <c r="K574">
        <f t="shared" si="98"/>
        <v>1.3664606057143116</v>
      </c>
      <c r="L574">
        <f t="shared" si="106"/>
        <v>2.5</v>
      </c>
      <c r="M574">
        <f t="shared" si="107"/>
        <v>-1</v>
      </c>
      <c r="N574">
        <f t="shared" si="108"/>
        <v>-1.5452436889311938</v>
      </c>
      <c r="O574">
        <f t="shared" si="99"/>
        <v>1.5779682934784947</v>
      </c>
      <c r="P574">
        <f t="shared" si="100"/>
        <v>1.4171453380761725</v>
      </c>
      <c r="Q574">
        <f t="shared" si="101"/>
        <v>1.2085726690380862</v>
      </c>
      <c r="R574">
        <f t="shared" si="102"/>
        <v>0.79142733096191376</v>
      </c>
      <c r="S574">
        <f t="shared" si="103"/>
        <v>0.58285466192382762</v>
      </c>
      <c r="T574">
        <f t="shared" si="104"/>
        <v>0.42203170652150546</v>
      </c>
    </row>
    <row r="575" spans="9:20">
      <c r="I575">
        <f t="shared" si="97"/>
        <v>57.300000000000544</v>
      </c>
      <c r="J575">
        <f t="shared" si="105"/>
        <v>0.70112767177460567</v>
      </c>
      <c r="K575">
        <f t="shared" si="98"/>
        <v>1.3712426164285976</v>
      </c>
      <c r="L575">
        <f t="shared" si="106"/>
        <v>2.5</v>
      </c>
      <c r="M575">
        <f t="shared" si="107"/>
        <v>-1</v>
      </c>
      <c r="N575">
        <f t="shared" si="108"/>
        <v>-1.5506513617508495</v>
      </c>
      <c r="O575">
        <f t="shared" si="99"/>
        <v>1.5789787275580025</v>
      </c>
      <c r="P575">
        <f t="shared" si="100"/>
        <v>1.4178746131427391</v>
      </c>
      <c r="Q575">
        <f t="shared" si="101"/>
        <v>1.2089373065713696</v>
      </c>
      <c r="R575">
        <f t="shared" si="102"/>
        <v>0.79106269342863045</v>
      </c>
      <c r="S575">
        <f t="shared" si="103"/>
        <v>0.5821253868572609</v>
      </c>
      <c r="T575">
        <f t="shared" si="104"/>
        <v>0.42102127244199761</v>
      </c>
    </row>
    <row r="576" spans="9:20">
      <c r="I576">
        <f t="shared" si="97"/>
        <v>57.400000000000546</v>
      </c>
      <c r="J576">
        <f t="shared" si="105"/>
        <v>0.70357702422146662</v>
      </c>
      <c r="K576">
        <f t="shared" si="98"/>
        <v>1.3760329800000264</v>
      </c>
      <c r="L576">
        <f t="shared" si="106"/>
        <v>2.5</v>
      </c>
      <c r="M576">
        <f t="shared" si="107"/>
        <v>-1</v>
      </c>
      <c r="N576">
        <f t="shared" si="108"/>
        <v>-1.5560684802872207</v>
      </c>
      <c r="O576">
        <f t="shared" si="99"/>
        <v>1.5799891616375104</v>
      </c>
      <c r="P576">
        <f t="shared" si="100"/>
        <v>1.4186038882093057</v>
      </c>
      <c r="Q576">
        <f t="shared" si="101"/>
        <v>1.2093019441046529</v>
      </c>
      <c r="R576">
        <f t="shared" si="102"/>
        <v>0.79069805589534714</v>
      </c>
      <c r="S576">
        <f t="shared" si="103"/>
        <v>0.58139611179069417</v>
      </c>
      <c r="T576">
        <f t="shared" si="104"/>
        <v>0.42001083836248976</v>
      </c>
    </row>
    <row r="577" spans="9:20">
      <c r="I577">
        <f t="shared" si="97"/>
        <v>57.500000000000547</v>
      </c>
      <c r="J577">
        <f t="shared" si="105"/>
        <v>0.70603064755315226</v>
      </c>
      <c r="K577">
        <f t="shared" si="98"/>
        <v>1.380831696428598</v>
      </c>
      <c r="L577">
        <f t="shared" si="106"/>
        <v>2.5</v>
      </c>
      <c r="M577">
        <f t="shared" si="107"/>
        <v>-1</v>
      </c>
      <c r="N577">
        <f t="shared" si="108"/>
        <v>-1.5614950445403077</v>
      </c>
      <c r="O577">
        <f t="shared" si="99"/>
        <v>1.5809995957170182</v>
      </c>
      <c r="P577">
        <f t="shared" si="100"/>
        <v>1.4193331632758726</v>
      </c>
      <c r="Q577">
        <f t="shared" si="101"/>
        <v>1.2096665816379364</v>
      </c>
      <c r="R577">
        <f t="shared" si="102"/>
        <v>0.79033341836206372</v>
      </c>
      <c r="S577">
        <f t="shared" si="103"/>
        <v>0.58066683672412744</v>
      </c>
      <c r="T577">
        <f t="shared" si="104"/>
        <v>0.4190004042829818</v>
      </c>
    </row>
    <row r="578" spans="9:20">
      <c r="I578">
        <f t="shared" si="97"/>
        <v>57.600000000000549</v>
      </c>
      <c r="J578">
        <f t="shared" si="105"/>
        <v>0.70848854176966247</v>
      </c>
      <c r="K578">
        <f t="shared" si="98"/>
        <v>1.3856387657143121</v>
      </c>
      <c r="L578">
        <f t="shared" si="106"/>
        <v>2.5</v>
      </c>
      <c r="M578">
        <f t="shared" si="107"/>
        <v>-1</v>
      </c>
      <c r="N578">
        <f t="shared" si="108"/>
        <v>-1.5669310545101098</v>
      </c>
      <c r="O578">
        <f t="shared" si="99"/>
        <v>1.5820100297965261</v>
      </c>
      <c r="P578">
        <f t="shared" si="100"/>
        <v>1.4200624383424394</v>
      </c>
      <c r="Q578">
        <f t="shared" si="101"/>
        <v>1.2100312191712197</v>
      </c>
      <c r="R578">
        <f t="shared" si="102"/>
        <v>0.7899687808287803</v>
      </c>
      <c r="S578">
        <f t="shared" si="103"/>
        <v>0.57993756165756061</v>
      </c>
      <c r="T578">
        <f t="shared" si="104"/>
        <v>0.41798997020347395</v>
      </c>
    </row>
    <row r="579" spans="9:20">
      <c r="I579">
        <f t="shared" ref="I579:I642" si="109">I578+0.1</f>
        <v>57.70000000000055</v>
      </c>
      <c r="J579">
        <f t="shared" si="105"/>
        <v>0.71095070687099726</v>
      </c>
      <c r="K579">
        <f t="shared" ref="K579:K642" si="110">(I579/$E$4)^2</f>
        <v>1.3904541878571695</v>
      </c>
      <c r="L579">
        <f t="shared" si="106"/>
        <v>2.5</v>
      </c>
      <c r="M579">
        <f t="shared" si="107"/>
        <v>-1</v>
      </c>
      <c r="N579">
        <f t="shared" si="108"/>
        <v>-1.5723765101966281</v>
      </c>
      <c r="O579">
        <f t="shared" ref="O579:O642" si="111">1+((0.5*$B$6*$B$21/$B$5)*$D$33*$B$28*$I579)</f>
        <v>1.5830204638760339</v>
      </c>
      <c r="P579">
        <f t="shared" ref="P579:P642" si="112">1+((0.5*$B$6*$B$21/$B$5)*$E$33*$B$28*$I579)</f>
        <v>1.420791713409006</v>
      </c>
      <c r="Q579">
        <f t="shared" ref="Q579:Q642" si="113">1+((0.5*$B$6*$B$21/$B$5)*$F$33*$B$28*$I579)</f>
        <v>1.210395856704503</v>
      </c>
      <c r="R579">
        <f t="shared" ref="R579:R642" si="114">1-((0.5*$B$6*$B$21/$B$5)*$F$33*$B$28*$I579)</f>
        <v>0.789604143295497</v>
      </c>
      <c r="S579">
        <f t="shared" ref="S579:S642" si="115">1-((0.5*$B$6*$B$21/$B$5)*$E$33*$B$28*$I579)</f>
        <v>0.57920828659099399</v>
      </c>
      <c r="T579">
        <f t="shared" ref="T579:T642" si="116">1-((0.5*$B$6*$B$21/$B$5)*$D$33*$B$28*$I579)</f>
        <v>0.4169795361239661</v>
      </c>
    </row>
    <row r="580" spans="9:20">
      <c r="I580">
        <f t="shared" si="109"/>
        <v>57.800000000000551</v>
      </c>
      <c r="J580">
        <f t="shared" ref="J580:J643" si="117">(I580/$E$3)^2</f>
        <v>0.71341714285715641</v>
      </c>
      <c r="K580">
        <f t="shared" si="110"/>
        <v>1.3952779628571697</v>
      </c>
      <c r="L580">
        <f t="shared" ref="L580:L643" si="118">$B$1</f>
        <v>2.5</v>
      </c>
      <c r="M580">
        <f t="shared" ref="M580:M643" si="119">$B$2</f>
        <v>-1</v>
      </c>
      <c r="N580">
        <f t="shared" si="108"/>
        <v>-1.5778314115998615</v>
      </c>
      <c r="O580">
        <f t="shared" si="111"/>
        <v>1.5840308979555418</v>
      </c>
      <c r="P580">
        <f t="shared" si="112"/>
        <v>1.4215209884755728</v>
      </c>
      <c r="Q580">
        <f t="shared" si="113"/>
        <v>1.2107604942377863</v>
      </c>
      <c r="R580">
        <f t="shared" si="114"/>
        <v>0.78923950576221358</v>
      </c>
      <c r="S580">
        <f t="shared" si="115"/>
        <v>0.57847901152442716</v>
      </c>
      <c r="T580">
        <f t="shared" si="116"/>
        <v>0.41596910204445825</v>
      </c>
    </row>
    <row r="581" spans="9:20">
      <c r="I581">
        <f t="shared" si="109"/>
        <v>57.900000000000553</v>
      </c>
      <c r="J581">
        <f t="shared" si="117"/>
        <v>0.71588784972814024</v>
      </c>
      <c r="K581">
        <f t="shared" si="110"/>
        <v>1.4001100907143127</v>
      </c>
      <c r="L581">
        <f t="shared" si="118"/>
        <v>2.5</v>
      </c>
      <c r="M581">
        <f t="shared" si="119"/>
        <v>-1</v>
      </c>
      <c r="N581">
        <f t="shared" si="108"/>
        <v>-1.5832957587198102</v>
      </c>
      <c r="O581">
        <f t="shared" si="111"/>
        <v>1.5850413320350496</v>
      </c>
      <c r="P581">
        <f t="shared" si="112"/>
        <v>1.4222502635421395</v>
      </c>
      <c r="Q581">
        <f t="shared" si="113"/>
        <v>1.2111251317710698</v>
      </c>
      <c r="R581">
        <f t="shared" si="114"/>
        <v>0.78887486822893027</v>
      </c>
      <c r="S581">
        <f t="shared" si="115"/>
        <v>0.57774973645786054</v>
      </c>
      <c r="T581">
        <f t="shared" si="116"/>
        <v>0.4149586679649504</v>
      </c>
    </row>
    <row r="582" spans="9:20">
      <c r="I582">
        <f t="shared" si="109"/>
        <v>58.000000000000554</v>
      </c>
      <c r="J582">
        <f t="shared" si="117"/>
        <v>0.71836282748394853</v>
      </c>
      <c r="K582">
        <f t="shared" si="110"/>
        <v>1.4049505714285981</v>
      </c>
      <c r="L582">
        <f t="shared" si="118"/>
        <v>2.5</v>
      </c>
      <c r="M582">
        <f t="shared" si="119"/>
        <v>-1</v>
      </c>
      <c r="N582">
        <f t="shared" si="108"/>
        <v>-1.5887695515564748</v>
      </c>
      <c r="O582">
        <f t="shared" si="111"/>
        <v>1.5860517661145574</v>
      </c>
      <c r="P582">
        <f t="shared" si="112"/>
        <v>1.4229795386087063</v>
      </c>
      <c r="Q582">
        <f t="shared" si="113"/>
        <v>1.2114897693043531</v>
      </c>
      <c r="R582">
        <f t="shared" si="114"/>
        <v>0.78851023069564685</v>
      </c>
      <c r="S582">
        <f t="shared" si="115"/>
        <v>0.5770204613912937</v>
      </c>
      <c r="T582">
        <f t="shared" si="116"/>
        <v>0.41394823388544255</v>
      </c>
    </row>
    <row r="583" spans="9:20">
      <c r="I583">
        <f t="shared" si="109"/>
        <v>58.100000000000556</v>
      </c>
      <c r="J583">
        <f t="shared" si="117"/>
        <v>0.72084207612458129</v>
      </c>
      <c r="K583">
        <f t="shared" si="110"/>
        <v>1.4097994050000271</v>
      </c>
      <c r="L583">
        <f t="shared" si="118"/>
        <v>2.5</v>
      </c>
      <c r="M583">
        <f t="shared" si="119"/>
        <v>-1</v>
      </c>
      <c r="N583">
        <f t="shared" si="108"/>
        <v>-1.5942527901098551</v>
      </c>
      <c r="O583">
        <f t="shared" si="111"/>
        <v>1.5870622001940653</v>
      </c>
      <c r="P583">
        <f t="shared" si="112"/>
        <v>1.4237088136752729</v>
      </c>
      <c r="Q583">
        <f t="shared" si="113"/>
        <v>1.2118544068376365</v>
      </c>
      <c r="R583">
        <f t="shared" si="114"/>
        <v>0.78814559316236354</v>
      </c>
      <c r="S583">
        <f t="shared" si="115"/>
        <v>0.57629118632472698</v>
      </c>
      <c r="T583">
        <f t="shared" si="116"/>
        <v>0.4129377998059347</v>
      </c>
    </row>
    <row r="584" spans="9:20">
      <c r="I584">
        <f t="shared" si="109"/>
        <v>58.200000000000557</v>
      </c>
      <c r="J584">
        <f t="shared" si="117"/>
        <v>0.72332559565003862</v>
      </c>
      <c r="K584">
        <f t="shared" si="110"/>
        <v>1.4146565914285987</v>
      </c>
      <c r="L584">
        <f t="shared" si="118"/>
        <v>2.5</v>
      </c>
      <c r="M584">
        <f t="shared" si="119"/>
        <v>-1</v>
      </c>
      <c r="N584">
        <f t="shared" si="108"/>
        <v>-1.5997454743799506</v>
      </c>
      <c r="O584">
        <f t="shared" si="111"/>
        <v>1.5880726342735731</v>
      </c>
      <c r="P584">
        <f t="shared" si="112"/>
        <v>1.4244380887418397</v>
      </c>
      <c r="Q584">
        <f t="shared" si="113"/>
        <v>1.21221904437092</v>
      </c>
      <c r="R584">
        <f t="shared" si="114"/>
        <v>0.78778095562908013</v>
      </c>
      <c r="S584">
        <f t="shared" si="115"/>
        <v>0.57556191125816025</v>
      </c>
      <c r="T584">
        <f t="shared" si="116"/>
        <v>0.41192736572642685</v>
      </c>
    </row>
    <row r="585" spans="9:20">
      <c r="I585">
        <f t="shared" si="109"/>
        <v>58.300000000000558</v>
      </c>
      <c r="J585">
        <f t="shared" si="117"/>
        <v>0.72581338606032042</v>
      </c>
      <c r="K585">
        <f t="shared" si="110"/>
        <v>1.4195221307143133</v>
      </c>
      <c r="L585">
        <f t="shared" si="118"/>
        <v>2.5</v>
      </c>
      <c r="M585">
        <f t="shared" si="119"/>
        <v>-1</v>
      </c>
      <c r="N585">
        <f t="shared" si="108"/>
        <v>-1.6052476043667618</v>
      </c>
      <c r="O585">
        <f t="shared" si="111"/>
        <v>1.589083068353081</v>
      </c>
      <c r="P585">
        <f t="shared" si="112"/>
        <v>1.4251673638084066</v>
      </c>
      <c r="Q585">
        <f t="shared" si="113"/>
        <v>1.2125836819042033</v>
      </c>
      <c r="R585">
        <f t="shared" si="114"/>
        <v>0.78741631809579671</v>
      </c>
      <c r="S585">
        <f t="shared" si="115"/>
        <v>0.57483263619159353</v>
      </c>
      <c r="T585">
        <f t="shared" si="116"/>
        <v>0.410916931646919</v>
      </c>
    </row>
    <row r="586" spans="9:20">
      <c r="I586">
        <f t="shared" si="109"/>
        <v>58.40000000000056</v>
      </c>
      <c r="J586">
        <f t="shared" si="117"/>
        <v>0.72830544735542679</v>
      </c>
      <c r="K586">
        <f t="shared" si="110"/>
        <v>1.4243960228571702</v>
      </c>
      <c r="L586">
        <f t="shared" si="118"/>
        <v>2.5</v>
      </c>
      <c r="M586">
        <f t="shared" si="119"/>
        <v>-1</v>
      </c>
      <c r="N586">
        <f t="shared" si="108"/>
        <v>-1.610759180070289</v>
      </c>
      <c r="O586">
        <f t="shared" si="111"/>
        <v>1.5900935024325888</v>
      </c>
      <c r="P586">
        <f t="shared" si="112"/>
        <v>1.4258966388749732</v>
      </c>
      <c r="Q586">
        <f t="shared" si="113"/>
        <v>1.2129483194374866</v>
      </c>
      <c r="R586">
        <f t="shared" si="114"/>
        <v>0.7870516805625134</v>
      </c>
      <c r="S586">
        <f t="shared" si="115"/>
        <v>0.5741033611250268</v>
      </c>
      <c r="T586">
        <f t="shared" si="116"/>
        <v>0.40990649756741104</v>
      </c>
    </row>
    <row r="587" spans="9:20">
      <c r="I587">
        <f t="shared" si="109"/>
        <v>58.500000000000561</v>
      </c>
      <c r="J587">
        <f t="shared" si="117"/>
        <v>0.73080177953535763</v>
      </c>
      <c r="K587">
        <f t="shared" si="110"/>
        <v>1.4292782678571705</v>
      </c>
      <c r="L587">
        <f t="shared" si="118"/>
        <v>2.5</v>
      </c>
      <c r="M587">
        <f t="shared" si="119"/>
        <v>-1</v>
      </c>
      <c r="N587">
        <f t="shared" ref="N587:N650" si="120">(0.5*$B$6*I587^2*$B$3*-1)/$B$5</f>
        <v>-1.6162802014905311</v>
      </c>
      <c r="O587">
        <f t="shared" si="111"/>
        <v>1.5911039365120967</v>
      </c>
      <c r="P587">
        <f t="shared" si="112"/>
        <v>1.42662591394154</v>
      </c>
      <c r="Q587">
        <f t="shared" si="113"/>
        <v>1.2133129569707699</v>
      </c>
      <c r="R587">
        <f t="shared" si="114"/>
        <v>0.78668704302922998</v>
      </c>
      <c r="S587">
        <f t="shared" si="115"/>
        <v>0.57337408605845996</v>
      </c>
      <c r="T587">
        <f t="shared" si="116"/>
        <v>0.40889606348790319</v>
      </c>
    </row>
    <row r="588" spans="9:20">
      <c r="I588">
        <f t="shared" si="109"/>
        <v>58.600000000000563</v>
      </c>
      <c r="J588">
        <f t="shared" si="117"/>
        <v>0.73330238260011305</v>
      </c>
      <c r="K588">
        <f t="shared" si="110"/>
        <v>1.4341688657143135</v>
      </c>
      <c r="L588">
        <f t="shared" si="118"/>
        <v>2.5</v>
      </c>
      <c r="M588">
        <f t="shared" si="119"/>
        <v>-1</v>
      </c>
      <c r="N588">
        <f t="shared" si="120"/>
        <v>-1.6218106686274891</v>
      </c>
      <c r="O588">
        <f t="shared" si="111"/>
        <v>1.5921143705916045</v>
      </c>
      <c r="P588">
        <f t="shared" si="112"/>
        <v>1.4273551890081067</v>
      </c>
      <c r="Q588">
        <f t="shared" si="113"/>
        <v>1.2136775945040534</v>
      </c>
      <c r="R588">
        <f t="shared" si="114"/>
        <v>0.78632240549594667</v>
      </c>
      <c r="S588">
        <f t="shared" si="115"/>
        <v>0.57264481099189335</v>
      </c>
      <c r="T588">
        <f t="shared" si="116"/>
        <v>0.40788562940839534</v>
      </c>
    </row>
    <row r="589" spans="9:20">
      <c r="I589">
        <f t="shared" si="109"/>
        <v>58.700000000000564</v>
      </c>
      <c r="J589">
        <f t="shared" si="117"/>
        <v>0.73580725654969292</v>
      </c>
      <c r="K589">
        <f t="shared" si="110"/>
        <v>1.439067816428599</v>
      </c>
      <c r="L589">
        <f t="shared" si="118"/>
        <v>2.5</v>
      </c>
      <c r="M589">
        <f t="shared" si="119"/>
        <v>-1</v>
      </c>
      <c r="N589">
        <f t="shared" si="120"/>
        <v>-1.6273505814811624</v>
      </c>
      <c r="O589">
        <f t="shared" si="111"/>
        <v>1.5931248046711124</v>
      </c>
      <c r="P589">
        <f t="shared" si="112"/>
        <v>1.4280844640746735</v>
      </c>
      <c r="Q589">
        <f t="shared" si="113"/>
        <v>1.2140422320373367</v>
      </c>
      <c r="R589">
        <f t="shared" si="114"/>
        <v>0.78595776796266326</v>
      </c>
      <c r="S589">
        <f t="shared" si="115"/>
        <v>0.57191553592532651</v>
      </c>
      <c r="T589">
        <f t="shared" si="116"/>
        <v>0.4068751953288875</v>
      </c>
    </row>
    <row r="590" spans="9:20">
      <c r="I590">
        <f t="shared" si="109"/>
        <v>58.800000000000566</v>
      </c>
      <c r="J590">
        <f t="shared" si="117"/>
        <v>0.73831640138409715</v>
      </c>
      <c r="K590">
        <f t="shared" si="110"/>
        <v>1.4439751200000277</v>
      </c>
      <c r="L590">
        <f t="shared" si="118"/>
        <v>2.5</v>
      </c>
      <c r="M590">
        <f t="shared" si="119"/>
        <v>-1</v>
      </c>
      <c r="N590">
        <f t="shared" si="120"/>
        <v>-1.6328999400515516</v>
      </c>
      <c r="O590">
        <f t="shared" si="111"/>
        <v>1.5941352387506202</v>
      </c>
      <c r="P590">
        <f t="shared" si="112"/>
        <v>1.4288137391412401</v>
      </c>
      <c r="Q590">
        <f t="shared" si="113"/>
        <v>1.2144068695706201</v>
      </c>
      <c r="R590">
        <f t="shared" si="114"/>
        <v>0.78559313042937995</v>
      </c>
      <c r="S590">
        <f t="shared" si="115"/>
        <v>0.5711862608587599</v>
      </c>
      <c r="T590">
        <f t="shared" si="116"/>
        <v>0.40586476124937965</v>
      </c>
    </row>
    <row r="591" spans="9:20">
      <c r="I591">
        <f t="shared" si="109"/>
        <v>58.900000000000567</v>
      </c>
      <c r="J591">
        <f t="shared" si="117"/>
        <v>0.74082981710332607</v>
      </c>
      <c r="K591">
        <f t="shared" si="110"/>
        <v>1.4488907764285994</v>
      </c>
      <c r="L591">
        <f t="shared" si="118"/>
        <v>2.5</v>
      </c>
      <c r="M591">
        <f t="shared" si="119"/>
        <v>-1</v>
      </c>
      <c r="N591">
        <f t="shared" si="120"/>
        <v>-1.6384587443386562</v>
      </c>
      <c r="O591">
        <f t="shared" si="111"/>
        <v>1.5951456728301281</v>
      </c>
      <c r="P591">
        <f t="shared" si="112"/>
        <v>1.4295430142078069</v>
      </c>
      <c r="Q591">
        <f t="shared" si="113"/>
        <v>1.2147715071039034</v>
      </c>
      <c r="R591">
        <f t="shared" si="114"/>
        <v>0.78522849289609653</v>
      </c>
      <c r="S591">
        <f t="shared" si="115"/>
        <v>0.57045698579219306</v>
      </c>
      <c r="T591">
        <f t="shared" si="116"/>
        <v>0.4048543271698718</v>
      </c>
    </row>
    <row r="592" spans="9:20">
      <c r="I592">
        <f t="shared" si="109"/>
        <v>59.000000000000568</v>
      </c>
      <c r="J592">
        <f t="shared" si="117"/>
        <v>0.74334750370737956</v>
      </c>
      <c r="K592">
        <f t="shared" si="110"/>
        <v>1.453814785714314</v>
      </c>
      <c r="L592">
        <f t="shared" si="118"/>
        <v>2.5</v>
      </c>
      <c r="M592">
        <f t="shared" si="119"/>
        <v>-1</v>
      </c>
      <c r="N592">
        <f t="shared" si="120"/>
        <v>-1.6440269943424766</v>
      </c>
      <c r="O592">
        <f t="shared" si="111"/>
        <v>1.5961561069096359</v>
      </c>
      <c r="P592">
        <f t="shared" si="112"/>
        <v>1.4302722892743738</v>
      </c>
      <c r="Q592">
        <f t="shared" si="113"/>
        <v>1.2151361446371869</v>
      </c>
      <c r="R592">
        <f t="shared" si="114"/>
        <v>0.78486385536281311</v>
      </c>
      <c r="S592">
        <f t="shared" si="115"/>
        <v>0.56972771072562634</v>
      </c>
      <c r="T592">
        <f t="shared" si="116"/>
        <v>0.40384389309036395</v>
      </c>
    </row>
    <row r="593" spans="9:20">
      <c r="I593">
        <f t="shared" si="109"/>
        <v>59.10000000000057</v>
      </c>
      <c r="J593">
        <f t="shared" si="117"/>
        <v>0.74586946119625752</v>
      </c>
      <c r="K593">
        <f t="shared" si="110"/>
        <v>1.4587471478571707</v>
      </c>
      <c r="L593">
        <f t="shared" si="118"/>
        <v>2.5</v>
      </c>
      <c r="M593">
        <f t="shared" si="119"/>
        <v>-1</v>
      </c>
      <c r="N593">
        <f t="shared" si="120"/>
        <v>-1.6496046900630119</v>
      </c>
      <c r="O593">
        <f t="shared" si="111"/>
        <v>1.5971665409891438</v>
      </c>
      <c r="P593">
        <f t="shared" si="112"/>
        <v>1.4310015643409404</v>
      </c>
      <c r="Q593">
        <f t="shared" si="113"/>
        <v>1.2155007821704702</v>
      </c>
      <c r="R593">
        <f t="shared" si="114"/>
        <v>0.7844992178295298</v>
      </c>
      <c r="S593">
        <f t="shared" si="115"/>
        <v>0.56899843565905961</v>
      </c>
      <c r="T593">
        <f t="shared" si="116"/>
        <v>0.4028334590108561</v>
      </c>
    </row>
    <row r="594" spans="9:20">
      <c r="I594">
        <f t="shared" si="109"/>
        <v>59.200000000000571</v>
      </c>
      <c r="J594">
        <f t="shared" si="117"/>
        <v>0.74839568956996005</v>
      </c>
      <c r="K594">
        <f t="shared" si="110"/>
        <v>1.463687862857171</v>
      </c>
      <c r="L594">
        <f t="shared" si="118"/>
        <v>2.5</v>
      </c>
      <c r="M594">
        <f t="shared" si="119"/>
        <v>-1</v>
      </c>
      <c r="N594">
        <f t="shared" si="120"/>
        <v>-1.6551918315002632</v>
      </c>
      <c r="O594">
        <f t="shared" si="111"/>
        <v>1.5981769750686519</v>
      </c>
      <c r="P594">
        <f t="shared" si="112"/>
        <v>1.431730839407507</v>
      </c>
      <c r="Q594">
        <f t="shared" si="113"/>
        <v>1.2158654197037535</v>
      </c>
      <c r="R594">
        <f t="shared" si="114"/>
        <v>0.7841345802962465</v>
      </c>
      <c r="S594">
        <f t="shared" si="115"/>
        <v>0.56826916059249288</v>
      </c>
      <c r="T594">
        <f t="shared" si="116"/>
        <v>0.40182302493134814</v>
      </c>
    </row>
    <row r="595" spans="9:20">
      <c r="I595">
        <f t="shared" si="109"/>
        <v>59.300000000000573</v>
      </c>
      <c r="J595">
        <f t="shared" si="117"/>
        <v>0.75092618882848705</v>
      </c>
      <c r="K595">
        <f t="shared" si="110"/>
        <v>1.4686369307143143</v>
      </c>
      <c r="L595">
        <f t="shared" si="118"/>
        <v>2.5</v>
      </c>
      <c r="M595">
        <f t="shared" si="119"/>
        <v>-1</v>
      </c>
      <c r="N595">
        <f t="shared" si="120"/>
        <v>-1.6607884186542299</v>
      </c>
      <c r="O595">
        <f t="shared" si="111"/>
        <v>1.5991874091481597</v>
      </c>
      <c r="P595">
        <f t="shared" si="112"/>
        <v>1.4324601144740738</v>
      </c>
      <c r="Q595">
        <f t="shared" si="113"/>
        <v>1.2162300572370368</v>
      </c>
      <c r="R595">
        <f t="shared" si="114"/>
        <v>0.78376994276296308</v>
      </c>
      <c r="S595">
        <f t="shared" si="115"/>
        <v>0.56753988552592616</v>
      </c>
      <c r="T595">
        <f t="shared" si="116"/>
        <v>0.40081259085184029</v>
      </c>
    </row>
    <row r="596" spans="9:20">
      <c r="I596">
        <f t="shared" si="109"/>
        <v>59.400000000000574</v>
      </c>
      <c r="J596">
        <f t="shared" si="117"/>
        <v>0.75346095897183862</v>
      </c>
      <c r="K596">
        <f t="shared" si="110"/>
        <v>1.4735943514286003</v>
      </c>
      <c r="L596">
        <f t="shared" si="118"/>
        <v>2.5</v>
      </c>
      <c r="M596">
        <f t="shared" si="119"/>
        <v>-1</v>
      </c>
      <c r="N596">
        <f t="shared" si="120"/>
        <v>-1.6663944515249123</v>
      </c>
      <c r="O596">
        <f t="shared" si="111"/>
        <v>1.6001978432276676</v>
      </c>
      <c r="P596">
        <f t="shared" si="112"/>
        <v>1.4331893895406407</v>
      </c>
      <c r="Q596">
        <f t="shared" si="113"/>
        <v>1.2165946947703203</v>
      </c>
      <c r="R596">
        <f t="shared" si="114"/>
        <v>0.78340530522967966</v>
      </c>
      <c r="S596">
        <f t="shared" si="115"/>
        <v>0.56681061045935932</v>
      </c>
      <c r="T596">
        <f t="shared" si="116"/>
        <v>0.39980215677233244</v>
      </c>
    </row>
    <row r="597" spans="9:20">
      <c r="I597">
        <f t="shared" si="109"/>
        <v>59.500000000000576</v>
      </c>
      <c r="J597">
        <f t="shared" si="117"/>
        <v>0.75600000000001466</v>
      </c>
      <c r="K597">
        <f t="shared" si="110"/>
        <v>1.4785601250000284</v>
      </c>
      <c r="L597">
        <f t="shared" si="118"/>
        <v>2.5</v>
      </c>
      <c r="M597">
        <f t="shared" si="119"/>
        <v>-1</v>
      </c>
      <c r="N597">
        <f t="shared" si="120"/>
        <v>-1.6720099301123101</v>
      </c>
      <c r="O597">
        <f t="shared" si="111"/>
        <v>1.6012082773071754</v>
      </c>
      <c r="P597">
        <f t="shared" si="112"/>
        <v>1.4339186646072073</v>
      </c>
      <c r="Q597">
        <f t="shared" si="113"/>
        <v>1.2169593323036036</v>
      </c>
      <c r="R597">
        <f t="shared" si="114"/>
        <v>0.78304066769639635</v>
      </c>
      <c r="S597">
        <f t="shared" si="115"/>
        <v>0.56608133539279271</v>
      </c>
      <c r="T597">
        <f t="shared" si="116"/>
        <v>0.39879172269282459</v>
      </c>
    </row>
    <row r="598" spans="9:20">
      <c r="I598">
        <f t="shared" si="109"/>
        <v>59.600000000000577</v>
      </c>
      <c r="J598">
        <f t="shared" si="117"/>
        <v>0.75854331191301516</v>
      </c>
      <c r="K598">
        <f t="shared" si="110"/>
        <v>1.4835342514286001</v>
      </c>
      <c r="L598">
        <f t="shared" si="118"/>
        <v>2.5</v>
      </c>
      <c r="M598">
        <f t="shared" si="119"/>
        <v>-1</v>
      </c>
      <c r="N598">
        <f t="shared" si="120"/>
        <v>-1.6776348544164239</v>
      </c>
      <c r="O598">
        <f t="shared" si="111"/>
        <v>1.6022187113866833</v>
      </c>
      <c r="P598">
        <f t="shared" si="112"/>
        <v>1.4346479396737741</v>
      </c>
      <c r="Q598">
        <f t="shared" si="113"/>
        <v>1.217323969836887</v>
      </c>
      <c r="R598">
        <f t="shared" si="114"/>
        <v>0.78267603016311293</v>
      </c>
      <c r="S598">
        <f t="shared" si="115"/>
        <v>0.56535206032622587</v>
      </c>
      <c r="T598">
        <f t="shared" si="116"/>
        <v>0.39778128861331674</v>
      </c>
    </row>
    <row r="599" spans="9:20">
      <c r="I599">
        <f t="shared" si="109"/>
        <v>59.700000000000578</v>
      </c>
      <c r="J599">
        <f t="shared" si="117"/>
        <v>0.76109089471084035</v>
      </c>
      <c r="K599">
        <f t="shared" si="110"/>
        <v>1.4885167307143148</v>
      </c>
      <c r="L599">
        <f t="shared" si="118"/>
        <v>2.5</v>
      </c>
      <c r="M599">
        <f t="shared" si="119"/>
        <v>-1</v>
      </c>
      <c r="N599">
        <f t="shared" si="120"/>
        <v>-1.6832692244372527</v>
      </c>
      <c r="O599">
        <f t="shared" si="111"/>
        <v>1.6032291454661911</v>
      </c>
      <c r="P599">
        <f t="shared" si="112"/>
        <v>1.4353772147403407</v>
      </c>
      <c r="Q599">
        <f t="shared" si="113"/>
        <v>1.2176886073701705</v>
      </c>
      <c r="R599">
        <f t="shared" si="114"/>
        <v>0.78231139262982963</v>
      </c>
      <c r="S599">
        <f t="shared" si="115"/>
        <v>0.56462278525965925</v>
      </c>
      <c r="T599">
        <f t="shared" si="116"/>
        <v>0.39677085453380889</v>
      </c>
    </row>
    <row r="600" spans="9:20">
      <c r="I600">
        <f t="shared" si="109"/>
        <v>59.80000000000058</v>
      </c>
      <c r="J600">
        <f t="shared" si="117"/>
        <v>0.76364274839348989</v>
      </c>
      <c r="K600">
        <f t="shared" si="110"/>
        <v>1.4935075628571721</v>
      </c>
      <c r="L600">
        <f t="shared" si="118"/>
        <v>2.5</v>
      </c>
      <c r="M600">
        <f t="shared" si="119"/>
        <v>-1</v>
      </c>
      <c r="N600">
        <f t="shared" si="120"/>
        <v>-1.6889130401747976</v>
      </c>
      <c r="O600">
        <f t="shared" si="111"/>
        <v>1.604239579545699</v>
      </c>
      <c r="P600">
        <f t="shared" si="112"/>
        <v>1.4361064898069076</v>
      </c>
      <c r="Q600">
        <f t="shared" si="113"/>
        <v>1.2180532449034538</v>
      </c>
      <c r="R600">
        <f t="shared" si="114"/>
        <v>0.78194675509654621</v>
      </c>
      <c r="S600">
        <f t="shared" si="115"/>
        <v>0.56389351019309242</v>
      </c>
      <c r="T600">
        <f t="shared" si="116"/>
        <v>0.39576042045430104</v>
      </c>
    </row>
    <row r="601" spans="9:20">
      <c r="I601">
        <f t="shared" si="109"/>
        <v>59.900000000000581</v>
      </c>
      <c r="J601">
        <f t="shared" si="117"/>
        <v>0.76619887296096401</v>
      </c>
      <c r="K601">
        <f t="shared" si="110"/>
        <v>1.4985067478571719</v>
      </c>
      <c r="L601">
        <f t="shared" si="118"/>
        <v>2.5</v>
      </c>
      <c r="M601">
        <f t="shared" si="119"/>
        <v>-1</v>
      </c>
      <c r="N601">
        <f t="shared" si="120"/>
        <v>-1.6945663016290573</v>
      </c>
      <c r="O601">
        <f t="shared" si="111"/>
        <v>1.6052500136252068</v>
      </c>
      <c r="P601">
        <f t="shared" si="112"/>
        <v>1.4368357648734742</v>
      </c>
      <c r="Q601">
        <f t="shared" si="113"/>
        <v>1.2184178824367371</v>
      </c>
      <c r="R601">
        <f t="shared" si="114"/>
        <v>0.7815821175632629</v>
      </c>
      <c r="S601">
        <f t="shared" si="115"/>
        <v>0.56316423512652569</v>
      </c>
      <c r="T601">
        <f t="shared" si="116"/>
        <v>0.39474998637479319</v>
      </c>
    </row>
    <row r="602" spans="9:20">
      <c r="I602">
        <f t="shared" si="109"/>
        <v>60.000000000000583</v>
      </c>
      <c r="J602">
        <f t="shared" si="117"/>
        <v>0.7687592684132627</v>
      </c>
      <c r="K602">
        <f t="shared" si="110"/>
        <v>1.5035142857143149</v>
      </c>
      <c r="L602">
        <f t="shared" si="118"/>
        <v>2.5</v>
      </c>
      <c r="M602">
        <f t="shared" si="119"/>
        <v>-1</v>
      </c>
      <c r="N602">
        <f t="shared" si="120"/>
        <v>-1.7002290088000334</v>
      </c>
      <c r="O602">
        <f t="shared" si="111"/>
        <v>1.6062604477047147</v>
      </c>
      <c r="P602">
        <f t="shared" si="112"/>
        <v>1.437565039940041</v>
      </c>
      <c r="Q602">
        <f t="shared" si="113"/>
        <v>1.2187825199700204</v>
      </c>
      <c r="R602">
        <f t="shared" si="114"/>
        <v>0.78121748002997948</v>
      </c>
      <c r="S602">
        <f t="shared" si="115"/>
        <v>0.56243496005995897</v>
      </c>
      <c r="T602">
        <f t="shared" si="116"/>
        <v>0.39373955229528534</v>
      </c>
    </row>
    <row r="603" spans="9:20">
      <c r="I603">
        <f t="shared" si="109"/>
        <v>60.100000000000584</v>
      </c>
      <c r="J603">
        <f t="shared" si="117"/>
        <v>0.77132393475038585</v>
      </c>
      <c r="K603">
        <f t="shared" si="110"/>
        <v>1.508530176428601</v>
      </c>
      <c r="L603">
        <f t="shared" si="118"/>
        <v>2.5</v>
      </c>
      <c r="M603">
        <f t="shared" si="119"/>
        <v>-1</v>
      </c>
      <c r="N603">
        <f t="shared" si="120"/>
        <v>-1.7059011616877242</v>
      </c>
      <c r="O603">
        <f t="shared" si="111"/>
        <v>1.6072708817842227</v>
      </c>
      <c r="P603">
        <f t="shared" si="112"/>
        <v>1.4382943150066079</v>
      </c>
      <c r="Q603">
        <f t="shared" si="113"/>
        <v>1.2191471575033039</v>
      </c>
      <c r="R603">
        <f t="shared" si="114"/>
        <v>0.78085284249669606</v>
      </c>
      <c r="S603">
        <f t="shared" si="115"/>
        <v>0.56170568499339224</v>
      </c>
      <c r="T603">
        <f t="shared" si="116"/>
        <v>0.39272911821577738</v>
      </c>
    </row>
    <row r="604" spans="9:20">
      <c r="I604">
        <f t="shared" si="109"/>
        <v>60.200000000000585</v>
      </c>
      <c r="J604">
        <f t="shared" si="117"/>
        <v>0.77389287197233336</v>
      </c>
      <c r="K604">
        <f t="shared" si="110"/>
        <v>1.5135544200000297</v>
      </c>
      <c r="L604">
        <f t="shared" si="118"/>
        <v>2.5</v>
      </c>
      <c r="M604">
        <f t="shared" si="119"/>
        <v>-1</v>
      </c>
      <c r="N604">
        <f t="shared" si="120"/>
        <v>-1.7115827602921312</v>
      </c>
      <c r="O604">
        <f t="shared" si="111"/>
        <v>1.6082813158637306</v>
      </c>
      <c r="P604">
        <f t="shared" si="112"/>
        <v>1.4390235900731745</v>
      </c>
      <c r="Q604">
        <f t="shared" si="113"/>
        <v>1.2195117950365872</v>
      </c>
      <c r="R604">
        <f t="shared" si="114"/>
        <v>0.78048820496341276</v>
      </c>
      <c r="S604">
        <f t="shared" si="115"/>
        <v>0.56097640992682551</v>
      </c>
      <c r="T604">
        <f t="shared" si="116"/>
        <v>0.39171868413626953</v>
      </c>
    </row>
    <row r="605" spans="9:20">
      <c r="I605">
        <f t="shared" si="109"/>
        <v>60.300000000000587</v>
      </c>
      <c r="J605">
        <f t="shared" si="117"/>
        <v>0.77646608007910556</v>
      </c>
      <c r="K605">
        <f t="shared" si="110"/>
        <v>1.5185870164286008</v>
      </c>
      <c r="L605">
        <f t="shared" si="118"/>
        <v>2.5</v>
      </c>
      <c r="M605">
        <f t="shared" si="119"/>
        <v>-1</v>
      </c>
      <c r="N605">
        <f t="shared" si="120"/>
        <v>-1.7172738046132534</v>
      </c>
      <c r="O605">
        <f t="shared" si="111"/>
        <v>1.6092917499432384</v>
      </c>
      <c r="P605">
        <f t="shared" si="112"/>
        <v>1.4397528651397413</v>
      </c>
      <c r="Q605">
        <f t="shared" si="113"/>
        <v>1.2198764325698706</v>
      </c>
      <c r="R605">
        <f t="shared" si="114"/>
        <v>0.78012356743012934</v>
      </c>
      <c r="S605">
        <f t="shared" si="115"/>
        <v>0.56024713486025868</v>
      </c>
      <c r="T605">
        <f t="shared" si="116"/>
        <v>0.39070825005676169</v>
      </c>
    </row>
    <row r="606" spans="9:20">
      <c r="I606">
        <f t="shared" si="109"/>
        <v>60.400000000000588</v>
      </c>
      <c r="J606">
        <f t="shared" si="117"/>
        <v>0.77904355907070222</v>
      </c>
      <c r="K606">
        <f t="shared" si="110"/>
        <v>1.5236279657143155</v>
      </c>
      <c r="L606">
        <f t="shared" si="118"/>
        <v>2.5</v>
      </c>
      <c r="M606">
        <f t="shared" si="119"/>
        <v>-1</v>
      </c>
      <c r="N606">
        <f t="shared" si="120"/>
        <v>-1.7229742946510915</v>
      </c>
      <c r="O606">
        <f t="shared" si="111"/>
        <v>1.6103021840227463</v>
      </c>
      <c r="P606">
        <f t="shared" si="112"/>
        <v>1.4404821402063079</v>
      </c>
      <c r="Q606">
        <f t="shared" si="113"/>
        <v>1.2202410701031541</v>
      </c>
      <c r="R606">
        <f t="shared" si="114"/>
        <v>0.77975892989684603</v>
      </c>
      <c r="S606">
        <f t="shared" si="115"/>
        <v>0.55951785979369206</v>
      </c>
      <c r="T606">
        <f t="shared" si="116"/>
        <v>0.38969781597725384</v>
      </c>
    </row>
    <row r="607" spans="9:20">
      <c r="I607">
        <f t="shared" si="109"/>
        <v>60.50000000000059</v>
      </c>
      <c r="J607">
        <f t="shared" si="117"/>
        <v>0.78162530894712345</v>
      </c>
      <c r="K607">
        <f t="shared" si="110"/>
        <v>1.528677267857173</v>
      </c>
      <c r="L607">
        <f t="shared" si="118"/>
        <v>2.5</v>
      </c>
      <c r="M607">
        <f t="shared" si="119"/>
        <v>-1</v>
      </c>
      <c r="N607">
        <f t="shared" si="120"/>
        <v>-1.7286842304056451</v>
      </c>
      <c r="O607">
        <f t="shared" si="111"/>
        <v>1.6113126181022541</v>
      </c>
      <c r="P607">
        <f t="shared" si="112"/>
        <v>1.4412114152728748</v>
      </c>
      <c r="Q607">
        <f t="shared" si="113"/>
        <v>1.2206057076364374</v>
      </c>
      <c r="R607">
        <f t="shared" si="114"/>
        <v>0.77939429236356261</v>
      </c>
      <c r="S607">
        <f t="shared" si="115"/>
        <v>0.55878858472712523</v>
      </c>
      <c r="T607">
        <f t="shared" si="116"/>
        <v>0.38868738189774599</v>
      </c>
    </row>
    <row r="608" spans="9:20">
      <c r="I608">
        <f t="shared" si="109"/>
        <v>60.600000000000591</v>
      </c>
      <c r="J608">
        <f t="shared" si="117"/>
        <v>0.78421132970836915</v>
      </c>
      <c r="K608">
        <f t="shared" si="110"/>
        <v>1.5337349228571731</v>
      </c>
      <c r="L608">
        <f t="shared" si="118"/>
        <v>2.5</v>
      </c>
      <c r="M608">
        <f t="shared" si="119"/>
        <v>-1</v>
      </c>
      <c r="N608">
        <f t="shared" si="120"/>
        <v>-1.7344036118769139</v>
      </c>
      <c r="O608">
        <f t="shared" si="111"/>
        <v>1.612323052181762</v>
      </c>
      <c r="P608">
        <f t="shared" si="112"/>
        <v>1.4419406903394414</v>
      </c>
      <c r="Q608">
        <f t="shared" si="113"/>
        <v>1.2209703451697207</v>
      </c>
      <c r="R608">
        <f t="shared" si="114"/>
        <v>0.77902965483027931</v>
      </c>
      <c r="S608">
        <f t="shared" si="115"/>
        <v>0.55805930966055861</v>
      </c>
      <c r="T608">
        <f t="shared" si="116"/>
        <v>0.38767694781823814</v>
      </c>
    </row>
    <row r="609" spans="9:20">
      <c r="I609">
        <f t="shared" si="109"/>
        <v>60.700000000000593</v>
      </c>
      <c r="J609">
        <f t="shared" si="117"/>
        <v>0.78680162135443943</v>
      </c>
      <c r="K609">
        <f t="shared" si="110"/>
        <v>1.5388009307143158</v>
      </c>
      <c r="L609">
        <f t="shared" si="118"/>
        <v>2.5</v>
      </c>
      <c r="M609">
        <f t="shared" si="119"/>
        <v>-1</v>
      </c>
      <c r="N609">
        <f t="shared" si="120"/>
        <v>-1.7401324390648987</v>
      </c>
      <c r="O609">
        <f t="shared" si="111"/>
        <v>1.6133334862612698</v>
      </c>
      <c r="P609">
        <f t="shared" si="112"/>
        <v>1.4426699654060082</v>
      </c>
      <c r="Q609">
        <f t="shared" si="113"/>
        <v>1.221334982703004</v>
      </c>
      <c r="R609">
        <f t="shared" si="114"/>
        <v>0.77866501729699589</v>
      </c>
      <c r="S609">
        <f t="shared" si="115"/>
        <v>0.55733003459399177</v>
      </c>
      <c r="T609">
        <f t="shared" si="116"/>
        <v>0.38666651373873029</v>
      </c>
    </row>
    <row r="610" spans="9:20">
      <c r="I610">
        <f t="shared" si="109"/>
        <v>60.800000000000594</v>
      </c>
      <c r="J610">
        <f t="shared" si="117"/>
        <v>0.78939618388533428</v>
      </c>
      <c r="K610">
        <f t="shared" si="110"/>
        <v>1.5438752914286016</v>
      </c>
      <c r="L610">
        <f t="shared" si="118"/>
        <v>2.5</v>
      </c>
      <c r="M610">
        <f t="shared" si="119"/>
        <v>-1</v>
      </c>
      <c r="N610">
        <f t="shared" si="120"/>
        <v>-1.7458707119695989</v>
      </c>
      <c r="O610">
        <f t="shared" si="111"/>
        <v>1.6143439203407777</v>
      </c>
      <c r="P610">
        <f t="shared" si="112"/>
        <v>1.4433992404725751</v>
      </c>
      <c r="Q610">
        <f t="shared" si="113"/>
        <v>1.2216996202362875</v>
      </c>
      <c r="R610">
        <f t="shared" si="114"/>
        <v>0.77830037976371247</v>
      </c>
      <c r="S610">
        <f t="shared" si="115"/>
        <v>0.55660075952742505</v>
      </c>
      <c r="T610">
        <f t="shared" si="116"/>
        <v>0.38565607965922244</v>
      </c>
    </row>
    <row r="611" spans="9:20">
      <c r="I611">
        <f t="shared" si="109"/>
        <v>60.900000000000595</v>
      </c>
      <c r="J611">
        <f t="shared" si="117"/>
        <v>0.79199501730105359</v>
      </c>
      <c r="K611">
        <f t="shared" si="110"/>
        <v>1.5489580050000304</v>
      </c>
      <c r="L611">
        <f t="shared" si="118"/>
        <v>2.5</v>
      </c>
      <c r="M611">
        <f t="shared" si="119"/>
        <v>-1</v>
      </c>
      <c r="N611">
        <f t="shared" si="120"/>
        <v>-1.7516184305910145</v>
      </c>
      <c r="O611">
        <f t="shared" si="111"/>
        <v>1.6153543544202855</v>
      </c>
      <c r="P611">
        <f t="shared" si="112"/>
        <v>1.4441285155391417</v>
      </c>
      <c r="Q611">
        <f t="shared" si="113"/>
        <v>1.2220642577695708</v>
      </c>
      <c r="R611">
        <f t="shared" si="114"/>
        <v>0.77793574223042916</v>
      </c>
      <c r="S611">
        <f t="shared" si="115"/>
        <v>0.55587148446085832</v>
      </c>
      <c r="T611">
        <f t="shared" si="116"/>
        <v>0.38464564557971448</v>
      </c>
    </row>
    <row r="612" spans="9:20">
      <c r="I612">
        <f t="shared" si="109"/>
        <v>61.000000000000597</v>
      </c>
      <c r="J612">
        <f t="shared" si="117"/>
        <v>0.79459812160159737</v>
      </c>
      <c r="K612">
        <f t="shared" si="110"/>
        <v>1.5540490714286022</v>
      </c>
      <c r="L612">
        <f t="shared" si="118"/>
        <v>2.5</v>
      </c>
      <c r="M612">
        <f t="shared" si="119"/>
        <v>-1</v>
      </c>
      <c r="N612">
        <f t="shared" si="120"/>
        <v>-1.7573755949291456</v>
      </c>
      <c r="O612">
        <f t="shared" si="111"/>
        <v>1.6163647884997934</v>
      </c>
      <c r="P612">
        <f t="shared" si="112"/>
        <v>1.4448577906057083</v>
      </c>
      <c r="Q612">
        <f t="shared" si="113"/>
        <v>1.2224288953028541</v>
      </c>
      <c r="R612">
        <f t="shared" si="114"/>
        <v>0.77757110469714585</v>
      </c>
      <c r="S612">
        <f t="shared" si="115"/>
        <v>0.5551422093942916</v>
      </c>
      <c r="T612">
        <f t="shared" si="116"/>
        <v>0.38363521150020663</v>
      </c>
    </row>
    <row r="613" spans="9:20">
      <c r="I613">
        <f t="shared" si="109"/>
        <v>61.100000000000598</v>
      </c>
      <c r="J613">
        <f t="shared" si="117"/>
        <v>0.79720549678696573</v>
      </c>
      <c r="K613">
        <f t="shared" si="110"/>
        <v>1.5591484907143163</v>
      </c>
      <c r="L613">
        <f t="shared" si="118"/>
        <v>2.5</v>
      </c>
      <c r="M613">
        <f t="shared" si="119"/>
        <v>-1</v>
      </c>
      <c r="N613">
        <f t="shared" si="120"/>
        <v>-1.7631422049839924</v>
      </c>
      <c r="O613">
        <f t="shared" si="111"/>
        <v>1.6173752225793012</v>
      </c>
      <c r="P613">
        <f t="shared" si="112"/>
        <v>1.4455870656722751</v>
      </c>
      <c r="Q613">
        <f t="shared" si="113"/>
        <v>1.2227935328361377</v>
      </c>
      <c r="R613">
        <f t="shared" si="114"/>
        <v>0.77720646716386244</v>
      </c>
      <c r="S613">
        <f t="shared" si="115"/>
        <v>0.55441293432772487</v>
      </c>
      <c r="T613">
        <f t="shared" si="116"/>
        <v>0.38262477742069878</v>
      </c>
    </row>
    <row r="614" spans="9:20">
      <c r="I614">
        <f t="shared" si="109"/>
        <v>61.2000000000006</v>
      </c>
      <c r="J614">
        <f t="shared" si="117"/>
        <v>0.79981714285715855</v>
      </c>
      <c r="K614">
        <f t="shared" si="110"/>
        <v>1.5642562628571737</v>
      </c>
      <c r="L614">
        <f t="shared" si="118"/>
        <v>2.5</v>
      </c>
      <c r="M614">
        <f t="shared" si="119"/>
        <v>-1</v>
      </c>
      <c r="N614">
        <f t="shared" si="120"/>
        <v>-1.7689182607555547</v>
      </c>
      <c r="O614">
        <f t="shared" si="111"/>
        <v>1.6183856566588091</v>
      </c>
      <c r="P614">
        <f t="shared" si="112"/>
        <v>1.446316340738842</v>
      </c>
      <c r="Q614">
        <f t="shared" si="113"/>
        <v>1.223158170369421</v>
      </c>
      <c r="R614">
        <f t="shared" si="114"/>
        <v>0.77684182963057902</v>
      </c>
      <c r="S614">
        <f t="shared" si="115"/>
        <v>0.55368365926115803</v>
      </c>
      <c r="T614">
        <f t="shared" si="116"/>
        <v>0.38161434334119093</v>
      </c>
    </row>
    <row r="615" spans="9:20">
      <c r="I615">
        <f t="shared" si="109"/>
        <v>61.300000000000601</v>
      </c>
      <c r="J615">
        <f t="shared" si="117"/>
        <v>0.80243305981217594</v>
      </c>
      <c r="K615">
        <f t="shared" si="110"/>
        <v>1.5693723878571739</v>
      </c>
      <c r="L615">
        <f t="shared" si="118"/>
        <v>2.5</v>
      </c>
      <c r="M615">
        <f t="shared" si="119"/>
        <v>-1</v>
      </c>
      <c r="N615">
        <f t="shared" si="120"/>
        <v>-1.7747037622438329</v>
      </c>
      <c r="O615">
        <f t="shared" si="111"/>
        <v>1.6193960907383169</v>
      </c>
      <c r="P615">
        <f t="shared" si="112"/>
        <v>1.4470456158054086</v>
      </c>
      <c r="Q615">
        <f t="shared" si="113"/>
        <v>1.2235228079027043</v>
      </c>
      <c r="R615">
        <f t="shared" si="114"/>
        <v>0.77647719209729571</v>
      </c>
      <c r="S615">
        <f t="shared" si="115"/>
        <v>0.55295438419459142</v>
      </c>
      <c r="T615">
        <f t="shared" si="116"/>
        <v>0.38060390926168308</v>
      </c>
    </row>
    <row r="616" spans="9:20">
      <c r="I616">
        <f t="shared" si="109"/>
        <v>61.400000000000603</v>
      </c>
      <c r="J616">
        <f t="shared" si="117"/>
        <v>0.80505324765201791</v>
      </c>
      <c r="K616">
        <f t="shared" si="110"/>
        <v>1.5744968657143164</v>
      </c>
      <c r="L616">
        <f t="shared" si="118"/>
        <v>2.5</v>
      </c>
      <c r="M616">
        <f t="shared" si="119"/>
        <v>-1</v>
      </c>
      <c r="N616">
        <f t="shared" si="120"/>
        <v>-1.7804987094488263</v>
      </c>
      <c r="O616">
        <f t="shared" si="111"/>
        <v>1.6204065248178248</v>
      </c>
      <c r="P616">
        <f t="shared" si="112"/>
        <v>1.4477748908719754</v>
      </c>
      <c r="Q616">
        <f t="shared" si="113"/>
        <v>1.2238874454359876</v>
      </c>
      <c r="R616">
        <f t="shared" si="114"/>
        <v>0.77611255456401229</v>
      </c>
      <c r="S616">
        <f t="shared" si="115"/>
        <v>0.55222510912802458</v>
      </c>
      <c r="T616">
        <f t="shared" si="116"/>
        <v>0.37959347518217523</v>
      </c>
    </row>
    <row r="617" spans="9:20">
      <c r="I617">
        <f t="shared" si="109"/>
        <v>61.500000000000604</v>
      </c>
      <c r="J617">
        <f t="shared" si="117"/>
        <v>0.80767770637668423</v>
      </c>
      <c r="K617">
        <f t="shared" si="110"/>
        <v>1.5796296964286025</v>
      </c>
      <c r="L617">
        <f t="shared" si="118"/>
        <v>2.5</v>
      </c>
      <c r="M617">
        <f t="shared" si="119"/>
        <v>-1</v>
      </c>
      <c r="N617">
        <f t="shared" si="120"/>
        <v>-1.7863031023705354</v>
      </c>
      <c r="O617">
        <f t="shared" si="111"/>
        <v>1.6214169588973326</v>
      </c>
      <c r="P617">
        <f t="shared" si="112"/>
        <v>1.448504165938542</v>
      </c>
      <c r="Q617">
        <f t="shared" si="113"/>
        <v>1.2242520829692711</v>
      </c>
      <c r="R617">
        <f t="shared" si="114"/>
        <v>0.77574791703072898</v>
      </c>
      <c r="S617">
        <f t="shared" si="115"/>
        <v>0.55149583406145797</v>
      </c>
      <c r="T617">
        <f t="shared" si="116"/>
        <v>0.37858304110266738</v>
      </c>
    </row>
    <row r="618" spans="9:20">
      <c r="I618">
        <f t="shared" si="109"/>
        <v>61.600000000000605</v>
      </c>
      <c r="J618">
        <f t="shared" si="117"/>
        <v>0.81030643598617524</v>
      </c>
      <c r="K618">
        <f t="shared" si="110"/>
        <v>1.5847708800000313</v>
      </c>
      <c r="L618">
        <f t="shared" si="118"/>
        <v>2.5</v>
      </c>
      <c r="M618">
        <f t="shared" si="119"/>
        <v>-1</v>
      </c>
      <c r="N618">
        <f t="shared" si="120"/>
        <v>-1.7921169410089595</v>
      </c>
      <c r="O618">
        <f t="shared" si="111"/>
        <v>1.6224273929768405</v>
      </c>
      <c r="P618">
        <f t="shared" si="112"/>
        <v>1.4492334410051089</v>
      </c>
      <c r="Q618">
        <f t="shared" si="113"/>
        <v>1.2246167205025544</v>
      </c>
      <c r="R618">
        <f t="shared" si="114"/>
        <v>0.77538327949744557</v>
      </c>
      <c r="S618">
        <f t="shared" si="115"/>
        <v>0.55076655899489113</v>
      </c>
      <c r="T618">
        <f t="shared" si="116"/>
        <v>0.37757260702315953</v>
      </c>
    </row>
    <row r="619" spans="9:20">
      <c r="I619">
        <f t="shared" si="109"/>
        <v>61.700000000000607</v>
      </c>
      <c r="J619">
        <f t="shared" si="117"/>
        <v>0.8129394364804905</v>
      </c>
      <c r="K619">
        <f t="shared" si="110"/>
        <v>1.5899204164286029</v>
      </c>
      <c r="L619">
        <f t="shared" si="118"/>
        <v>2.5</v>
      </c>
      <c r="M619">
        <f t="shared" si="119"/>
        <v>-1</v>
      </c>
      <c r="N619">
        <f t="shared" si="120"/>
        <v>-1.7979402253641001</v>
      </c>
      <c r="O619">
        <f t="shared" si="111"/>
        <v>1.6234378270563483</v>
      </c>
      <c r="P619">
        <f t="shared" si="112"/>
        <v>1.4499627160716755</v>
      </c>
      <c r="Q619">
        <f t="shared" si="113"/>
        <v>1.2249813580358377</v>
      </c>
      <c r="R619">
        <f t="shared" si="114"/>
        <v>0.77501864196416226</v>
      </c>
      <c r="S619">
        <f t="shared" si="115"/>
        <v>0.55003728392832441</v>
      </c>
      <c r="T619">
        <f t="shared" si="116"/>
        <v>0.37656217294365169</v>
      </c>
    </row>
    <row r="620" spans="9:20">
      <c r="I620">
        <f t="shared" si="109"/>
        <v>61.800000000000608</v>
      </c>
      <c r="J620">
        <f t="shared" si="117"/>
        <v>0.81557670785963043</v>
      </c>
      <c r="K620">
        <f t="shared" si="110"/>
        <v>1.595078305714317</v>
      </c>
      <c r="L620">
        <f t="shared" si="118"/>
        <v>2.5</v>
      </c>
      <c r="M620">
        <f t="shared" si="119"/>
        <v>-1</v>
      </c>
      <c r="N620">
        <f t="shared" si="120"/>
        <v>-1.8037729554359556</v>
      </c>
      <c r="O620">
        <f t="shared" si="111"/>
        <v>1.6244482611358562</v>
      </c>
      <c r="P620">
        <f t="shared" si="112"/>
        <v>1.4506919911382423</v>
      </c>
      <c r="Q620">
        <f t="shared" si="113"/>
        <v>1.2253459955691213</v>
      </c>
      <c r="R620">
        <f t="shared" si="114"/>
        <v>0.77465400443087884</v>
      </c>
      <c r="S620">
        <f t="shared" si="115"/>
        <v>0.54930800886175768</v>
      </c>
      <c r="T620">
        <f t="shared" si="116"/>
        <v>0.37555173886414372</v>
      </c>
    </row>
    <row r="621" spans="9:20">
      <c r="I621">
        <f t="shared" si="109"/>
        <v>61.90000000000061</v>
      </c>
      <c r="J621">
        <f t="shared" si="117"/>
        <v>0.81821825012359495</v>
      </c>
      <c r="K621">
        <f t="shared" si="110"/>
        <v>1.6002445478571743</v>
      </c>
      <c r="L621">
        <f t="shared" si="118"/>
        <v>2.5</v>
      </c>
      <c r="M621">
        <f t="shared" si="119"/>
        <v>-1</v>
      </c>
      <c r="N621">
        <f t="shared" si="120"/>
        <v>-1.8096151312245268</v>
      </c>
      <c r="O621">
        <f t="shared" si="111"/>
        <v>1.625458695215364</v>
      </c>
      <c r="P621">
        <f t="shared" si="112"/>
        <v>1.4514212662048092</v>
      </c>
      <c r="Q621">
        <f t="shared" si="113"/>
        <v>1.2257106331024046</v>
      </c>
      <c r="R621">
        <f t="shared" si="114"/>
        <v>0.77428936689759542</v>
      </c>
      <c r="S621">
        <f t="shared" si="115"/>
        <v>0.54857873379519095</v>
      </c>
      <c r="T621">
        <f t="shared" si="116"/>
        <v>0.37454130478463588</v>
      </c>
    </row>
    <row r="622" spans="9:20">
      <c r="I622">
        <f t="shared" si="109"/>
        <v>62.000000000000611</v>
      </c>
      <c r="J622">
        <f t="shared" si="117"/>
        <v>0.82086406327238393</v>
      </c>
      <c r="K622">
        <f t="shared" si="110"/>
        <v>1.6054191428571747</v>
      </c>
      <c r="L622">
        <f t="shared" si="118"/>
        <v>2.5</v>
      </c>
      <c r="M622">
        <f t="shared" si="119"/>
        <v>-1</v>
      </c>
      <c r="N622">
        <f t="shared" si="120"/>
        <v>-1.8154667527298138</v>
      </c>
      <c r="O622">
        <f t="shared" si="111"/>
        <v>1.6264691292948719</v>
      </c>
      <c r="P622">
        <f t="shared" si="112"/>
        <v>1.4521505412713758</v>
      </c>
      <c r="Q622">
        <f t="shared" si="113"/>
        <v>1.2260752706356879</v>
      </c>
      <c r="R622">
        <f t="shared" si="114"/>
        <v>0.77392472936431211</v>
      </c>
      <c r="S622">
        <f t="shared" si="115"/>
        <v>0.54784945872862423</v>
      </c>
      <c r="T622">
        <f t="shared" si="116"/>
        <v>0.37353087070512803</v>
      </c>
    </row>
    <row r="623" spans="9:20">
      <c r="I623">
        <f t="shared" si="109"/>
        <v>62.100000000000612</v>
      </c>
      <c r="J623">
        <f t="shared" si="117"/>
        <v>0.82351414730599748</v>
      </c>
      <c r="K623">
        <f t="shared" si="110"/>
        <v>1.6106020907143177</v>
      </c>
      <c r="L623">
        <f t="shared" si="118"/>
        <v>2.5</v>
      </c>
      <c r="M623">
        <f t="shared" si="119"/>
        <v>-1</v>
      </c>
      <c r="N623">
        <f t="shared" si="120"/>
        <v>-1.8213278199518159</v>
      </c>
      <c r="O623">
        <f t="shared" si="111"/>
        <v>1.6274795633743797</v>
      </c>
      <c r="P623">
        <f t="shared" si="112"/>
        <v>1.4528798163379426</v>
      </c>
      <c r="Q623">
        <f t="shared" si="113"/>
        <v>1.2264399081689712</v>
      </c>
      <c r="R623">
        <f t="shared" si="114"/>
        <v>0.7735600918310287</v>
      </c>
      <c r="S623">
        <f t="shared" si="115"/>
        <v>0.54712018366205739</v>
      </c>
      <c r="T623">
        <f t="shared" si="116"/>
        <v>0.37252043662562018</v>
      </c>
    </row>
    <row r="624" spans="9:20">
      <c r="I624">
        <f t="shared" si="109"/>
        <v>62.200000000000614</v>
      </c>
      <c r="J624">
        <f t="shared" si="117"/>
        <v>0.8261685022244355</v>
      </c>
      <c r="K624">
        <f t="shared" si="110"/>
        <v>1.6157933914286031</v>
      </c>
      <c r="L624">
        <f t="shared" si="118"/>
        <v>2.5</v>
      </c>
      <c r="M624">
        <f t="shared" si="119"/>
        <v>-1</v>
      </c>
      <c r="N624">
        <f t="shared" si="120"/>
        <v>-1.8271983328905343</v>
      </c>
      <c r="O624">
        <f t="shared" si="111"/>
        <v>1.6284899974538876</v>
      </c>
      <c r="P624">
        <f t="shared" si="112"/>
        <v>1.4536090914045092</v>
      </c>
      <c r="Q624">
        <f t="shared" si="113"/>
        <v>1.2268045457022547</v>
      </c>
      <c r="R624">
        <f t="shared" si="114"/>
        <v>0.77319545429774539</v>
      </c>
      <c r="S624">
        <f t="shared" si="115"/>
        <v>0.54639090859549078</v>
      </c>
      <c r="T624">
        <f t="shared" si="116"/>
        <v>0.37151000254611233</v>
      </c>
    </row>
    <row r="625" spans="9:20">
      <c r="I625">
        <f t="shared" si="109"/>
        <v>62.300000000000615</v>
      </c>
      <c r="J625">
        <f t="shared" si="117"/>
        <v>0.82882712802769809</v>
      </c>
      <c r="K625">
        <f t="shared" si="110"/>
        <v>1.6209930450000321</v>
      </c>
      <c r="L625">
        <f t="shared" si="118"/>
        <v>2.5</v>
      </c>
      <c r="M625">
        <f t="shared" si="119"/>
        <v>-1</v>
      </c>
      <c r="N625">
        <f t="shared" si="120"/>
        <v>-1.8330782915459676</v>
      </c>
      <c r="O625">
        <f t="shared" si="111"/>
        <v>1.6295004315333954</v>
      </c>
      <c r="P625">
        <f t="shared" si="112"/>
        <v>1.4543383664710761</v>
      </c>
      <c r="Q625">
        <f t="shared" si="113"/>
        <v>1.227169183235538</v>
      </c>
      <c r="R625">
        <f t="shared" si="114"/>
        <v>0.77283081676446197</v>
      </c>
      <c r="S625">
        <f t="shared" si="115"/>
        <v>0.54566163352892394</v>
      </c>
      <c r="T625">
        <f t="shared" si="116"/>
        <v>0.37049956846660448</v>
      </c>
    </row>
    <row r="626" spans="9:20">
      <c r="I626">
        <f t="shared" si="109"/>
        <v>62.400000000000617</v>
      </c>
      <c r="J626">
        <f t="shared" si="117"/>
        <v>0.83149002471578515</v>
      </c>
      <c r="K626">
        <f t="shared" si="110"/>
        <v>1.6262010514286038</v>
      </c>
      <c r="L626">
        <f t="shared" si="118"/>
        <v>2.5</v>
      </c>
      <c r="M626">
        <f t="shared" si="119"/>
        <v>-1</v>
      </c>
      <c r="N626">
        <f t="shared" si="120"/>
        <v>-1.8389676959181165</v>
      </c>
      <c r="O626">
        <f t="shared" si="111"/>
        <v>1.6305108656129033</v>
      </c>
      <c r="P626">
        <f t="shared" si="112"/>
        <v>1.4550676415376427</v>
      </c>
      <c r="Q626">
        <f t="shared" si="113"/>
        <v>1.2275338207688213</v>
      </c>
      <c r="R626">
        <f t="shared" si="114"/>
        <v>0.77246617923117866</v>
      </c>
      <c r="S626">
        <f t="shared" si="115"/>
        <v>0.54493235846235732</v>
      </c>
      <c r="T626">
        <f t="shared" si="116"/>
        <v>0.36948913438709663</v>
      </c>
    </row>
    <row r="627" spans="9:20">
      <c r="I627">
        <f t="shared" si="109"/>
        <v>62.500000000000618</v>
      </c>
      <c r="J627">
        <f t="shared" si="117"/>
        <v>0.83415719228869667</v>
      </c>
      <c r="K627">
        <f t="shared" si="110"/>
        <v>1.6314174107143182</v>
      </c>
      <c r="L627">
        <f t="shared" si="118"/>
        <v>2.5</v>
      </c>
      <c r="M627">
        <f t="shared" si="119"/>
        <v>-1</v>
      </c>
      <c r="N627">
        <f t="shared" si="120"/>
        <v>-1.8448665460069811</v>
      </c>
      <c r="O627">
        <f t="shared" si="111"/>
        <v>1.6315212996924111</v>
      </c>
      <c r="P627">
        <f t="shared" si="112"/>
        <v>1.4557969166042095</v>
      </c>
      <c r="Q627">
        <f t="shared" si="113"/>
        <v>1.2278984583021049</v>
      </c>
      <c r="R627">
        <f t="shared" si="114"/>
        <v>0.77210154169789524</v>
      </c>
      <c r="S627">
        <f t="shared" si="115"/>
        <v>0.54420308339579049</v>
      </c>
      <c r="T627">
        <f t="shared" si="116"/>
        <v>0.36847870030758878</v>
      </c>
    </row>
    <row r="628" spans="9:20">
      <c r="I628">
        <f t="shared" si="109"/>
        <v>62.60000000000062</v>
      </c>
      <c r="J628">
        <f t="shared" si="117"/>
        <v>0.83682863074643288</v>
      </c>
      <c r="K628">
        <f t="shared" si="110"/>
        <v>1.6366421228571753</v>
      </c>
      <c r="L628">
        <f t="shared" si="118"/>
        <v>2.5</v>
      </c>
      <c r="M628">
        <f t="shared" si="119"/>
        <v>-1</v>
      </c>
      <c r="N628">
        <f t="shared" si="120"/>
        <v>-1.8507748418125614</v>
      </c>
      <c r="O628">
        <f t="shared" si="111"/>
        <v>1.6325317337719192</v>
      </c>
      <c r="P628">
        <f t="shared" si="112"/>
        <v>1.4565261916707763</v>
      </c>
      <c r="Q628">
        <f t="shared" si="113"/>
        <v>1.2282630958353882</v>
      </c>
      <c r="R628">
        <f t="shared" si="114"/>
        <v>0.77173690416461183</v>
      </c>
      <c r="S628">
        <f t="shared" si="115"/>
        <v>0.54347380832922376</v>
      </c>
      <c r="T628">
        <f t="shared" si="116"/>
        <v>0.36746826622808082</v>
      </c>
    </row>
    <row r="629" spans="9:20">
      <c r="I629">
        <f t="shared" si="109"/>
        <v>62.700000000000621</v>
      </c>
      <c r="J629">
        <f t="shared" si="117"/>
        <v>0.83950434008899344</v>
      </c>
      <c r="K629">
        <f t="shared" si="110"/>
        <v>1.6418751878571753</v>
      </c>
      <c r="L629">
        <f t="shared" si="118"/>
        <v>2.5</v>
      </c>
      <c r="M629">
        <f t="shared" si="119"/>
        <v>-1</v>
      </c>
      <c r="N629">
        <f t="shared" si="120"/>
        <v>-1.8566925833348569</v>
      </c>
      <c r="O629">
        <f t="shared" si="111"/>
        <v>1.633542167851427</v>
      </c>
      <c r="P629">
        <f t="shared" si="112"/>
        <v>1.457255466737343</v>
      </c>
      <c r="Q629">
        <f t="shared" si="113"/>
        <v>1.2286277333686715</v>
      </c>
      <c r="R629">
        <f t="shared" si="114"/>
        <v>0.77137226663132852</v>
      </c>
      <c r="S629">
        <f t="shared" si="115"/>
        <v>0.54274453326265704</v>
      </c>
      <c r="T629">
        <f t="shared" si="116"/>
        <v>0.36645783214857297</v>
      </c>
    </row>
    <row r="630" spans="9:20">
      <c r="I630">
        <f t="shared" si="109"/>
        <v>62.800000000000622</v>
      </c>
      <c r="J630">
        <f t="shared" si="117"/>
        <v>0.84218432031637858</v>
      </c>
      <c r="K630">
        <f t="shared" si="110"/>
        <v>1.6471166057143185</v>
      </c>
      <c r="L630">
        <f t="shared" si="118"/>
        <v>2.5</v>
      </c>
      <c r="M630">
        <f t="shared" si="119"/>
        <v>-1</v>
      </c>
      <c r="N630">
        <f t="shared" si="120"/>
        <v>-1.8626197705738681</v>
      </c>
      <c r="O630">
        <f t="shared" si="111"/>
        <v>1.6345526019309349</v>
      </c>
      <c r="P630">
        <f t="shared" si="112"/>
        <v>1.4579847418039096</v>
      </c>
      <c r="Q630">
        <f t="shared" si="113"/>
        <v>1.2289923709019548</v>
      </c>
      <c r="R630">
        <f t="shared" si="114"/>
        <v>0.77100762909804521</v>
      </c>
      <c r="S630">
        <f t="shared" si="115"/>
        <v>0.54201525819609031</v>
      </c>
      <c r="T630">
        <f t="shared" si="116"/>
        <v>0.36544739806906512</v>
      </c>
    </row>
    <row r="631" spans="9:20">
      <c r="I631">
        <f t="shared" si="109"/>
        <v>62.900000000000624</v>
      </c>
      <c r="J631">
        <f t="shared" si="117"/>
        <v>0.84486857142858829</v>
      </c>
      <c r="K631">
        <f t="shared" si="110"/>
        <v>1.6523663764286045</v>
      </c>
      <c r="L631">
        <f t="shared" si="118"/>
        <v>2.5</v>
      </c>
      <c r="M631">
        <f t="shared" si="119"/>
        <v>-1</v>
      </c>
      <c r="N631">
        <f t="shared" si="120"/>
        <v>-1.868556403529595</v>
      </c>
      <c r="O631">
        <f t="shared" si="111"/>
        <v>1.6355630360104427</v>
      </c>
      <c r="P631">
        <f t="shared" si="112"/>
        <v>1.4587140168704764</v>
      </c>
      <c r="Q631">
        <f t="shared" si="113"/>
        <v>1.2293570084352383</v>
      </c>
      <c r="R631">
        <f t="shared" si="114"/>
        <v>0.77064299156476179</v>
      </c>
      <c r="S631">
        <f t="shared" si="115"/>
        <v>0.54128598312952358</v>
      </c>
      <c r="T631">
        <f t="shared" si="116"/>
        <v>0.36443696398955727</v>
      </c>
    </row>
    <row r="632" spans="9:20">
      <c r="I632">
        <f t="shared" si="109"/>
        <v>63.000000000000625</v>
      </c>
      <c r="J632">
        <f t="shared" si="117"/>
        <v>0.84755709342562247</v>
      </c>
      <c r="K632">
        <f t="shared" si="110"/>
        <v>1.6576245000000329</v>
      </c>
      <c r="L632">
        <f t="shared" si="118"/>
        <v>2.5</v>
      </c>
      <c r="M632">
        <f t="shared" si="119"/>
        <v>-1</v>
      </c>
      <c r="N632">
        <f t="shared" si="120"/>
        <v>-1.8745024822020375</v>
      </c>
      <c r="O632">
        <f t="shared" si="111"/>
        <v>1.6365734700899506</v>
      </c>
      <c r="P632">
        <f t="shared" si="112"/>
        <v>1.4594432919370433</v>
      </c>
      <c r="Q632">
        <f t="shared" si="113"/>
        <v>1.2297216459685216</v>
      </c>
      <c r="R632">
        <f t="shared" si="114"/>
        <v>0.77027835403147837</v>
      </c>
      <c r="S632">
        <f t="shared" si="115"/>
        <v>0.54055670806295675</v>
      </c>
      <c r="T632">
        <f t="shared" si="116"/>
        <v>0.36342652991004942</v>
      </c>
    </row>
    <row r="633" spans="9:20">
      <c r="I633">
        <f t="shared" si="109"/>
        <v>63.100000000000627</v>
      </c>
      <c r="J633">
        <f t="shared" si="117"/>
        <v>0.850249886307481</v>
      </c>
      <c r="K633">
        <f t="shared" si="110"/>
        <v>1.6628909764286046</v>
      </c>
      <c r="L633">
        <f t="shared" si="118"/>
        <v>2.5</v>
      </c>
      <c r="M633">
        <f t="shared" si="119"/>
        <v>-1</v>
      </c>
      <c r="N633">
        <f t="shared" si="120"/>
        <v>-1.8804580065911953</v>
      </c>
      <c r="O633">
        <f t="shared" si="111"/>
        <v>1.6375839041694584</v>
      </c>
      <c r="P633">
        <f t="shared" si="112"/>
        <v>1.4601725670036099</v>
      </c>
      <c r="Q633">
        <f t="shared" si="113"/>
        <v>1.2300862835018049</v>
      </c>
      <c r="R633">
        <f t="shared" si="114"/>
        <v>0.76991371649819507</v>
      </c>
      <c r="S633">
        <f t="shared" si="115"/>
        <v>0.53982743299639013</v>
      </c>
      <c r="T633">
        <f t="shared" si="116"/>
        <v>0.36241609583054157</v>
      </c>
    </row>
    <row r="634" spans="9:20">
      <c r="I634">
        <f t="shared" si="109"/>
        <v>63.200000000000628</v>
      </c>
      <c r="J634">
        <f t="shared" si="117"/>
        <v>0.85294695007416421</v>
      </c>
      <c r="K634">
        <f t="shared" si="110"/>
        <v>1.6681658057143192</v>
      </c>
      <c r="L634">
        <f t="shared" si="118"/>
        <v>2.5</v>
      </c>
      <c r="M634">
        <f t="shared" si="119"/>
        <v>-1</v>
      </c>
      <c r="N634">
        <f t="shared" si="120"/>
        <v>-1.8864229766970688</v>
      </c>
      <c r="O634">
        <f t="shared" si="111"/>
        <v>1.6385943382489663</v>
      </c>
      <c r="P634">
        <f t="shared" si="112"/>
        <v>1.4609018420701767</v>
      </c>
      <c r="Q634">
        <f t="shared" si="113"/>
        <v>1.2304509210350882</v>
      </c>
      <c r="R634">
        <f t="shared" si="114"/>
        <v>0.76954907896491165</v>
      </c>
      <c r="S634">
        <f t="shared" si="115"/>
        <v>0.5390981579298233</v>
      </c>
      <c r="T634">
        <f t="shared" si="116"/>
        <v>0.36140566175103372</v>
      </c>
    </row>
    <row r="635" spans="9:20">
      <c r="I635">
        <f t="shared" si="109"/>
        <v>63.30000000000063</v>
      </c>
      <c r="J635">
        <f t="shared" si="117"/>
        <v>0.85564828472567189</v>
      </c>
      <c r="K635">
        <f t="shared" si="110"/>
        <v>1.6734489878571766</v>
      </c>
      <c r="L635">
        <f t="shared" si="118"/>
        <v>2.5</v>
      </c>
      <c r="M635">
        <f t="shared" si="119"/>
        <v>-1</v>
      </c>
      <c r="N635">
        <f t="shared" si="120"/>
        <v>-1.892397392519658</v>
      </c>
      <c r="O635">
        <f t="shared" si="111"/>
        <v>1.6396047723284741</v>
      </c>
      <c r="P635">
        <f t="shared" si="112"/>
        <v>1.4616311171367433</v>
      </c>
      <c r="Q635">
        <f t="shared" si="113"/>
        <v>1.2308155585683718</v>
      </c>
      <c r="R635">
        <f t="shared" si="114"/>
        <v>0.76918444143162834</v>
      </c>
      <c r="S635">
        <f t="shared" si="115"/>
        <v>0.53836888286325668</v>
      </c>
      <c r="T635">
        <f t="shared" si="116"/>
        <v>0.36039522767152588</v>
      </c>
    </row>
    <row r="636" spans="9:20">
      <c r="I636">
        <f t="shared" si="109"/>
        <v>63.400000000000631</v>
      </c>
      <c r="J636">
        <f t="shared" si="117"/>
        <v>0.85835389026200415</v>
      </c>
      <c r="K636">
        <f t="shared" si="110"/>
        <v>1.6787405228571761</v>
      </c>
      <c r="L636">
        <f t="shared" si="118"/>
        <v>2.5</v>
      </c>
      <c r="M636">
        <f t="shared" si="119"/>
        <v>-1</v>
      </c>
      <c r="N636">
        <f t="shared" si="120"/>
        <v>-1.8983812540589626</v>
      </c>
      <c r="O636">
        <f t="shared" si="111"/>
        <v>1.640615206407982</v>
      </c>
      <c r="P636">
        <f t="shared" si="112"/>
        <v>1.4623603922033102</v>
      </c>
      <c r="Q636">
        <f t="shared" si="113"/>
        <v>1.2311801961016551</v>
      </c>
      <c r="R636">
        <f t="shared" si="114"/>
        <v>0.76881980389834492</v>
      </c>
      <c r="S636">
        <f t="shared" si="115"/>
        <v>0.53763960779668984</v>
      </c>
      <c r="T636">
        <f t="shared" si="116"/>
        <v>0.35938479359201803</v>
      </c>
    </row>
    <row r="637" spans="9:20">
      <c r="I637">
        <f t="shared" si="109"/>
        <v>63.500000000000632</v>
      </c>
      <c r="J637">
        <f t="shared" si="117"/>
        <v>0.86106376668316098</v>
      </c>
      <c r="K637">
        <f t="shared" si="110"/>
        <v>1.6840404107143194</v>
      </c>
      <c r="L637">
        <f t="shared" si="118"/>
        <v>2.5</v>
      </c>
      <c r="M637">
        <f t="shared" si="119"/>
        <v>-1</v>
      </c>
      <c r="N637">
        <f t="shared" si="120"/>
        <v>-1.9043745613149825</v>
      </c>
      <c r="O637">
        <f t="shared" si="111"/>
        <v>1.64162564048749</v>
      </c>
      <c r="P637">
        <f t="shared" si="112"/>
        <v>1.4630896672698768</v>
      </c>
      <c r="Q637">
        <f t="shared" si="113"/>
        <v>1.2315448336349384</v>
      </c>
      <c r="R637">
        <f t="shared" si="114"/>
        <v>0.76845516636506161</v>
      </c>
      <c r="S637">
        <f t="shared" si="115"/>
        <v>0.53691033273012312</v>
      </c>
      <c r="T637">
        <f t="shared" si="116"/>
        <v>0.35837435951251007</v>
      </c>
    </row>
    <row r="638" spans="9:20">
      <c r="I638">
        <f t="shared" si="109"/>
        <v>63.600000000000634</v>
      </c>
      <c r="J638">
        <f t="shared" si="117"/>
        <v>0.86377791398914228</v>
      </c>
      <c r="K638">
        <f t="shared" si="110"/>
        <v>1.6893486514286054</v>
      </c>
      <c r="L638">
        <f t="shared" si="118"/>
        <v>2.5</v>
      </c>
      <c r="M638">
        <f t="shared" si="119"/>
        <v>-1</v>
      </c>
      <c r="N638">
        <f t="shared" si="120"/>
        <v>-1.9103773142877185</v>
      </c>
      <c r="O638">
        <f t="shared" si="111"/>
        <v>1.6426360745669979</v>
      </c>
      <c r="P638">
        <f t="shared" si="112"/>
        <v>1.4638189423364436</v>
      </c>
      <c r="Q638">
        <f t="shared" si="113"/>
        <v>1.2319094711682217</v>
      </c>
      <c r="R638">
        <f t="shared" si="114"/>
        <v>0.7680905288317782</v>
      </c>
      <c r="S638">
        <f t="shared" si="115"/>
        <v>0.53618105766355639</v>
      </c>
      <c r="T638">
        <f t="shared" si="116"/>
        <v>0.35736392543300222</v>
      </c>
    </row>
    <row r="639" spans="9:20">
      <c r="I639">
        <f t="shared" si="109"/>
        <v>63.700000000000635</v>
      </c>
      <c r="J639">
        <f t="shared" si="117"/>
        <v>0.86649633217994804</v>
      </c>
      <c r="K639">
        <f t="shared" si="110"/>
        <v>1.6946652450000341</v>
      </c>
      <c r="L639">
        <f t="shared" si="118"/>
        <v>2.5</v>
      </c>
      <c r="M639">
        <f t="shared" si="119"/>
        <v>-1</v>
      </c>
      <c r="N639">
        <f t="shared" si="120"/>
        <v>-1.9163895129771695</v>
      </c>
      <c r="O639">
        <f t="shared" si="111"/>
        <v>1.6436465086465057</v>
      </c>
      <c r="P639">
        <f t="shared" si="112"/>
        <v>1.4645482174030104</v>
      </c>
      <c r="Q639">
        <f t="shared" si="113"/>
        <v>1.2322741087015052</v>
      </c>
      <c r="R639">
        <f t="shared" si="114"/>
        <v>0.76772589129849478</v>
      </c>
      <c r="S639">
        <f t="shared" si="115"/>
        <v>0.53545178259698967</v>
      </c>
      <c r="T639">
        <f t="shared" si="116"/>
        <v>0.35635349135349437</v>
      </c>
    </row>
    <row r="640" spans="9:20">
      <c r="I640">
        <f t="shared" si="109"/>
        <v>63.800000000000637</v>
      </c>
      <c r="J640">
        <f t="shared" si="117"/>
        <v>0.86921902125557837</v>
      </c>
      <c r="K640">
        <f t="shared" si="110"/>
        <v>1.6999901914286053</v>
      </c>
      <c r="L640">
        <f t="shared" si="118"/>
        <v>2.5</v>
      </c>
      <c r="M640">
        <f t="shared" si="119"/>
        <v>-1</v>
      </c>
      <c r="N640">
        <f t="shared" si="120"/>
        <v>-1.922411157383336</v>
      </c>
      <c r="O640">
        <f t="shared" si="111"/>
        <v>1.6446569427260136</v>
      </c>
      <c r="P640">
        <f t="shared" si="112"/>
        <v>1.4652774924695771</v>
      </c>
      <c r="Q640">
        <f t="shared" si="113"/>
        <v>1.2326387462347885</v>
      </c>
      <c r="R640">
        <f t="shared" si="114"/>
        <v>0.76736125376521147</v>
      </c>
      <c r="S640">
        <f t="shared" si="115"/>
        <v>0.53472250753042294</v>
      </c>
      <c r="T640">
        <f t="shared" si="116"/>
        <v>0.35534305727398652</v>
      </c>
    </row>
    <row r="641" spans="9:20">
      <c r="I641">
        <f t="shared" si="109"/>
        <v>63.900000000000638</v>
      </c>
      <c r="J641">
        <f t="shared" si="117"/>
        <v>0.87194598121603328</v>
      </c>
      <c r="K641">
        <f t="shared" si="110"/>
        <v>1.7053234907143198</v>
      </c>
      <c r="L641">
        <f t="shared" si="118"/>
        <v>2.5</v>
      </c>
      <c r="M641">
        <f t="shared" si="119"/>
        <v>-1</v>
      </c>
      <c r="N641">
        <f t="shared" si="120"/>
        <v>-1.9284422475062186</v>
      </c>
      <c r="O641">
        <f t="shared" si="111"/>
        <v>1.6456673768055214</v>
      </c>
      <c r="P641">
        <f t="shared" si="112"/>
        <v>1.4660067675361439</v>
      </c>
      <c r="Q641">
        <f t="shared" si="113"/>
        <v>1.2330033837680718</v>
      </c>
      <c r="R641">
        <f t="shared" si="114"/>
        <v>0.76699661623192805</v>
      </c>
      <c r="S641">
        <f t="shared" si="115"/>
        <v>0.5339932324638561</v>
      </c>
      <c r="T641">
        <f t="shared" si="116"/>
        <v>0.35433262319447867</v>
      </c>
    </row>
    <row r="642" spans="9:20">
      <c r="I642">
        <f t="shared" si="109"/>
        <v>64.000000000000639</v>
      </c>
      <c r="J642">
        <f t="shared" si="117"/>
        <v>0.87467721206131266</v>
      </c>
      <c r="K642">
        <f t="shared" si="110"/>
        <v>1.7106651428571773</v>
      </c>
      <c r="L642">
        <f t="shared" si="118"/>
        <v>2.5</v>
      </c>
      <c r="M642">
        <f t="shared" si="119"/>
        <v>-1</v>
      </c>
      <c r="N642">
        <f t="shared" si="120"/>
        <v>-1.9344827833458165</v>
      </c>
      <c r="O642">
        <f t="shared" si="111"/>
        <v>1.6466778108850293</v>
      </c>
      <c r="P642">
        <f t="shared" si="112"/>
        <v>1.4667360426027105</v>
      </c>
      <c r="Q642">
        <f t="shared" si="113"/>
        <v>1.2333680213013554</v>
      </c>
      <c r="R642">
        <f t="shared" si="114"/>
        <v>0.76663197869864474</v>
      </c>
      <c r="S642">
        <f t="shared" si="115"/>
        <v>0.53326395739728949</v>
      </c>
      <c r="T642">
        <f t="shared" si="116"/>
        <v>0.35332218911497082</v>
      </c>
    </row>
    <row r="643" spans="9:20">
      <c r="I643">
        <f t="shared" ref="I643:I706" si="121">I642+0.1</f>
        <v>64.100000000000634</v>
      </c>
      <c r="J643">
        <f t="shared" si="117"/>
        <v>0.87741271379141628</v>
      </c>
      <c r="K643">
        <f t="shared" ref="K643:K695" si="122">(I643/$E$4)^2</f>
        <v>1.716015147857177</v>
      </c>
      <c r="L643">
        <f t="shared" si="118"/>
        <v>2.5</v>
      </c>
      <c r="M643">
        <f t="shared" si="119"/>
        <v>-1</v>
      </c>
      <c r="N643">
        <f t="shared" si="120"/>
        <v>-1.9405327649021298</v>
      </c>
      <c r="O643">
        <f t="shared" ref="O643:O706" si="123">1+((0.5*$B$6*$B$21/$B$5)*$D$33*$B$28*$I643)</f>
        <v>1.6476882449645371</v>
      </c>
      <c r="P643">
        <f t="shared" ref="P643:P706" si="124">1+((0.5*$B$6*$B$21/$B$5)*$E$33*$B$28*$I643)</f>
        <v>1.4674653176692773</v>
      </c>
      <c r="Q643">
        <f t="shared" ref="Q643:Q706" si="125">1+((0.5*$B$6*$B$21/$B$5)*$F$33*$B$28*$I643)</f>
        <v>1.2337326588346387</v>
      </c>
      <c r="R643">
        <f t="shared" ref="R643:R706" si="126">1-((0.5*$B$6*$B$21/$B$5)*$F$33*$B$28*$I643)</f>
        <v>0.76626734116536133</v>
      </c>
      <c r="S643">
        <f t="shared" ref="S643:S706" si="127">1-((0.5*$B$6*$B$21/$B$5)*$E$33*$B$28*$I643)</f>
        <v>0.53253468233072276</v>
      </c>
      <c r="T643">
        <f t="shared" ref="T643:T706" si="128">1-((0.5*$B$6*$B$21/$B$5)*$D$33*$B$28*$I643)</f>
        <v>0.35231175503546297</v>
      </c>
    </row>
    <row r="644" spans="9:20">
      <c r="I644">
        <f t="shared" si="121"/>
        <v>64.200000000000628</v>
      </c>
      <c r="J644">
        <f t="shared" ref="J644:J707" si="129">(I644/$E$3)^2</f>
        <v>0.88015248640634447</v>
      </c>
      <c r="K644">
        <f t="shared" si="122"/>
        <v>1.7213735057143196</v>
      </c>
      <c r="L644">
        <f t="shared" ref="L644:L707" si="130">$B$1</f>
        <v>2.5</v>
      </c>
      <c r="M644">
        <f t="shared" ref="M644:M707" si="131">$B$2</f>
        <v>-1</v>
      </c>
      <c r="N644">
        <f t="shared" si="120"/>
        <v>-1.9465921921751583</v>
      </c>
      <c r="O644">
        <f t="shared" si="123"/>
        <v>1.6486986790440448</v>
      </c>
      <c r="P644">
        <f t="shared" si="124"/>
        <v>1.468194592735844</v>
      </c>
      <c r="Q644">
        <f t="shared" si="125"/>
        <v>1.234097296367922</v>
      </c>
      <c r="R644">
        <f t="shared" si="126"/>
        <v>0.76590270363207802</v>
      </c>
      <c r="S644">
        <f t="shared" si="127"/>
        <v>0.53180540726415604</v>
      </c>
      <c r="T644">
        <f t="shared" si="128"/>
        <v>0.35130132095595523</v>
      </c>
    </row>
    <row r="645" spans="9:20">
      <c r="I645">
        <f t="shared" si="121"/>
        <v>64.300000000000622</v>
      </c>
      <c r="J645">
        <f t="shared" si="129"/>
        <v>0.88289652990609724</v>
      </c>
      <c r="K645">
        <f t="shared" si="122"/>
        <v>1.726740216428605</v>
      </c>
      <c r="L645">
        <f t="shared" si="130"/>
        <v>2.5</v>
      </c>
      <c r="M645">
        <f t="shared" si="131"/>
        <v>-1</v>
      </c>
      <c r="N645">
        <f t="shared" si="120"/>
        <v>-1.9526610651649026</v>
      </c>
      <c r="O645">
        <f t="shared" si="123"/>
        <v>1.6497091131235526</v>
      </c>
      <c r="P645">
        <f t="shared" si="124"/>
        <v>1.4689238678024106</v>
      </c>
      <c r="Q645">
        <f t="shared" si="125"/>
        <v>1.2344619339012053</v>
      </c>
      <c r="R645">
        <f t="shared" si="126"/>
        <v>0.76553806609879471</v>
      </c>
      <c r="S645">
        <f t="shared" si="127"/>
        <v>0.53107613219758942</v>
      </c>
      <c r="T645">
        <f t="shared" si="128"/>
        <v>0.35029088687644738</v>
      </c>
    </row>
    <row r="646" spans="9:20">
      <c r="I646">
        <f t="shared" si="121"/>
        <v>64.400000000000617</v>
      </c>
      <c r="J646">
        <f t="shared" si="129"/>
        <v>0.88564484429067447</v>
      </c>
      <c r="K646">
        <f t="shared" si="122"/>
        <v>1.7321152800000332</v>
      </c>
      <c r="L646">
        <f t="shared" si="130"/>
        <v>2.5</v>
      </c>
      <c r="M646">
        <f t="shared" si="131"/>
        <v>-1</v>
      </c>
      <c r="N646">
        <f t="shared" si="120"/>
        <v>-1.9587393838713623</v>
      </c>
      <c r="O646">
        <f t="shared" si="123"/>
        <v>1.6507195472030602</v>
      </c>
      <c r="P646">
        <f t="shared" si="124"/>
        <v>1.4696531428689772</v>
      </c>
      <c r="Q646">
        <f t="shared" si="125"/>
        <v>1.2348265714344886</v>
      </c>
      <c r="R646">
        <f t="shared" si="126"/>
        <v>0.7651734285655114</v>
      </c>
      <c r="S646">
        <f t="shared" si="127"/>
        <v>0.5303468571310227</v>
      </c>
      <c r="T646">
        <f t="shared" si="128"/>
        <v>0.34928045279693964</v>
      </c>
    </row>
    <row r="647" spans="9:20">
      <c r="I647">
        <f t="shared" si="121"/>
        <v>64.500000000000611</v>
      </c>
      <c r="J647">
        <f t="shared" si="129"/>
        <v>0.88839742956007617</v>
      </c>
      <c r="K647">
        <f t="shared" si="122"/>
        <v>1.7374986964286043</v>
      </c>
      <c r="L647">
        <f t="shared" si="130"/>
        <v>2.5</v>
      </c>
      <c r="M647">
        <f t="shared" si="131"/>
        <v>-1</v>
      </c>
      <c r="N647">
        <f t="shared" si="120"/>
        <v>-1.9648271482945376</v>
      </c>
      <c r="O647">
        <f t="shared" si="123"/>
        <v>1.6517299812825681</v>
      </c>
      <c r="P647">
        <f t="shared" si="124"/>
        <v>1.470382417935544</v>
      </c>
      <c r="Q647">
        <f t="shared" si="125"/>
        <v>1.2351912089677719</v>
      </c>
      <c r="R647">
        <f t="shared" si="126"/>
        <v>0.76480879103222799</v>
      </c>
      <c r="S647">
        <f t="shared" si="127"/>
        <v>0.52961758206445597</v>
      </c>
      <c r="T647">
        <f t="shared" si="128"/>
        <v>0.3482700187174318</v>
      </c>
    </row>
    <row r="648" spans="9:20">
      <c r="I648">
        <f t="shared" si="121"/>
        <v>64.600000000000605</v>
      </c>
      <c r="J648">
        <f t="shared" si="129"/>
        <v>0.89115428571430244</v>
      </c>
      <c r="K648">
        <f t="shared" si="122"/>
        <v>1.7428904657143183</v>
      </c>
      <c r="L648">
        <f t="shared" si="130"/>
        <v>2.5</v>
      </c>
      <c r="M648">
        <f t="shared" si="131"/>
        <v>-1</v>
      </c>
      <c r="N648">
        <f t="shared" si="120"/>
        <v>-1.9709243584344278</v>
      </c>
      <c r="O648">
        <f t="shared" si="123"/>
        <v>1.6527404153620759</v>
      </c>
      <c r="P648">
        <f t="shared" si="124"/>
        <v>1.4711116930021106</v>
      </c>
      <c r="Q648">
        <f t="shared" si="125"/>
        <v>1.2355558465010554</v>
      </c>
      <c r="R648">
        <f t="shared" si="126"/>
        <v>0.76444415349894468</v>
      </c>
      <c r="S648">
        <f t="shared" si="127"/>
        <v>0.52888830699788936</v>
      </c>
      <c r="T648">
        <f t="shared" si="128"/>
        <v>0.34725958463792406</v>
      </c>
    </row>
    <row r="649" spans="9:20">
      <c r="I649">
        <f t="shared" si="121"/>
        <v>64.7000000000006</v>
      </c>
      <c r="J649">
        <f t="shared" si="129"/>
        <v>0.89391541275335329</v>
      </c>
      <c r="K649">
        <f t="shared" si="122"/>
        <v>1.7482905878571751</v>
      </c>
      <c r="L649">
        <f t="shared" si="130"/>
        <v>2.5</v>
      </c>
      <c r="M649">
        <f t="shared" si="131"/>
        <v>-1</v>
      </c>
      <c r="N649">
        <f t="shared" si="120"/>
        <v>-1.9770310142910348</v>
      </c>
      <c r="O649">
        <f t="shared" si="123"/>
        <v>1.6537508494415838</v>
      </c>
      <c r="P649">
        <f t="shared" si="124"/>
        <v>1.4718409680686775</v>
      </c>
      <c r="Q649">
        <f t="shared" si="125"/>
        <v>1.2359204840343387</v>
      </c>
      <c r="R649">
        <f t="shared" si="126"/>
        <v>0.76407951596566126</v>
      </c>
      <c r="S649">
        <f t="shared" si="127"/>
        <v>0.52815903193132263</v>
      </c>
      <c r="T649">
        <f t="shared" si="128"/>
        <v>0.34624915055841621</v>
      </c>
    </row>
    <row r="650" spans="9:20">
      <c r="I650">
        <f t="shared" si="121"/>
        <v>64.800000000000594</v>
      </c>
      <c r="J650">
        <f t="shared" si="129"/>
        <v>0.8966808106772286</v>
      </c>
      <c r="K650">
        <f t="shared" si="122"/>
        <v>1.7536990628571749</v>
      </c>
      <c r="L650">
        <f t="shared" si="130"/>
        <v>2.5</v>
      </c>
      <c r="M650">
        <f t="shared" si="131"/>
        <v>-1</v>
      </c>
      <c r="N650">
        <f t="shared" si="120"/>
        <v>-1.9831471158643568</v>
      </c>
      <c r="O650">
        <f t="shared" si="123"/>
        <v>1.6547612835210916</v>
      </c>
      <c r="P650">
        <f t="shared" si="124"/>
        <v>1.4725702431352441</v>
      </c>
      <c r="Q650">
        <f t="shared" si="125"/>
        <v>1.236285121567622</v>
      </c>
      <c r="R650">
        <f t="shared" si="126"/>
        <v>0.76371487843237795</v>
      </c>
      <c r="S650">
        <f t="shared" si="127"/>
        <v>0.52742975686475591</v>
      </c>
      <c r="T650">
        <f t="shared" si="128"/>
        <v>0.34523871647890847</v>
      </c>
    </row>
    <row r="651" spans="9:20">
      <c r="I651">
        <f t="shared" si="121"/>
        <v>64.900000000000588</v>
      </c>
      <c r="J651">
        <f t="shared" si="129"/>
        <v>0.89945047948592838</v>
      </c>
      <c r="K651">
        <f t="shared" si="122"/>
        <v>1.7591158907143181</v>
      </c>
      <c r="L651">
        <f t="shared" si="130"/>
        <v>2.5</v>
      </c>
      <c r="M651">
        <f t="shared" si="131"/>
        <v>-1</v>
      </c>
      <c r="N651">
        <f t="shared" ref="N651:N687" si="132">(0.5*$B$6*I651^2*$B$3*-1)/$B$5</f>
        <v>-1.989272663154394</v>
      </c>
      <c r="O651">
        <f t="shared" si="123"/>
        <v>1.6557717176005993</v>
      </c>
      <c r="P651">
        <f t="shared" si="124"/>
        <v>1.4732995182018107</v>
      </c>
      <c r="Q651">
        <f t="shared" si="125"/>
        <v>1.2366497591009054</v>
      </c>
      <c r="R651">
        <f t="shared" si="126"/>
        <v>0.76335024089909465</v>
      </c>
      <c r="S651">
        <f t="shared" si="127"/>
        <v>0.52670048179818929</v>
      </c>
      <c r="T651">
        <f t="shared" si="128"/>
        <v>0.34422828239940073</v>
      </c>
    </row>
    <row r="652" spans="9:20">
      <c r="I652">
        <f t="shared" si="121"/>
        <v>65.000000000000583</v>
      </c>
      <c r="J652">
        <f t="shared" si="129"/>
        <v>0.90222441917945273</v>
      </c>
      <c r="K652">
        <f t="shared" si="122"/>
        <v>1.7645410714286034</v>
      </c>
      <c r="L652">
        <f t="shared" si="130"/>
        <v>2.5</v>
      </c>
      <c r="M652">
        <f t="shared" si="131"/>
        <v>-1</v>
      </c>
      <c r="N652">
        <f t="shared" si="132"/>
        <v>-1.9954076561611469</v>
      </c>
      <c r="O652">
        <f t="shared" si="123"/>
        <v>1.6567821516801071</v>
      </c>
      <c r="P652">
        <f t="shared" si="124"/>
        <v>1.4740287932683773</v>
      </c>
      <c r="Q652">
        <f t="shared" si="125"/>
        <v>1.2370143966341887</v>
      </c>
      <c r="R652">
        <f t="shared" si="126"/>
        <v>0.76298560336581134</v>
      </c>
      <c r="S652">
        <f t="shared" si="127"/>
        <v>0.52597120673162256</v>
      </c>
      <c r="T652">
        <f t="shared" si="128"/>
        <v>0.34321784831989288</v>
      </c>
    </row>
    <row r="653" spans="9:20">
      <c r="I653">
        <f t="shared" si="121"/>
        <v>65.100000000000577</v>
      </c>
      <c r="J653">
        <f t="shared" si="129"/>
        <v>0.90500262975780155</v>
      </c>
      <c r="K653">
        <f t="shared" si="122"/>
        <v>1.7699746050000316</v>
      </c>
      <c r="L653">
        <f t="shared" si="130"/>
        <v>2.5</v>
      </c>
      <c r="M653">
        <f t="shared" si="131"/>
        <v>-1</v>
      </c>
      <c r="N653">
        <f t="shared" si="132"/>
        <v>-2.0015520948846155</v>
      </c>
      <c r="O653">
        <f t="shared" si="123"/>
        <v>1.6577925857596147</v>
      </c>
      <c r="P653">
        <f t="shared" si="124"/>
        <v>1.4747580683349442</v>
      </c>
      <c r="Q653">
        <f t="shared" si="125"/>
        <v>1.237379034167472</v>
      </c>
      <c r="R653">
        <f t="shared" si="126"/>
        <v>0.76262096583252792</v>
      </c>
      <c r="S653">
        <f t="shared" si="127"/>
        <v>0.52524193166505584</v>
      </c>
      <c r="T653">
        <f t="shared" si="128"/>
        <v>0.34220741424038514</v>
      </c>
    </row>
    <row r="654" spans="9:20">
      <c r="I654">
        <f t="shared" si="121"/>
        <v>65.200000000000571</v>
      </c>
      <c r="J654">
        <f t="shared" si="129"/>
        <v>0.90778511122097494</v>
      </c>
      <c r="K654">
        <f t="shared" si="122"/>
        <v>1.7754164914286028</v>
      </c>
      <c r="L654">
        <f t="shared" si="130"/>
        <v>2.5</v>
      </c>
      <c r="M654">
        <f t="shared" si="131"/>
        <v>-1</v>
      </c>
      <c r="N654">
        <f t="shared" si="132"/>
        <v>-2.0077059793247996</v>
      </c>
      <c r="O654">
        <f t="shared" si="123"/>
        <v>1.6588030198391226</v>
      </c>
      <c r="P654">
        <f t="shared" si="124"/>
        <v>1.4754873434015108</v>
      </c>
      <c r="Q654">
        <f t="shared" si="125"/>
        <v>1.2377436717007555</v>
      </c>
      <c r="R654">
        <f t="shared" si="126"/>
        <v>0.76225632829924461</v>
      </c>
      <c r="S654">
        <f t="shared" si="127"/>
        <v>0.52451265659848922</v>
      </c>
      <c r="T654">
        <f t="shared" si="128"/>
        <v>0.34119698016087729</v>
      </c>
    </row>
    <row r="655" spans="9:20">
      <c r="I655">
        <f t="shared" si="121"/>
        <v>65.300000000000566</v>
      </c>
      <c r="J655">
        <f t="shared" si="129"/>
        <v>0.91057186356897279</v>
      </c>
      <c r="K655">
        <f t="shared" si="122"/>
        <v>1.7808667307143167</v>
      </c>
      <c r="L655">
        <f t="shared" si="130"/>
        <v>2.5</v>
      </c>
      <c r="M655">
        <f t="shared" si="131"/>
        <v>-1</v>
      </c>
      <c r="N655">
        <f t="shared" si="132"/>
        <v>-2.0138693094817</v>
      </c>
      <c r="O655">
        <f t="shared" si="123"/>
        <v>1.6598134539186304</v>
      </c>
      <c r="P655">
        <f t="shared" si="124"/>
        <v>1.4762166184680776</v>
      </c>
      <c r="Q655">
        <f t="shared" si="125"/>
        <v>1.2381083092340388</v>
      </c>
      <c r="R655">
        <f t="shared" si="126"/>
        <v>0.76189169076596119</v>
      </c>
      <c r="S655">
        <f t="shared" si="127"/>
        <v>0.5237833815319225</v>
      </c>
      <c r="T655">
        <f t="shared" si="128"/>
        <v>0.34018654608136956</v>
      </c>
    </row>
    <row r="656" spans="9:20">
      <c r="I656">
        <f t="shared" si="121"/>
        <v>65.40000000000056</v>
      </c>
      <c r="J656">
        <f t="shared" si="129"/>
        <v>0.91336288680179523</v>
      </c>
      <c r="K656">
        <f t="shared" si="122"/>
        <v>1.7863253228571736</v>
      </c>
      <c r="L656">
        <f t="shared" si="130"/>
        <v>2.5</v>
      </c>
      <c r="M656">
        <f t="shared" si="131"/>
        <v>-1</v>
      </c>
      <c r="N656">
        <f t="shared" si="132"/>
        <v>-2.0200420853553149</v>
      </c>
      <c r="O656">
        <f t="shared" si="123"/>
        <v>1.6608238879981383</v>
      </c>
      <c r="P656">
        <f t="shared" si="124"/>
        <v>1.4769458935346442</v>
      </c>
      <c r="Q656">
        <f t="shared" si="125"/>
        <v>1.2384729467673221</v>
      </c>
      <c r="R656">
        <f t="shared" si="126"/>
        <v>0.76152705323267789</v>
      </c>
      <c r="S656">
        <f t="shared" si="127"/>
        <v>0.52305410646535577</v>
      </c>
      <c r="T656">
        <f t="shared" si="128"/>
        <v>0.33917611200186171</v>
      </c>
    </row>
    <row r="657" spans="9:20">
      <c r="I657">
        <f t="shared" si="121"/>
        <v>65.500000000000554</v>
      </c>
      <c r="J657">
        <f t="shared" si="129"/>
        <v>0.91615818091944212</v>
      </c>
      <c r="K657">
        <f t="shared" si="122"/>
        <v>1.7917922678571732</v>
      </c>
      <c r="L657">
        <f t="shared" si="130"/>
        <v>2.5</v>
      </c>
      <c r="M657">
        <f t="shared" si="131"/>
        <v>-1</v>
      </c>
      <c r="N657">
        <f t="shared" si="132"/>
        <v>-2.0262243069456458</v>
      </c>
      <c r="O657">
        <f t="shared" si="123"/>
        <v>1.6618343220776461</v>
      </c>
      <c r="P657">
        <f t="shared" si="124"/>
        <v>1.4776751686012108</v>
      </c>
      <c r="Q657">
        <f t="shared" si="125"/>
        <v>1.2388375843006054</v>
      </c>
      <c r="R657">
        <f t="shared" si="126"/>
        <v>0.76116241569939458</v>
      </c>
      <c r="S657">
        <f t="shared" si="127"/>
        <v>0.52232483139878916</v>
      </c>
      <c r="T657">
        <f t="shared" si="128"/>
        <v>0.33816567792235397</v>
      </c>
    </row>
    <row r="658" spans="9:20">
      <c r="I658">
        <f t="shared" si="121"/>
        <v>65.600000000000549</v>
      </c>
      <c r="J658">
        <f t="shared" si="129"/>
        <v>0.91895774592191359</v>
      </c>
      <c r="K658">
        <f t="shared" si="122"/>
        <v>1.7972675657143158</v>
      </c>
      <c r="L658">
        <f t="shared" si="130"/>
        <v>2.5</v>
      </c>
      <c r="M658">
        <f t="shared" si="131"/>
        <v>-1</v>
      </c>
      <c r="N658">
        <f t="shared" si="132"/>
        <v>-2.0324159742526922</v>
      </c>
      <c r="O658">
        <f t="shared" si="123"/>
        <v>1.662844756157154</v>
      </c>
      <c r="P658">
        <f t="shared" si="124"/>
        <v>1.4784044436677775</v>
      </c>
      <c r="Q658">
        <f t="shared" si="125"/>
        <v>1.2392022218338887</v>
      </c>
      <c r="R658">
        <f t="shared" si="126"/>
        <v>0.76079777816611127</v>
      </c>
      <c r="S658">
        <f t="shared" si="127"/>
        <v>0.52159555633222243</v>
      </c>
      <c r="T658">
        <f t="shared" si="128"/>
        <v>0.33715524384284612</v>
      </c>
    </row>
    <row r="659" spans="9:20">
      <c r="I659">
        <f t="shared" si="121"/>
        <v>65.700000000000543</v>
      </c>
      <c r="J659">
        <f t="shared" si="129"/>
        <v>0.92176158180920953</v>
      </c>
      <c r="K659">
        <f t="shared" si="122"/>
        <v>1.8027512164286013</v>
      </c>
      <c r="L659">
        <f t="shared" si="130"/>
        <v>2.5</v>
      </c>
      <c r="M659">
        <f t="shared" si="131"/>
        <v>-1</v>
      </c>
      <c r="N659">
        <f t="shared" si="132"/>
        <v>-2.038617087276454</v>
      </c>
      <c r="O659">
        <f t="shared" si="123"/>
        <v>1.6638551902366616</v>
      </c>
      <c r="P659">
        <f t="shared" si="124"/>
        <v>1.4791337187343443</v>
      </c>
      <c r="Q659">
        <f t="shared" si="125"/>
        <v>1.239566859367172</v>
      </c>
      <c r="R659">
        <f t="shared" si="126"/>
        <v>0.76043314063282785</v>
      </c>
      <c r="S659">
        <f t="shared" si="127"/>
        <v>0.52086628126565571</v>
      </c>
      <c r="T659">
        <f t="shared" si="128"/>
        <v>0.33614480976333838</v>
      </c>
    </row>
    <row r="660" spans="9:20">
      <c r="I660">
        <f t="shared" si="121"/>
        <v>65.800000000000537</v>
      </c>
      <c r="J660">
        <f t="shared" si="129"/>
        <v>0.92456968858133004</v>
      </c>
      <c r="K660">
        <f t="shared" si="122"/>
        <v>1.8082432200000293</v>
      </c>
      <c r="L660">
        <f t="shared" si="130"/>
        <v>2.5</v>
      </c>
      <c r="M660">
        <f t="shared" si="131"/>
        <v>-1</v>
      </c>
      <c r="N660">
        <f t="shared" si="132"/>
        <v>-2.0448276460169312</v>
      </c>
      <c r="O660">
        <f t="shared" si="123"/>
        <v>1.6648656243161695</v>
      </c>
      <c r="P660">
        <f t="shared" si="124"/>
        <v>1.4798629938009109</v>
      </c>
      <c r="Q660">
        <f t="shared" si="125"/>
        <v>1.2399314969004553</v>
      </c>
      <c r="R660">
        <f t="shared" si="126"/>
        <v>0.76006850309954455</v>
      </c>
      <c r="S660">
        <f t="shared" si="127"/>
        <v>0.52013700619908909</v>
      </c>
      <c r="T660">
        <f t="shared" si="128"/>
        <v>0.33513437568383053</v>
      </c>
    </row>
    <row r="661" spans="9:20">
      <c r="I661">
        <f t="shared" si="121"/>
        <v>65.900000000000531</v>
      </c>
      <c r="J661">
        <f t="shared" si="129"/>
        <v>0.92738206623827502</v>
      </c>
      <c r="K661">
        <f t="shared" si="122"/>
        <v>1.8137435764286005</v>
      </c>
      <c r="L661">
        <f t="shared" si="130"/>
        <v>2.5</v>
      </c>
      <c r="M661">
        <f t="shared" si="131"/>
        <v>-1</v>
      </c>
      <c r="N661">
        <f t="shared" si="132"/>
        <v>-2.0510476504741244</v>
      </c>
      <c r="O661">
        <f t="shared" si="123"/>
        <v>1.6658760583956771</v>
      </c>
      <c r="P661">
        <f t="shared" si="124"/>
        <v>1.4805922688674777</v>
      </c>
      <c r="Q661">
        <f t="shared" si="125"/>
        <v>1.2402961344337389</v>
      </c>
      <c r="R661">
        <f t="shared" si="126"/>
        <v>0.75970386556626113</v>
      </c>
      <c r="S661">
        <f t="shared" si="127"/>
        <v>0.51940773113252237</v>
      </c>
      <c r="T661">
        <f t="shared" si="128"/>
        <v>0.33412394160432279</v>
      </c>
    </row>
    <row r="662" spans="9:20">
      <c r="I662">
        <f t="shared" si="121"/>
        <v>66.000000000000526</v>
      </c>
      <c r="J662">
        <f t="shared" si="129"/>
        <v>0.93019871478004457</v>
      </c>
      <c r="K662">
        <f t="shared" si="122"/>
        <v>1.8192522857143152</v>
      </c>
      <c r="L662">
        <f t="shared" si="130"/>
        <v>2.5</v>
      </c>
      <c r="M662">
        <f t="shared" si="131"/>
        <v>-1</v>
      </c>
      <c r="N662">
        <f t="shared" si="132"/>
        <v>-2.057277100648033</v>
      </c>
      <c r="O662">
        <f t="shared" si="123"/>
        <v>1.6668864924751849</v>
      </c>
      <c r="P662">
        <f t="shared" si="124"/>
        <v>1.4813215439340444</v>
      </c>
      <c r="Q662">
        <f t="shared" si="125"/>
        <v>1.2406607719670222</v>
      </c>
      <c r="R662">
        <f t="shared" si="126"/>
        <v>0.75933922803297782</v>
      </c>
      <c r="S662">
        <f t="shared" si="127"/>
        <v>0.51867845606595564</v>
      </c>
      <c r="T662">
        <f t="shared" si="128"/>
        <v>0.33311350752481494</v>
      </c>
    </row>
    <row r="663" spans="9:20">
      <c r="I663">
        <f t="shared" si="121"/>
        <v>66.10000000000052</v>
      </c>
      <c r="J663">
        <f t="shared" si="129"/>
        <v>0.93301963420663858</v>
      </c>
      <c r="K663">
        <f t="shared" si="122"/>
        <v>1.824769347857172</v>
      </c>
      <c r="L663">
        <f t="shared" si="130"/>
        <v>2.5</v>
      </c>
      <c r="M663">
        <f t="shared" si="131"/>
        <v>-1</v>
      </c>
      <c r="N663">
        <f t="shared" si="132"/>
        <v>-2.0635159965386571</v>
      </c>
      <c r="O663">
        <f t="shared" si="123"/>
        <v>1.6678969265546928</v>
      </c>
      <c r="P663">
        <f t="shared" si="124"/>
        <v>1.482050819000611</v>
      </c>
      <c r="Q663">
        <f t="shared" si="125"/>
        <v>1.2410254095003055</v>
      </c>
      <c r="R663">
        <f t="shared" si="126"/>
        <v>0.75897459049969451</v>
      </c>
      <c r="S663">
        <f t="shared" si="127"/>
        <v>0.51794918099938903</v>
      </c>
      <c r="T663">
        <f t="shared" si="128"/>
        <v>0.33210307344530721</v>
      </c>
    </row>
    <row r="664" spans="9:20">
      <c r="I664">
        <f t="shared" si="121"/>
        <v>66.200000000000514</v>
      </c>
      <c r="J664">
        <f t="shared" si="129"/>
        <v>0.93584482451805717</v>
      </c>
      <c r="K664">
        <f t="shared" si="122"/>
        <v>1.8302947628571715</v>
      </c>
      <c r="L664">
        <f t="shared" si="130"/>
        <v>2.5</v>
      </c>
      <c r="M664">
        <f t="shared" si="131"/>
        <v>-1</v>
      </c>
      <c r="N664">
        <f t="shared" si="132"/>
        <v>-2.0697643381459967</v>
      </c>
      <c r="O664">
        <f t="shared" si="123"/>
        <v>1.6689073606342006</v>
      </c>
      <c r="P664">
        <f t="shared" si="124"/>
        <v>1.4827800940671776</v>
      </c>
      <c r="Q664">
        <f t="shared" si="125"/>
        <v>1.2413900470335888</v>
      </c>
      <c r="R664">
        <f t="shared" si="126"/>
        <v>0.75860995296641121</v>
      </c>
      <c r="S664">
        <f t="shared" si="127"/>
        <v>0.51721990593282241</v>
      </c>
      <c r="T664">
        <f t="shared" si="128"/>
        <v>0.33109263936579936</v>
      </c>
    </row>
    <row r="665" spans="9:20">
      <c r="I665">
        <f t="shared" si="121"/>
        <v>66.300000000000509</v>
      </c>
      <c r="J665">
        <f t="shared" si="129"/>
        <v>0.93867428571430023</v>
      </c>
      <c r="K665">
        <f t="shared" si="122"/>
        <v>1.8358285307143141</v>
      </c>
      <c r="L665">
        <f t="shared" si="130"/>
        <v>2.5</v>
      </c>
      <c r="M665">
        <f t="shared" si="131"/>
        <v>-1</v>
      </c>
      <c r="N665">
        <f t="shared" si="132"/>
        <v>-2.0760221254700522</v>
      </c>
      <c r="O665">
        <f t="shared" si="123"/>
        <v>1.6699177947137085</v>
      </c>
      <c r="P665">
        <f t="shared" si="124"/>
        <v>1.4835093691337444</v>
      </c>
      <c r="Q665">
        <f t="shared" si="125"/>
        <v>1.2417546845668721</v>
      </c>
      <c r="R665">
        <f t="shared" si="126"/>
        <v>0.75824531543312779</v>
      </c>
      <c r="S665">
        <f t="shared" si="127"/>
        <v>0.51649063086625557</v>
      </c>
      <c r="T665">
        <f t="shared" si="128"/>
        <v>0.33008220528629162</v>
      </c>
    </row>
    <row r="666" spans="9:20">
      <c r="I666">
        <f t="shared" si="121"/>
        <v>66.400000000000503</v>
      </c>
      <c r="J666">
        <f t="shared" si="129"/>
        <v>0.94150801779536775</v>
      </c>
      <c r="K666">
        <f t="shared" si="122"/>
        <v>1.8413706514285995</v>
      </c>
      <c r="L666">
        <f t="shared" si="130"/>
        <v>2.5</v>
      </c>
      <c r="M666">
        <f t="shared" si="131"/>
        <v>-1</v>
      </c>
      <c r="N666">
        <f t="shared" si="132"/>
        <v>-2.0822893585108226</v>
      </c>
      <c r="O666">
        <f t="shared" si="123"/>
        <v>1.6709282287932163</v>
      </c>
      <c r="P666">
        <f t="shared" si="124"/>
        <v>1.484238644200311</v>
      </c>
      <c r="Q666">
        <f t="shared" si="125"/>
        <v>1.2421193221001556</v>
      </c>
      <c r="R666">
        <f t="shared" si="126"/>
        <v>0.75788067789984448</v>
      </c>
      <c r="S666">
        <f t="shared" si="127"/>
        <v>0.51576135579968896</v>
      </c>
      <c r="T666">
        <f t="shared" si="128"/>
        <v>0.32907177120678377</v>
      </c>
    </row>
    <row r="667" spans="9:20">
      <c r="I667">
        <f t="shared" si="121"/>
        <v>66.500000000000497</v>
      </c>
      <c r="J667">
        <f t="shared" si="129"/>
        <v>0.94434602076125984</v>
      </c>
      <c r="K667">
        <f t="shared" si="122"/>
        <v>1.8469211250000277</v>
      </c>
      <c r="L667">
        <f t="shared" si="130"/>
        <v>2.5</v>
      </c>
      <c r="M667">
        <f t="shared" si="131"/>
        <v>-1</v>
      </c>
      <c r="N667">
        <f t="shared" si="132"/>
        <v>-2.088566037268309</v>
      </c>
      <c r="O667">
        <f t="shared" si="123"/>
        <v>1.671938662872724</v>
      </c>
      <c r="P667">
        <f t="shared" si="124"/>
        <v>1.4849679192668777</v>
      </c>
      <c r="Q667">
        <f t="shared" si="125"/>
        <v>1.2424839596334389</v>
      </c>
      <c r="R667">
        <f t="shared" si="126"/>
        <v>0.75751604036656117</v>
      </c>
      <c r="S667">
        <f t="shared" si="127"/>
        <v>0.51503208073312234</v>
      </c>
      <c r="T667">
        <f t="shared" si="128"/>
        <v>0.32806133712727603</v>
      </c>
    </row>
    <row r="668" spans="9:20">
      <c r="I668">
        <f t="shared" si="121"/>
        <v>66.600000000000492</v>
      </c>
      <c r="J668">
        <f t="shared" si="129"/>
        <v>0.94718829461197651</v>
      </c>
      <c r="K668">
        <f t="shared" si="122"/>
        <v>1.8524799514285988</v>
      </c>
      <c r="L668">
        <f t="shared" si="130"/>
        <v>2.5</v>
      </c>
      <c r="M668">
        <f t="shared" si="131"/>
        <v>-1</v>
      </c>
      <c r="N668">
        <f t="shared" si="132"/>
        <v>-2.0948521617425118</v>
      </c>
      <c r="O668">
        <f t="shared" si="123"/>
        <v>1.6729490969522316</v>
      </c>
      <c r="P668">
        <f t="shared" si="124"/>
        <v>1.4856971943334445</v>
      </c>
      <c r="Q668">
        <f t="shared" si="125"/>
        <v>1.2428485971667222</v>
      </c>
      <c r="R668">
        <f t="shared" si="126"/>
        <v>0.75715140283327775</v>
      </c>
      <c r="S668">
        <f t="shared" si="127"/>
        <v>0.51430280566655551</v>
      </c>
      <c r="T668">
        <f t="shared" si="128"/>
        <v>0.32705090304776829</v>
      </c>
    </row>
    <row r="669" spans="9:20">
      <c r="I669">
        <f t="shared" si="121"/>
        <v>66.700000000000486</v>
      </c>
      <c r="J669">
        <f t="shared" si="129"/>
        <v>0.95003483934751765</v>
      </c>
      <c r="K669">
        <f t="shared" si="122"/>
        <v>1.8580471307143129</v>
      </c>
      <c r="L669">
        <f t="shared" si="130"/>
        <v>2.5</v>
      </c>
      <c r="M669">
        <f t="shared" si="131"/>
        <v>-1</v>
      </c>
      <c r="N669">
        <f t="shared" si="132"/>
        <v>-2.1011477319334282</v>
      </c>
      <c r="O669">
        <f t="shared" si="123"/>
        <v>1.6739595310317394</v>
      </c>
      <c r="P669">
        <f t="shared" si="124"/>
        <v>1.4864264694000111</v>
      </c>
      <c r="Q669">
        <f t="shared" si="125"/>
        <v>1.2432132347000056</v>
      </c>
      <c r="R669">
        <f t="shared" si="126"/>
        <v>0.75678676529999445</v>
      </c>
      <c r="S669">
        <f t="shared" si="127"/>
        <v>0.51357353059998889</v>
      </c>
      <c r="T669">
        <f t="shared" si="128"/>
        <v>0.32604046896826044</v>
      </c>
    </row>
    <row r="670" spans="9:20">
      <c r="I670">
        <f t="shared" si="121"/>
        <v>66.80000000000048</v>
      </c>
      <c r="J670">
        <f t="shared" si="129"/>
        <v>0.95288565496788324</v>
      </c>
      <c r="K670">
        <f t="shared" si="122"/>
        <v>1.8636226628571697</v>
      </c>
      <c r="L670">
        <f t="shared" si="130"/>
        <v>2.5</v>
      </c>
      <c r="M670">
        <f t="shared" si="131"/>
        <v>-1</v>
      </c>
      <c r="N670">
        <f t="shared" si="132"/>
        <v>-2.1074527478410618</v>
      </c>
      <c r="O670">
        <f t="shared" si="123"/>
        <v>1.6749699651112473</v>
      </c>
      <c r="P670">
        <f t="shared" si="124"/>
        <v>1.4871557444665777</v>
      </c>
      <c r="Q670">
        <f t="shared" si="125"/>
        <v>1.2435778722332889</v>
      </c>
      <c r="R670">
        <f t="shared" si="126"/>
        <v>0.75642212776671114</v>
      </c>
      <c r="S670">
        <f t="shared" si="127"/>
        <v>0.51284425553342228</v>
      </c>
      <c r="T670">
        <f t="shared" si="128"/>
        <v>0.32503003488875271</v>
      </c>
    </row>
    <row r="671" spans="9:20">
      <c r="I671">
        <f t="shared" si="121"/>
        <v>66.900000000000475</v>
      </c>
      <c r="J671">
        <f t="shared" si="129"/>
        <v>0.95574074147307342</v>
      </c>
      <c r="K671">
        <f t="shared" si="122"/>
        <v>1.8692065478571693</v>
      </c>
      <c r="L671">
        <f t="shared" si="130"/>
        <v>2.5</v>
      </c>
      <c r="M671">
        <f t="shared" si="131"/>
        <v>-1</v>
      </c>
      <c r="N671">
        <f t="shared" si="132"/>
        <v>-2.1137672094654101</v>
      </c>
      <c r="O671">
        <f t="shared" si="123"/>
        <v>1.6759803991907551</v>
      </c>
      <c r="P671">
        <f t="shared" si="124"/>
        <v>1.4878850195331443</v>
      </c>
      <c r="Q671">
        <f t="shared" si="125"/>
        <v>1.2439425097665722</v>
      </c>
      <c r="R671">
        <f t="shared" si="126"/>
        <v>0.75605749023342783</v>
      </c>
      <c r="S671">
        <f t="shared" si="127"/>
        <v>0.51211498046685555</v>
      </c>
      <c r="T671">
        <f t="shared" si="128"/>
        <v>0.32401960080924486</v>
      </c>
    </row>
    <row r="672" spans="9:20">
      <c r="I672">
        <f t="shared" si="121"/>
        <v>67.000000000000469</v>
      </c>
      <c r="J672">
        <f t="shared" si="129"/>
        <v>0.95860009886308817</v>
      </c>
      <c r="K672">
        <f t="shared" si="122"/>
        <v>1.8747987857143118</v>
      </c>
      <c r="L672">
        <f t="shared" si="130"/>
        <v>2.5</v>
      </c>
      <c r="M672">
        <f t="shared" si="131"/>
        <v>-1</v>
      </c>
      <c r="N672">
        <f t="shared" si="132"/>
        <v>-2.1200911168064742</v>
      </c>
      <c r="O672">
        <f t="shared" si="123"/>
        <v>1.676990833270263</v>
      </c>
      <c r="P672">
        <f t="shared" si="124"/>
        <v>1.4886142945997112</v>
      </c>
      <c r="Q672">
        <f t="shared" si="125"/>
        <v>1.2443071472998555</v>
      </c>
      <c r="R672">
        <f t="shared" si="126"/>
        <v>0.75569285270014441</v>
      </c>
      <c r="S672">
        <f t="shared" si="127"/>
        <v>0.51138570540028883</v>
      </c>
      <c r="T672">
        <f t="shared" si="128"/>
        <v>0.32300916672973712</v>
      </c>
    </row>
    <row r="673" spans="8:20">
      <c r="I673">
        <f t="shared" si="121"/>
        <v>67.100000000000463</v>
      </c>
      <c r="J673">
        <f t="shared" si="129"/>
        <v>0.96146372713792738</v>
      </c>
      <c r="K673">
        <f t="shared" si="122"/>
        <v>1.8803993764285973</v>
      </c>
      <c r="L673">
        <f t="shared" si="130"/>
        <v>2.5</v>
      </c>
      <c r="M673">
        <f t="shared" si="131"/>
        <v>-1</v>
      </c>
      <c r="N673">
        <f t="shared" si="132"/>
        <v>-2.1264244698642543</v>
      </c>
      <c r="O673">
        <f t="shared" si="123"/>
        <v>1.6780012673497708</v>
      </c>
      <c r="P673">
        <f t="shared" si="124"/>
        <v>1.4893435696662778</v>
      </c>
      <c r="Q673">
        <f t="shared" si="125"/>
        <v>1.244671784833139</v>
      </c>
      <c r="R673">
        <f t="shared" si="126"/>
        <v>0.75532821516686111</v>
      </c>
      <c r="S673">
        <f t="shared" si="127"/>
        <v>0.51065643033372221</v>
      </c>
      <c r="T673">
        <f t="shared" si="128"/>
        <v>0.32199873265022927</v>
      </c>
    </row>
    <row r="674" spans="8:20">
      <c r="I674">
        <f t="shared" si="121"/>
        <v>67.200000000000458</v>
      </c>
      <c r="J674">
        <f t="shared" si="129"/>
        <v>0.96433162629759106</v>
      </c>
      <c r="K674">
        <f t="shared" si="122"/>
        <v>1.8860083200000262</v>
      </c>
      <c r="L674">
        <f t="shared" si="130"/>
        <v>2.5</v>
      </c>
      <c r="M674">
        <f t="shared" si="131"/>
        <v>-1</v>
      </c>
      <c r="N674">
        <f t="shared" si="132"/>
        <v>-2.1327672686387489</v>
      </c>
      <c r="O674">
        <f t="shared" si="123"/>
        <v>1.6790117014292785</v>
      </c>
      <c r="P674">
        <f t="shared" si="124"/>
        <v>1.4900728447328446</v>
      </c>
      <c r="Q674">
        <f t="shared" si="125"/>
        <v>1.2450364223664223</v>
      </c>
      <c r="R674">
        <f t="shared" si="126"/>
        <v>0.75496357763357769</v>
      </c>
      <c r="S674">
        <f t="shared" si="127"/>
        <v>0.50992715526715549</v>
      </c>
      <c r="T674">
        <f t="shared" si="128"/>
        <v>0.32098829857072153</v>
      </c>
    </row>
    <row r="675" spans="8:20">
      <c r="I675">
        <f t="shared" si="121"/>
        <v>67.300000000000452</v>
      </c>
      <c r="J675">
        <f t="shared" si="129"/>
        <v>0.96720379634207931</v>
      </c>
      <c r="K675">
        <f t="shared" si="122"/>
        <v>1.8916256164285972</v>
      </c>
      <c r="L675">
        <f t="shared" si="130"/>
        <v>2.5</v>
      </c>
      <c r="M675">
        <f t="shared" si="131"/>
        <v>-1</v>
      </c>
      <c r="N675">
        <f t="shared" si="132"/>
        <v>-2.1391195131299603</v>
      </c>
      <c r="O675">
        <f t="shared" si="123"/>
        <v>1.6800221355087863</v>
      </c>
      <c r="P675">
        <f t="shared" si="124"/>
        <v>1.4908021197994112</v>
      </c>
      <c r="Q675">
        <f t="shared" si="125"/>
        <v>1.2454010598997056</v>
      </c>
      <c r="R675">
        <f t="shared" si="126"/>
        <v>0.75459894010029438</v>
      </c>
      <c r="S675">
        <f t="shared" si="127"/>
        <v>0.50919788020058876</v>
      </c>
      <c r="T675">
        <f t="shared" si="128"/>
        <v>0.31997786449121368</v>
      </c>
    </row>
    <row r="676" spans="8:20">
      <c r="I676">
        <f t="shared" si="121"/>
        <v>67.400000000000446</v>
      </c>
      <c r="J676">
        <f t="shared" si="129"/>
        <v>0.97008023727139203</v>
      </c>
      <c r="K676">
        <f t="shared" si="122"/>
        <v>1.897251265714311</v>
      </c>
      <c r="L676">
        <f t="shared" si="130"/>
        <v>2.5</v>
      </c>
      <c r="M676">
        <f t="shared" si="131"/>
        <v>-1</v>
      </c>
      <c r="N676">
        <f t="shared" si="132"/>
        <v>-2.1454812033378863</v>
      </c>
      <c r="O676">
        <f t="shared" si="123"/>
        <v>1.6810325695882939</v>
      </c>
      <c r="P676">
        <f t="shared" si="124"/>
        <v>1.4915313948659779</v>
      </c>
      <c r="Q676">
        <f t="shared" si="125"/>
        <v>1.2457656974329889</v>
      </c>
      <c r="R676">
        <f t="shared" si="126"/>
        <v>0.75423430256701107</v>
      </c>
      <c r="S676">
        <f t="shared" si="127"/>
        <v>0.50846860513402214</v>
      </c>
      <c r="T676">
        <f t="shared" si="128"/>
        <v>0.31896743041170594</v>
      </c>
    </row>
    <row r="677" spans="8:20">
      <c r="I677">
        <f t="shared" si="121"/>
        <v>67.500000000000441</v>
      </c>
      <c r="J677">
        <f t="shared" si="129"/>
        <v>0.97296094908552933</v>
      </c>
      <c r="K677">
        <f t="shared" si="122"/>
        <v>1.9028852678571679</v>
      </c>
      <c r="L677">
        <f t="shared" si="130"/>
        <v>2.5</v>
      </c>
      <c r="M677">
        <f t="shared" si="131"/>
        <v>-1</v>
      </c>
      <c r="N677">
        <f t="shared" si="132"/>
        <v>-2.1518523392625282</v>
      </c>
      <c r="O677">
        <f t="shared" si="123"/>
        <v>1.6820430036678018</v>
      </c>
      <c r="P677">
        <f t="shared" si="124"/>
        <v>1.4922606699325445</v>
      </c>
      <c r="Q677">
        <f t="shared" si="125"/>
        <v>1.2461303349662722</v>
      </c>
      <c r="R677">
        <f t="shared" si="126"/>
        <v>0.75386966503372776</v>
      </c>
      <c r="S677">
        <f t="shared" si="127"/>
        <v>0.50773933006745542</v>
      </c>
      <c r="T677">
        <f t="shared" si="128"/>
        <v>0.31795699633219809</v>
      </c>
    </row>
    <row r="678" spans="8:20">
      <c r="I678">
        <f t="shared" si="121"/>
        <v>67.600000000000435</v>
      </c>
      <c r="J678">
        <f t="shared" si="129"/>
        <v>0.97584593178449119</v>
      </c>
      <c r="K678">
        <f t="shared" si="122"/>
        <v>1.9085276228571675</v>
      </c>
      <c r="L678">
        <f t="shared" si="130"/>
        <v>2.5</v>
      </c>
      <c r="M678">
        <f t="shared" si="131"/>
        <v>-1</v>
      </c>
      <c r="N678">
        <f t="shared" si="132"/>
        <v>-2.1582329209038855</v>
      </c>
      <c r="O678">
        <f t="shared" si="123"/>
        <v>1.6830534377473096</v>
      </c>
      <c r="P678">
        <f t="shared" si="124"/>
        <v>1.4929899449991113</v>
      </c>
      <c r="Q678">
        <f t="shared" si="125"/>
        <v>1.2464949724995558</v>
      </c>
      <c r="R678">
        <f t="shared" si="126"/>
        <v>0.75350502750044435</v>
      </c>
      <c r="S678">
        <f t="shared" si="127"/>
        <v>0.50701005500088869</v>
      </c>
      <c r="T678">
        <f t="shared" si="128"/>
        <v>0.31694656225269036</v>
      </c>
    </row>
    <row r="679" spans="8:20">
      <c r="I679">
        <f t="shared" si="121"/>
        <v>67.700000000000429</v>
      </c>
      <c r="J679">
        <f t="shared" si="129"/>
        <v>0.97873518536827742</v>
      </c>
      <c r="K679">
        <f t="shared" si="122"/>
        <v>1.9141783307143101</v>
      </c>
      <c r="L679">
        <f t="shared" si="130"/>
        <v>2.5</v>
      </c>
      <c r="M679">
        <f t="shared" si="131"/>
        <v>-1</v>
      </c>
      <c r="N679">
        <f t="shared" si="132"/>
        <v>-2.1646229482619588</v>
      </c>
      <c r="O679">
        <f t="shared" si="123"/>
        <v>1.6840638718268175</v>
      </c>
      <c r="P679">
        <f t="shared" si="124"/>
        <v>1.4937192200656779</v>
      </c>
      <c r="Q679">
        <f t="shared" si="125"/>
        <v>1.2468596100328391</v>
      </c>
      <c r="R679">
        <f t="shared" si="126"/>
        <v>0.75314038996716104</v>
      </c>
      <c r="S679">
        <f t="shared" si="127"/>
        <v>0.50628077993432208</v>
      </c>
      <c r="T679">
        <f t="shared" si="128"/>
        <v>0.31593612817318251</v>
      </c>
    </row>
    <row r="680" spans="8:20">
      <c r="I680">
        <f t="shared" si="121"/>
        <v>67.800000000000423</v>
      </c>
      <c r="J680">
        <f t="shared" si="129"/>
        <v>0.98162870983688832</v>
      </c>
      <c r="K680">
        <f t="shared" si="122"/>
        <v>1.9198373914285956</v>
      </c>
      <c r="L680">
        <f t="shared" si="130"/>
        <v>2.5</v>
      </c>
      <c r="M680">
        <f t="shared" si="131"/>
        <v>-1</v>
      </c>
      <c r="N680">
        <f t="shared" si="132"/>
        <v>-2.1710224213367475</v>
      </c>
      <c r="O680">
        <f t="shared" si="123"/>
        <v>1.6850743059063253</v>
      </c>
      <c r="P680">
        <f t="shared" si="124"/>
        <v>1.4944484951322448</v>
      </c>
      <c r="Q680">
        <f t="shared" si="125"/>
        <v>1.2472242475661224</v>
      </c>
      <c r="R680">
        <f t="shared" si="126"/>
        <v>0.75277575243387762</v>
      </c>
      <c r="S680">
        <f t="shared" si="127"/>
        <v>0.50555150486775535</v>
      </c>
      <c r="T680">
        <f t="shared" si="128"/>
        <v>0.31492569409367477</v>
      </c>
    </row>
    <row r="681" spans="8:20">
      <c r="I681">
        <f t="shared" si="121"/>
        <v>67.900000000000418</v>
      </c>
      <c r="J681">
        <f t="shared" si="129"/>
        <v>0.98452650519032359</v>
      </c>
      <c r="K681">
        <f t="shared" si="122"/>
        <v>1.9255048050000236</v>
      </c>
      <c r="L681">
        <f t="shared" si="130"/>
        <v>2.5</v>
      </c>
      <c r="M681">
        <f t="shared" si="131"/>
        <v>-1</v>
      </c>
      <c r="N681">
        <f t="shared" si="132"/>
        <v>-2.1774313401282517</v>
      </c>
      <c r="O681">
        <f t="shared" si="123"/>
        <v>1.6860847399858332</v>
      </c>
      <c r="P681">
        <f t="shared" si="124"/>
        <v>1.4951777701988114</v>
      </c>
      <c r="Q681">
        <f t="shared" si="125"/>
        <v>1.2475888850994057</v>
      </c>
      <c r="R681">
        <f t="shared" si="126"/>
        <v>0.75241111490059431</v>
      </c>
      <c r="S681">
        <f t="shared" si="127"/>
        <v>0.50482222980118863</v>
      </c>
      <c r="T681">
        <f t="shared" si="128"/>
        <v>0.31391526001416692</v>
      </c>
    </row>
    <row r="682" spans="8:20">
      <c r="I682">
        <f t="shared" si="121"/>
        <v>68.000000000000412</v>
      </c>
      <c r="J682">
        <f t="shared" si="129"/>
        <v>0.98742857142858353</v>
      </c>
      <c r="K682">
        <f t="shared" si="122"/>
        <v>1.9311805714285948</v>
      </c>
      <c r="L682">
        <f t="shared" si="130"/>
        <v>2.5</v>
      </c>
      <c r="M682">
        <f t="shared" si="131"/>
        <v>-1</v>
      </c>
      <c r="N682">
        <f t="shared" si="132"/>
        <v>-2.1838497046364713</v>
      </c>
      <c r="O682">
        <f t="shared" si="123"/>
        <v>1.6870951740653408</v>
      </c>
      <c r="P682">
        <f t="shared" si="124"/>
        <v>1.495907045265378</v>
      </c>
      <c r="Q682">
        <f t="shared" si="125"/>
        <v>1.247953522632689</v>
      </c>
      <c r="R682">
        <f t="shared" si="126"/>
        <v>0.75204647736731101</v>
      </c>
      <c r="S682">
        <f t="shared" si="127"/>
        <v>0.50409295473462201</v>
      </c>
      <c r="T682">
        <f t="shared" si="128"/>
        <v>0.31290482593465918</v>
      </c>
    </row>
    <row r="683" spans="8:20">
      <c r="I683">
        <f t="shared" si="121"/>
        <v>68.100000000000406</v>
      </c>
      <c r="J683">
        <f t="shared" si="129"/>
        <v>0.99033490855166784</v>
      </c>
      <c r="K683">
        <f t="shared" si="122"/>
        <v>1.9368646907143088</v>
      </c>
      <c r="L683">
        <f t="shared" si="130"/>
        <v>2.5</v>
      </c>
      <c r="M683">
        <f t="shared" si="131"/>
        <v>-1</v>
      </c>
      <c r="N683">
        <f t="shared" si="132"/>
        <v>-2.1902775148614064</v>
      </c>
      <c r="O683">
        <f t="shared" si="123"/>
        <v>1.6881056081448487</v>
      </c>
      <c r="P683">
        <f t="shared" si="124"/>
        <v>1.4966363203319446</v>
      </c>
      <c r="Q683">
        <f t="shared" si="125"/>
        <v>1.2483181601659723</v>
      </c>
      <c r="R683">
        <f t="shared" si="126"/>
        <v>0.7516818398340277</v>
      </c>
      <c r="S683">
        <f t="shared" si="127"/>
        <v>0.50336367966805529</v>
      </c>
      <c r="T683">
        <f t="shared" si="128"/>
        <v>0.31189439185515133</v>
      </c>
    </row>
    <row r="684" spans="8:20">
      <c r="I684">
        <f t="shared" si="121"/>
        <v>68.200000000000401</v>
      </c>
      <c r="J684">
        <f t="shared" si="129"/>
        <v>0.99324551655957682</v>
      </c>
      <c r="K684">
        <f t="shared" si="122"/>
        <v>1.9425571628571656</v>
      </c>
      <c r="L684">
        <f t="shared" si="130"/>
        <v>2.5</v>
      </c>
      <c r="M684">
        <f t="shared" si="131"/>
        <v>-1</v>
      </c>
      <c r="N684">
        <f t="shared" si="132"/>
        <v>-2.196714770803057</v>
      </c>
      <c r="O684">
        <f t="shared" si="123"/>
        <v>1.6891160422243563</v>
      </c>
      <c r="P684">
        <f t="shared" si="124"/>
        <v>1.4973655953985114</v>
      </c>
      <c r="Q684">
        <f t="shared" si="125"/>
        <v>1.2486827976992556</v>
      </c>
      <c r="R684">
        <f t="shared" si="126"/>
        <v>0.75131720230074428</v>
      </c>
      <c r="S684">
        <f t="shared" si="127"/>
        <v>0.50263440460148856</v>
      </c>
      <c r="T684">
        <f t="shared" si="128"/>
        <v>0.31088395777564359</v>
      </c>
    </row>
    <row r="685" spans="8:20">
      <c r="I685">
        <f t="shared" si="121"/>
        <v>68.300000000000395</v>
      </c>
      <c r="J685">
        <f t="shared" si="129"/>
        <v>0.99616039545231017</v>
      </c>
      <c r="K685">
        <f t="shared" si="122"/>
        <v>1.9482579878571658</v>
      </c>
      <c r="L685">
        <f t="shared" si="130"/>
        <v>2.5</v>
      </c>
      <c r="M685">
        <f t="shared" si="131"/>
        <v>-1</v>
      </c>
      <c r="N685">
        <f t="shared" si="132"/>
        <v>-2.203161472461423</v>
      </c>
      <c r="O685">
        <f t="shared" si="123"/>
        <v>1.6901264763038641</v>
      </c>
      <c r="P685">
        <f t="shared" si="124"/>
        <v>1.4980948704650781</v>
      </c>
      <c r="Q685">
        <f t="shared" si="125"/>
        <v>1.2490474352325391</v>
      </c>
      <c r="R685">
        <f t="shared" si="126"/>
        <v>0.75095256476746097</v>
      </c>
      <c r="S685">
        <f t="shared" si="127"/>
        <v>0.50190512953492195</v>
      </c>
      <c r="T685">
        <f t="shared" si="128"/>
        <v>0.30987352369613586</v>
      </c>
    </row>
    <row r="686" spans="8:20">
      <c r="I686">
        <f t="shared" si="121"/>
        <v>68.400000000000389</v>
      </c>
      <c r="J686">
        <f t="shared" si="129"/>
        <v>0.99907954522986808</v>
      </c>
      <c r="K686">
        <f t="shared" si="122"/>
        <v>1.9539671657143083</v>
      </c>
      <c r="L686">
        <f t="shared" si="130"/>
        <v>2.5</v>
      </c>
      <c r="M686">
        <f t="shared" si="131"/>
        <v>-1</v>
      </c>
      <c r="N686">
        <f t="shared" si="132"/>
        <v>-2.2096176198365054</v>
      </c>
      <c r="O686">
        <f t="shared" si="123"/>
        <v>1.691136910383372</v>
      </c>
      <c r="P686">
        <f t="shared" si="124"/>
        <v>1.4988241455316449</v>
      </c>
      <c r="Q686">
        <f t="shared" si="125"/>
        <v>1.2494120727658224</v>
      </c>
      <c r="R686">
        <f t="shared" si="126"/>
        <v>0.75058792723417755</v>
      </c>
      <c r="S686">
        <f t="shared" si="127"/>
        <v>0.50117585446835522</v>
      </c>
      <c r="T686">
        <f t="shared" si="128"/>
        <v>0.30886308961662801</v>
      </c>
    </row>
    <row r="687" spans="8:20">
      <c r="H687" t="s">
        <v>736</v>
      </c>
      <c r="I687">
        <f t="shared" si="121"/>
        <v>68.500000000000384</v>
      </c>
      <c r="J687">
        <f t="shared" si="129"/>
        <v>1.0020029658922502</v>
      </c>
      <c r="K687">
        <f t="shared" si="122"/>
        <v>1.9596846964285937</v>
      </c>
      <c r="L687">
        <f t="shared" si="130"/>
        <v>2.5</v>
      </c>
      <c r="M687">
        <f t="shared" si="131"/>
        <v>-1</v>
      </c>
      <c r="N687">
        <f t="shared" si="132"/>
        <v>-2.2160832129283028</v>
      </c>
      <c r="O687">
        <f t="shared" si="123"/>
        <v>1.6921473444628798</v>
      </c>
      <c r="P687">
        <f t="shared" si="124"/>
        <v>1.4995534205982115</v>
      </c>
      <c r="Q687">
        <f t="shared" si="125"/>
        <v>1.2497767102991058</v>
      </c>
      <c r="R687">
        <f t="shared" si="126"/>
        <v>0.75022328970089425</v>
      </c>
      <c r="S687">
        <f t="shared" si="127"/>
        <v>0.50044657940178849</v>
      </c>
      <c r="T687">
        <f t="shared" si="128"/>
        <v>0.30785265553712027</v>
      </c>
    </row>
    <row r="688" spans="8:20">
      <c r="I688">
        <f t="shared" si="121"/>
        <v>68.600000000000378</v>
      </c>
      <c r="J688">
        <f t="shared" si="129"/>
        <v>1.0049306574394576</v>
      </c>
      <c r="K688">
        <f t="shared" si="122"/>
        <v>1.9654105800000219</v>
      </c>
      <c r="L688">
        <f t="shared" si="130"/>
        <v>2.5</v>
      </c>
      <c r="M688">
        <f t="shared" si="131"/>
        <v>-1</v>
      </c>
      <c r="O688">
        <f t="shared" si="123"/>
        <v>1.6931577785423877</v>
      </c>
      <c r="P688">
        <f t="shared" si="124"/>
        <v>1.5002826956647781</v>
      </c>
      <c r="Q688">
        <f t="shared" si="125"/>
        <v>1.2501413478323891</v>
      </c>
      <c r="R688">
        <f t="shared" si="126"/>
        <v>0.74985865216761094</v>
      </c>
      <c r="S688">
        <f t="shared" si="127"/>
        <v>0.49971730433522188</v>
      </c>
      <c r="T688">
        <f t="shared" si="128"/>
        <v>0.30684222145761242</v>
      </c>
    </row>
    <row r="689" spans="8:20">
      <c r="I689">
        <f t="shared" si="121"/>
        <v>68.700000000000372</v>
      </c>
      <c r="J689">
        <f t="shared" si="129"/>
        <v>1.0078626198714888</v>
      </c>
      <c r="K689">
        <f t="shared" si="122"/>
        <v>1.971144816428593</v>
      </c>
      <c r="L689">
        <f t="shared" si="130"/>
        <v>2.5</v>
      </c>
      <c r="M689">
        <f t="shared" si="131"/>
        <v>-1</v>
      </c>
      <c r="O689">
        <f t="shared" si="123"/>
        <v>1.6941682126218953</v>
      </c>
      <c r="P689">
        <f t="shared" si="124"/>
        <v>1.5010119707313447</v>
      </c>
      <c r="Q689">
        <f t="shared" si="125"/>
        <v>1.2505059853656724</v>
      </c>
      <c r="R689">
        <f t="shared" si="126"/>
        <v>0.74949401463432763</v>
      </c>
      <c r="S689">
        <f t="shared" si="127"/>
        <v>0.49898802926865515</v>
      </c>
      <c r="T689">
        <f t="shared" si="128"/>
        <v>0.30583178737810468</v>
      </c>
    </row>
    <row r="690" spans="8:20">
      <c r="I690">
        <f t="shared" si="121"/>
        <v>68.800000000000367</v>
      </c>
      <c r="J690">
        <f t="shared" si="129"/>
        <v>1.0107988531883449</v>
      </c>
      <c r="K690">
        <f t="shared" si="122"/>
        <v>1.9768874057143069</v>
      </c>
      <c r="L690">
        <f t="shared" si="130"/>
        <v>2.5</v>
      </c>
      <c r="M690">
        <f t="shared" si="131"/>
        <v>-1</v>
      </c>
      <c r="O690">
        <f t="shared" si="123"/>
        <v>1.6951786467014032</v>
      </c>
      <c r="P690">
        <f t="shared" si="124"/>
        <v>1.5017412457979116</v>
      </c>
      <c r="Q690">
        <f t="shared" si="125"/>
        <v>1.2508706228989559</v>
      </c>
      <c r="R690">
        <f t="shared" si="126"/>
        <v>0.74912937710104421</v>
      </c>
      <c r="S690">
        <f t="shared" si="127"/>
        <v>0.49825875420208843</v>
      </c>
      <c r="T690">
        <f t="shared" si="128"/>
        <v>0.30482135329859683</v>
      </c>
    </row>
    <row r="691" spans="8:20">
      <c r="I691">
        <f t="shared" si="121"/>
        <v>68.900000000000361</v>
      </c>
      <c r="J691">
        <f t="shared" si="129"/>
        <v>1.0137393573900253</v>
      </c>
      <c r="K691">
        <f t="shared" si="122"/>
        <v>1.9826383478571636</v>
      </c>
      <c r="L691">
        <f t="shared" si="130"/>
        <v>2.5</v>
      </c>
      <c r="M691">
        <f t="shared" si="131"/>
        <v>-1</v>
      </c>
      <c r="O691">
        <f t="shared" si="123"/>
        <v>1.6961890807809108</v>
      </c>
      <c r="P691">
        <f t="shared" si="124"/>
        <v>1.5024705208644782</v>
      </c>
      <c r="Q691">
        <f t="shared" si="125"/>
        <v>1.2512352604322392</v>
      </c>
      <c r="R691">
        <f t="shared" si="126"/>
        <v>0.74876473956776091</v>
      </c>
      <c r="S691">
        <f t="shared" si="127"/>
        <v>0.49752947913552181</v>
      </c>
      <c r="T691">
        <f t="shared" si="128"/>
        <v>0.30381091921908909</v>
      </c>
    </row>
    <row r="692" spans="8:20">
      <c r="I692">
        <f t="shared" si="121"/>
        <v>69.000000000000355</v>
      </c>
      <c r="J692">
        <f t="shared" si="129"/>
        <v>1.0166841324765306</v>
      </c>
      <c r="K692">
        <f t="shared" si="122"/>
        <v>1.9883976428571635</v>
      </c>
      <c r="L692">
        <f t="shared" si="130"/>
        <v>2.5</v>
      </c>
      <c r="M692">
        <f t="shared" si="131"/>
        <v>-1</v>
      </c>
      <c r="O692">
        <f t="shared" si="123"/>
        <v>1.6971995148604186</v>
      </c>
      <c r="P692">
        <f t="shared" si="124"/>
        <v>1.503199795931045</v>
      </c>
      <c r="Q692">
        <f t="shared" si="125"/>
        <v>1.2515998979655225</v>
      </c>
      <c r="R692">
        <f t="shared" si="126"/>
        <v>0.74840010203447749</v>
      </c>
      <c r="S692">
        <f t="shared" si="127"/>
        <v>0.49680020406895509</v>
      </c>
      <c r="T692">
        <f t="shared" si="128"/>
        <v>0.30280048513958124</v>
      </c>
    </row>
    <row r="693" spans="8:20">
      <c r="I693">
        <f t="shared" si="121"/>
        <v>69.10000000000035</v>
      </c>
      <c r="J693">
        <f t="shared" si="129"/>
        <v>1.0196331784478598</v>
      </c>
      <c r="K693">
        <f t="shared" si="122"/>
        <v>1.9941652907143059</v>
      </c>
      <c r="L693">
        <f t="shared" si="130"/>
        <v>2.5</v>
      </c>
      <c r="M693">
        <f t="shared" si="131"/>
        <v>-1</v>
      </c>
      <c r="O693">
        <f t="shared" si="123"/>
        <v>1.6982099489399265</v>
      </c>
      <c r="P693">
        <f t="shared" si="124"/>
        <v>1.5039290709976116</v>
      </c>
      <c r="Q693">
        <f t="shared" si="125"/>
        <v>1.2519645354988058</v>
      </c>
      <c r="R693">
        <f t="shared" si="126"/>
        <v>0.74803546450119418</v>
      </c>
      <c r="S693">
        <f t="shared" si="127"/>
        <v>0.49607092900238847</v>
      </c>
      <c r="T693">
        <f t="shared" si="128"/>
        <v>0.30179005106007351</v>
      </c>
    </row>
    <row r="694" spans="8:20">
      <c r="I694">
        <f t="shared" si="121"/>
        <v>69.200000000000344</v>
      </c>
      <c r="J694">
        <f t="shared" si="129"/>
        <v>1.0225864953040142</v>
      </c>
      <c r="K694">
        <f t="shared" si="122"/>
        <v>1.9999412914285912</v>
      </c>
      <c r="L694">
        <f t="shared" si="130"/>
        <v>2.5</v>
      </c>
      <c r="M694">
        <f t="shared" si="131"/>
        <v>-1</v>
      </c>
      <c r="O694">
        <f t="shared" si="123"/>
        <v>1.6992203830194343</v>
      </c>
      <c r="P694">
        <f t="shared" si="124"/>
        <v>1.5046583460641783</v>
      </c>
      <c r="Q694">
        <f t="shared" si="125"/>
        <v>1.2523291730320891</v>
      </c>
      <c r="R694">
        <f t="shared" si="126"/>
        <v>0.74767082696791087</v>
      </c>
      <c r="S694">
        <f t="shared" si="127"/>
        <v>0.49534165393582175</v>
      </c>
      <c r="T694">
        <f t="shared" si="128"/>
        <v>0.30077961698056566</v>
      </c>
    </row>
    <row r="695" spans="8:20">
      <c r="H695" t="s">
        <v>737</v>
      </c>
      <c r="I695">
        <f t="shared" si="121"/>
        <v>69.300000000000338</v>
      </c>
      <c r="J695">
        <f t="shared" si="129"/>
        <v>1.0255440830449927</v>
      </c>
      <c r="K695">
        <f t="shared" si="122"/>
        <v>2.0057256450000196</v>
      </c>
      <c r="L695">
        <f t="shared" si="130"/>
        <v>2.5</v>
      </c>
      <c r="M695">
        <f t="shared" si="131"/>
        <v>-1</v>
      </c>
      <c r="O695">
        <f t="shared" si="123"/>
        <v>1.7002308170989422</v>
      </c>
      <c r="P695">
        <f t="shared" si="124"/>
        <v>1.5053876211307449</v>
      </c>
      <c r="Q695">
        <f t="shared" si="125"/>
        <v>1.2526938105653724</v>
      </c>
      <c r="R695">
        <f t="shared" si="126"/>
        <v>0.74730618943462757</v>
      </c>
      <c r="S695">
        <f t="shared" si="127"/>
        <v>0.49461237886925502</v>
      </c>
      <c r="T695">
        <f t="shared" si="128"/>
        <v>0.29976918290105792</v>
      </c>
    </row>
    <row r="696" spans="8:20">
      <c r="I696">
        <f t="shared" si="121"/>
        <v>69.400000000000333</v>
      </c>
      <c r="J696">
        <f t="shared" si="129"/>
        <v>1.028505941670796</v>
      </c>
      <c r="L696">
        <f t="shared" si="130"/>
        <v>2.5</v>
      </c>
      <c r="M696">
        <f t="shared" si="131"/>
        <v>-1</v>
      </c>
      <c r="O696">
        <f t="shared" si="123"/>
        <v>1.70124125117845</v>
      </c>
      <c r="P696">
        <f t="shared" si="124"/>
        <v>1.5061168961973115</v>
      </c>
      <c r="Q696">
        <f t="shared" si="125"/>
        <v>1.2530584480986557</v>
      </c>
      <c r="R696">
        <f t="shared" si="126"/>
        <v>0.74694155190134426</v>
      </c>
      <c r="S696">
        <f t="shared" si="127"/>
        <v>0.49388310380268841</v>
      </c>
      <c r="T696">
        <f t="shared" si="128"/>
        <v>0.29875874882155007</v>
      </c>
    </row>
    <row r="697" spans="8:20">
      <c r="I697">
        <f t="shared" si="121"/>
        <v>69.500000000000327</v>
      </c>
      <c r="J697">
        <f t="shared" si="129"/>
        <v>1.0314720711814234</v>
      </c>
      <c r="L697">
        <f t="shared" si="130"/>
        <v>2.5</v>
      </c>
      <c r="M697">
        <f t="shared" si="131"/>
        <v>-1</v>
      </c>
      <c r="O697">
        <f t="shared" si="123"/>
        <v>1.7022516852579577</v>
      </c>
      <c r="P697">
        <f t="shared" si="124"/>
        <v>1.5068461712638783</v>
      </c>
      <c r="Q697">
        <f t="shared" si="125"/>
        <v>1.253423085631939</v>
      </c>
      <c r="R697">
        <f t="shared" si="126"/>
        <v>0.74657691436806084</v>
      </c>
      <c r="S697">
        <f t="shared" si="127"/>
        <v>0.49315382873612168</v>
      </c>
      <c r="T697">
        <f t="shared" si="128"/>
        <v>0.29774831474204233</v>
      </c>
    </row>
    <row r="698" spans="8:20">
      <c r="I698">
        <f t="shared" si="121"/>
        <v>69.600000000000321</v>
      </c>
      <c r="J698">
        <f t="shared" si="129"/>
        <v>1.0344424715768756</v>
      </c>
      <c r="L698">
        <f t="shared" si="130"/>
        <v>2.5</v>
      </c>
      <c r="M698">
        <f t="shared" si="131"/>
        <v>-1</v>
      </c>
      <c r="O698">
        <f t="shared" si="123"/>
        <v>1.7032621193374655</v>
      </c>
      <c r="P698">
        <f t="shared" si="124"/>
        <v>1.5075754463304452</v>
      </c>
      <c r="Q698">
        <f t="shared" si="125"/>
        <v>1.2537877231652226</v>
      </c>
      <c r="R698">
        <f t="shared" si="126"/>
        <v>0.74621227683477742</v>
      </c>
      <c r="S698">
        <f t="shared" si="127"/>
        <v>0.49242455366955495</v>
      </c>
      <c r="T698">
        <f t="shared" si="128"/>
        <v>0.29673788066253448</v>
      </c>
    </row>
    <row r="699" spans="8:20">
      <c r="I699">
        <f t="shared" si="121"/>
        <v>69.700000000000315</v>
      </c>
      <c r="J699">
        <f t="shared" si="129"/>
        <v>1.0374171428571521</v>
      </c>
      <c r="L699">
        <f t="shared" si="130"/>
        <v>2.5</v>
      </c>
      <c r="M699">
        <f t="shared" si="131"/>
        <v>-1</v>
      </c>
      <c r="O699">
        <f t="shared" si="123"/>
        <v>1.7042725534169731</v>
      </c>
      <c r="P699">
        <f t="shared" si="124"/>
        <v>1.5083047213970118</v>
      </c>
      <c r="Q699">
        <f t="shared" si="125"/>
        <v>1.2541523606985059</v>
      </c>
      <c r="R699">
        <f t="shared" si="126"/>
        <v>0.74584763930149411</v>
      </c>
      <c r="S699">
        <f t="shared" si="127"/>
        <v>0.49169527860298834</v>
      </c>
      <c r="T699">
        <f t="shared" si="128"/>
        <v>0.29572744658302674</v>
      </c>
    </row>
    <row r="700" spans="8:20">
      <c r="I700">
        <f t="shared" si="121"/>
        <v>69.80000000000031</v>
      </c>
      <c r="J700">
        <f t="shared" si="129"/>
        <v>1.0403960850222536</v>
      </c>
      <c r="L700">
        <f t="shared" si="130"/>
        <v>2.5</v>
      </c>
      <c r="M700">
        <f t="shared" si="131"/>
        <v>-1</v>
      </c>
      <c r="O700">
        <f t="shared" si="123"/>
        <v>1.705282987496481</v>
      </c>
      <c r="P700">
        <f t="shared" si="124"/>
        <v>1.5090339964635784</v>
      </c>
      <c r="Q700">
        <f t="shared" si="125"/>
        <v>1.2545169982317892</v>
      </c>
      <c r="R700">
        <f t="shared" si="126"/>
        <v>0.74548300176821081</v>
      </c>
      <c r="S700">
        <f t="shared" si="127"/>
        <v>0.49096600353642161</v>
      </c>
      <c r="T700">
        <f t="shared" si="128"/>
        <v>0.29471701250351889</v>
      </c>
    </row>
    <row r="701" spans="8:20">
      <c r="I701">
        <f t="shared" si="121"/>
        <v>69.900000000000304</v>
      </c>
      <c r="J701">
        <f t="shared" si="129"/>
        <v>1.043379298072179</v>
      </c>
      <c r="L701">
        <f t="shared" si="130"/>
        <v>2.5</v>
      </c>
      <c r="M701">
        <f t="shared" si="131"/>
        <v>-1</v>
      </c>
      <c r="O701">
        <f t="shared" si="123"/>
        <v>1.7062934215759888</v>
      </c>
      <c r="P701">
        <f t="shared" si="124"/>
        <v>1.509763271530145</v>
      </c>
      <c r="Q701">
        <f t="shared" si="125"/>
        <v>1.2548816357650725</v>
      </c>
      <c r="R701">
        <f t="shared" si="126"/>
        <v>0.7451183642349275</v>
      </c>
      <c r="S701">
        <f t="shared" si="127"/>
        <v>0.49023672846985489</v>
      </c>
      <c r="T701">
        <f t="shared" si="128"/>
        <v>0.29370657842401116</v>
      </c>
    </row>
    <row r="702" spans="8:20">
      <c r="I702">
        <f t="shared" si="121"/>
        <v>70.000000000000298</v>
      </c>
      <c r="J702">
        <f t="shared" si="129"/>
        <v>1.0463667820069296</v>
      </c>
      <c r="L702">
        <f t="shared" si="130"/>
        <v>2.5</v>
      </c>
      <c r="M702">
        <f t="shared" si="131"/>
        <v>-1</v>
      </c>
      <c r="O702">
        <f t="shared" si="123"/>
        <v>1.7073038556554967</v>
      </c>
      <c r="P702">
        <f t="shared" si="124"/>
        <v>1.5104925465967116</v>
      </c>
      <c r="Q702">
        <f t="shared" si="125"/>
        <v>1.2552462732983558</v>
      </c>
      <c r="R702">
        <f t="shared" si="126"/>
        <v>0.74475372670164419</v>
      </c>
      <c r="S702">
        <f t="shared" si="127"/>
        <v>0.48950745340328827</v>
      </c>
      <c r="T702">
        <f t="shared" si="128"/>
        <v>0.29269614434450331</v>
      </c>
    </row>
    <row r="703" spans="8:20">
      <c r="I703">
        <f t="shared" si="121"/>
        <v>70.100000000000293</v>
      </c>
      <c r="J703">
        <f t="shared" si="129"/>
        <v>1.0493585368265039</v>
      </c>
      <c r="L703">
        <f t="shared" si="130"/>
        <v>2.5</v>
      </c>
      <c r="M703">
        <f t="shared" si="131"/>
        <v>-1</v>
      </c>
      <c r="O703">
        <f t="shared" si="123"/>
        <v>1.7083142897350045</v>
      </c>
      <c r="P703">
        <f t="shared" si="124"/>
        <v>1.5112218216632785</v>
      </c>
      <c r="Q703">
        <f t="shared" si="125"/>
        <v>1.2556109108316393</v>
      </c>
      <c r="R703">
        <f t="shared" si="126"/>
        <v>0.74438908916836077</v>
      </c>
      <c r="S703">
        <f t="shared" si="127"/>
        <v>0.48877817833672155</v>
      </c>
      <c r="T703">
        <f t="shared" si="128"/>
        <v>0.29168571026499557</v>
      </c>
    </row>
    <row r="704" spans="8:20">
      <c r="I704">
        <f t="shared" si="121"/>
        <v>70.200000000000287</v>
      </c>
      <c r="J704">
        <f t="shared" si="129"/>
        <v>1.0523545625309034</v>
      </c>
      <c r="L704">
        <f t="shared" si="130"/>
        <v>2.5</v>
      </c>
      <c r="M704">
        <f t="shared" si="131"/>
        <v>-1</v>
      </c>
      <c r="O704">
        <f t="shared" si="123"/>
        <v>1.7093247238145122</v>
      </c>
      <c r="P704">
        <f t="shared" si="124"/>
        <v>1.5119510967298453</v>
      </c>
      <c r="Q704">
        <f t="shared" si="125"/>
        <v>1.2559755483649226</v>
      </c>
      <c r="R704">
        <f t="shared" si="126"/>
        <v>0.74402445163507736</v>
      </c>
      <c r="S704">
        <f t="shared" si="127"/>
        <v>0.48804890327015482</v>
      </c>
      <c r="T704">
        <f t="shared" si="128"/>
        <v>0.29067527618548783</v>
      </c>
    </row>
    <row r="705" spans="9:20">
      <c r="I705">
        <f t="shared" si="121"/>
        <v>70.300000000000281</v>
      </c>
      <c r="J705">
        <f t="shared" si="129"/>
        <v>1.0553548591201269</v>
      </c>
      <c r="L705">
        <f t="shared" si="130"/>
        <v>2.5</v>
      </c>
      <c r="M705">
        <f t="shared" si="131"/>
        <v>-1</v>
      </c>
      <c r="O705">
        <f t="shared" si="123"/>
        <v>1.71033515789402</v>
      </c>
      <c r="P705">
        <f t="shared" si="124"/>
        <v>1.5126803717964119</v>
      </c>
      <c r="Q705">
        <f t="shared" si="125"/>
        <v>1.256340185898206</v>
      </c>
      <c r="R705">
        <f t="shared" si="126"/>
        <v>0.74365981410179405</v>
      </c>
      <c r="S705">
        <f t="shared" si="127"/>
        <v>0.48731962820358821</v>
      </c>
      <c r="T705">
        <f t="shared" si="128"/>
        <v>0.28966484210597998</v>
      </c>
    </row>
    <row r="706" spans="9:20">
      <c r="I706">
        <f t="shared" si="121"/>
        <v>70.400000000000276</v>
      </c>
      <c r="J706">
        <f t="shared" si="129"/>
        <v>1.0583594265941756</v>
      </c>
      <c r="L706">
        <f t="shared" si="130"/>
        <v>2.5</v>
      </c>
      <c r="M706">
        <f t="shared" si="131"/>
        <v>-1</v>
      </c>
      <c r="O706">
        <f t="shared" si="123"/>
        <v>1.7113455919735276</v>
      </c>
      <c r="P706">
        <f t="shared" si="124"/>
        <v>1.5134096468629785</v>
      </c>
      <c r="Q706">
        <f t="shared" si="125"/>
        <v>1.2567048234314893</v>
      </c>
      <c r="R706">
        <f t="shared" si="126"/>
        <v>0.74329517656851074</v>
      </c>
      <c r="S706">
        <f t="shared" si="127"/>
        <v>0.48659035313702148</v>
      </c>
      <c r="T706">
        <f t="shared" si="128"/>
        <v>0.28865440802647224</v>
      </c>
    </row>
    <row r="707" spans="9:20">
      <c r="I707">
        <f t="shared" ref="I707:I770" si="133">I706+0.1</f>
        <v>70.50000000000027</v>
      </c>
      <c r="J707">
        <f t="shared" si="129"/>
        <v>1.061368264953048</v>
      </c>
      <c r="L707">
        <f t="shared" si="130"/>
        <v>2.5</v>
      </c>
      <c r="M707">
        <f t="shared" si="131"/>
        <v>-1</v>
      </c>
      <c r="O707">
        <f t="shared" ref="O707:O770" si="134">1+((0.5*$B$6*$B$21/$B$5)*$D$33*$B$28*$I707)</f>
        <v>1.7123560260530355</v>
      </c>
      <c r="P707">
        <f t="shared" ref="P707:P770" si="135">1+((0.5*$B$6*$B$21/$B$5)*$E$33*$B$28*$I707)</f>
        <v>1.5141389219295451</v>
      </c>
      <c r="Q707">
        <f t="shared" ref="Q707:Q770" si="136">1+((0.5*$B$6*$B$21/$B$5)*$F$33*$B$28*$I707)</f>
        <v>1.2570694609647726</v>
      </c>
      <c r="R707">
        <f t="shared" ref="R707:R770" si="137">1-((0.5*$B$6*$B$21/$B$5)*$F$33*$B$28*$I707)</f>
        <v>0.74293053903522743</v>
      </c>
      <c r="S707">
        <f t="shared" ref="S707:S770" si="138">1-((0.5*$B$6*$B$21/$B$5)*$E$33*$B$28*$I707)</f>
        <v>0.48586107807045475</v>
      </c>
      <c r="T707">
        <f t="shared" ref="T707:T770" si="139">1-((0.5*$B$6*$B$21/$B$5)*$D$33*$B$28*$I707)</f>
        <v>0.28764397394696439</v>
      </c>
    </row>
    <row r="708" spans="9:20">
      <c r="I708">
        <f t="shared" si="133"/>
        <v>70.600000000000264</v>
      </c>
      <c r="J708">
        <f t="shared" ref="J708:J771" si="140">(I708/$E$3)^2</f>
        <v>1.0643813741967456</v>
      </c>
      <c r="L708">
        <f t="shared" ref="L708:L771" si="141">$B$1</f>
        <v>2.5</v>
      </c>
      <c r="M708">
        <f t="shared" ref="M708:M771" si="142">$B$2</f>
        <v>-1</v>
      </c>
      <c r="O708">
        <f t="shared" si="134"/>
        <v>1.7133664601325433</v>
      </c>
      <c r="P708">
        <f t="shared" si="135"/>
        <v>1.5148681969961117</v>
      </c>
      <c r="Q708">
        <f t="shared" si="136"/>
        <v>1.2574340984980559</v>
      </c>
      <c r="R708">
        <f t="shared" si="137"/>
        <v>0.74256590150194413</v>
      </c>
      <c r="S708">
        <f t="shared" si="138"/>
        <v>0.48513180300388814</v>
      </c>
      <c r="T708">
        <f t="shared" si="139"/>
        <v>0.28663353986745665</v>
      </c>
    </row>
    <row r="709" spans="9:20">
      <c r="I709">
        <f t="shared" si="133"/>
        <v>70.700000000000259</v>
      </c>
      <c r="J709">
        <f t="shared" si="140"/>
        <v>1.0673987543252672</v>
      </c>
      <c r="L709">
        <f t="shared" si="141"/>
        <v>2.5</v>
      </c>
      <c r="M709">
        <f t="shared" si="142"/>
        <v>-1</v>
      </c>
      <c r="O709">
        <f t="shared" si="134"/>
        <v>1.7143768942120512</v>
      </c>
      <c r="P709">
        <f t="shared" si="135"/>
        <v>1.5155974720626786</v>
      </c>
      <c r="Q709">
        <f t="shared" si="136"/>
        <v>1.2577987360313392</v>
      </c>
      <c r="R709">
        <f t="shared" si="137"/>
        <v>0.74220126396866071</v>
      </c>
      <c r="S709">
        <f t="shared" si="138"/>
        <v>0.48440252793732141</v>
      </c>
      <c r="T709">
        <f t="shared" si="139"/>
        <v>0.28562310578794881</v>
      </c>
    </row>
    <row r="710" spans="9:20">
      <c r="I710">
        <f t="shared" si="133"/>
        <v>70.800000000000253</v>
      </c>
      <c r="J710">
        <f t="shared" si="140"/>
        <v>1.0704204053386137</v>
      </c>
      <c r="L710">
        <f t="shared" si="141"/>
        <v>2.5</v>
      </c>
      <c r="M710">
        <f t="shared" si="142"/>
        <v>-1</v>
      </c>
      <c r="O710">
        <f t="shared" si="134"/>
        <v>1.715387328291559</v>
      </c>
      <c r="P710">
        <f t="shared" si="135"/>
        <v>1.5163267471292452</v>
      </c>
      <c r="Q710">
        <f t="shared" si="136"/>
        <v>1.2581633735646225</v>
      </c>
      <c r="R710">
        <f t="shared" si="137"/>
        <v>0.7418366264353774</v>
      </c>
      <c r="S710">
        <f t="shared" si="138"/>
        <v>0.4836732528707548</v>
      </c>
      <c r="T710">
        <f t="shared" si="139"/>
        <v>0.28461267170844107</v>
      </c>
    </row>
    <row r="711" spans="9:20">
      <c r="I711">
        <f t="shared" si="133"/>
        <v>70.900000000000247</v>
      </c>
      <c r="J711">
        <f t="shared" si="140"/>
        <v>1.0734463272367845</v>
      </c>
      <c r="L711">
        <f t="shared" si="141"/>
        <v>2.5</v>
      </c>
      <c r="M711">
        <f t="shared" si="142"/>
        <v>-1</v>
      </c>
      <c r="O711">
        <f t="shared" si="134"/>
        <v>1.7163977623710669</v>
      </c>
      <c r="P711">
        <f t="shared" si="135"/>
        <v>1.517056022195812</v>
      </c>
      <c r="Q711">
        <f t="shared" si="136"/>
        <v>1.258528011097906</v>
      </c>
      <c r="R711">
        <f t="shared" si="137"/>
        <v>0.74147198890209398</v>
      </c>
      <c r="S711">
        <f t="shared" si="138"/>
        <v>0.48294397780418807</v>
      </c>
      <c r="T711">
        <f t="shared" si="139"/>
        <v>0.28360223762893322</v>
      </c>
    </row>
    <row r="712" spans="9:20">
      <c r="I712">
        <f t="shared" si="133"/>
        <v>71.000000000000242</v>
      </c>
      <c r="J712">
        <f t="shared" si="140"/>
        <v>1.0764765200197801</v>
      </c>
      <c r="L712">
        <f t="shared" si="141"/>
        <v>2.5</v>
      </c>
      <c r="M712">
        <f t="shared" si="142"/>
        <v>-1</v>
      </c>
      <c r="O712">
        <f t="shared" si="134"/>
        <v>1.7174081964505745</v>
      </c>
      <c r="P712">
        <f t="shared" si="135"/>
        <v>1.5177852972623787</v>
      </c>
      <c r="Q712">
        <f t="shared" si="136"/>
        <v>1.2588926486311893</v>
      </c>
      <c r="R712">
        <f t="shared" si="137"/>
        <v>0.74110735136881067</v>
      </c>
      <c r="S712">
        <f t="shared" si="138"/>
        <v>0.48221470273762135</v>
      </c>
      <c r="T712">
        <f t="shared" si="139"/>
        <v>0.28259180354942548</v>
      </c>
    </row>
    <row r="713" spans="9:20">
      <c r="I713">
        <f t="shared" si="133"/>
        <v>71.100000000000236</v>
      </c>
      <c r="J713">
        <f t="shared" si="140"/>
        <v>1.0795109836875998</v>
      </c>
      <c r="L713">
        <f t="shared" si="141"/>
        <v>2.5</v>
      </c>
      <c r="M713">
        <f t="shared" si="142"/>
        <v>-1</v>
      </c>
      <c r="O713">
        <f t="shared" si="134"/>
        <v>1.7184186305300824</v>
      </c>
      <c r="P713">
        <f t="shared" si="135"/>
        <v>1.5185145723289453</v>
      </c>
      <c r="Q713">
        <f t="shared" si="136"/>
        <v>1.2592572861644726</v>
      </c>
      <c r="R713">
        <f t="shared" si="137"/>
        <v>0.74074271383552737</v>
      </c>
      <c r="S713">
        <f t="shared" si="138"/>
        <v>0.48148542767105473</v>
      </c>
      <c r="T713">
        <f t="shared" si="139"/>
        <v>0.28158136946991763</v>
      </c>
    </row>
    <row r="714" spans="9:20">
      <c r="I714">
        <f t="shared" si="133"/>
        <v>71.20000000000023</v>
      </c>
      <c r="J714">
        <f t="shared" si="140"/>
        <v>1.0825497182402444</v>
      </c>
      <c r="L714">
        <f t="shared" si="141"/>
        <v>2.5</v>
      </c>
      <c r="M714">
        <f t="shared" si="142"/>
        <v>-1</v>
      </c>
      <c r="O714">
        <f t="shared" si="134"/>
        <v>1.71942906460959</v>
      </c>
      <c r="P714">
        <f t="shared" si="135"/>
        <v>1.5192438473955119</v>
      </c>
      <c r="Q714">
        <f t="shared" si="136"/>
        <v>1.2596219236977559</v>
      </c>
      <c r="R714">
        <f t="shared" si="137"/>
        <v>0.74037807630224406</v>
      </c>
      <c r="S714">
        <f t="shared" si="138"/>
        <v>0.48075615260448801</v>
      </c>
      <c r="T714">
        <f t="shared" si="139"/>
        <v>0.28057093539040989</v>
      </c>
    </row>
    <row r="715" spans="9:20">
      <c r="I715">
        <f t="shared" si="133"/>
        <v>71.300000000000225</v>
      </c>
      <c r="J715">
        <f t="shared" si="140"/>
        <v>1.0855927236777132</v>
      </c>
      <c r="L715">
        <f t="shared" si="141"/>
        <v>2.5</v>
      </c>
      <c r="M715">
        <f t="shared" si="142"/>
        <v>-1</v>
      </c>
      <c r="O715">
        <f t="shared" si="134"/>
        <v>1.7204394986890978</v>
      </c>
      <c r="P715">
        <f t="shared" si="135"/>
        <v>1.5199731224620787</v>
      </c>
      <c r="Q715">
        <f t="shared" si="136"/>
        <v>1.2599865612310395</v>
      </c>
      <c r="R715">
        <f t="shared" si="137"/>
        <v>0.74001343876896064</v>
      </c>
      <c r="S715">
        <f t="shared" si="138"/>
        <v>0.48002687753792128</v>
      </c>
      <c r="T715">
        <f t="shared" si="139"/>
        <v>0.27956050131090204</v>
      </c>
    </row>
    <row r="716" spans="9:20">
      <c r="I716">
        <f t="shared" si="133"/>
        <v>71.400000000000219</v>
      </c>
      <c r="J716">
        <f t="shared" si="140"/>
        <v>1.0886400000000067</v>
      </c>
      <c r="L716">
        <f t="shared" si="141"/>
        <v>2.5</v>
      </c>
      <c r="M716">
        <f t="shared" si="142"/>
        <v>-1</v>
      </c>
      <c r="O716">
        <f t="shared" si="134"/>
        <v>1.7214499327686057</v>
      </c>
      <c r="P716">
        <f t="shared" si="135"/>
        <v>1.5207023975286453</v>
      </c>
      <c r="Q716">
        <f t="shared" si="136"/>
        <v>1.2603511987643228</v>
      </c>
      <c r="R716">
        <f t="shared" si="137"/>
        <v>0.73964880123567733</v>
      </c>
      <c r="S716">
        <f t="shared" si="138"/>
        <v>0.47929760247135467</v>
      </c>
      <c r="T716">
        <f t="shared" si="139"/>
        <v>0.2785500672313943</v>
      </c>
    </row>
    <row r="717" spans="9:20">
      <c r="I717">
        <f t="shared" si="133"/>
        <v>71.500000000000213</v>
      </c>
      <c r="J717">
        <f t="shared" si="140"/>
        <v>1.0916915472071245</v>
      </c>
      <c r="L717">
        <f t="shared" si="141"/>
        <v>2.5</v>
      </c>
      <c r="M717">
        <f t="shared" si="142"/>
        <v>-1</v>
      </c>
      <c r="O717">
        <f t="shared" si="134"/>
        <v>1.7224603668481135</v>
      </c>
      <c r="P717">
        <f t="shared" si="135"/>
        <v>1.5214316725952122</v>
      </c>
      <c r="Q717">
        <f t="shared" si="136"/>
        <v>1.2607158362976061</v>
      </c>
      <c r="R717">
        <f t="shared" si="137"/>
        <v>0.73928416370239391</v>
      </c>
      <c r="S717">
        <f t="shared" si="138"/>
        <v>0.47856832740478794</v>
      </c>
      <c r="T717">
        <f t="shared" si="139"/>
        <v>0.27753963315188646</v>
      </c>
    </row>
    <row r="718" spans="9:20">
      <c r="I718">
        <f t="shared" si="133"/>
        <v>71.600000000000207</v>
      </c>
      <c r="J718">
        <f t="shared" si="140"/>
        <v>1.0947473652990674</v>
      </c>
      <c r="L718">
        <f t="shared" si="141"/>
        <v>2.5</v>
      </c>
      <c r="M718">
        <f t="shared" si="142"/>
        <v>-1</v>
      </c>
      <c r="O718">
        <f t="shared" si="134"/>
        <v>1.7234708009276214</v>
      </c>
      <c r="P718">
        <f t="shared" si="135"/>
        <v>1.5221609476617788</v>
      </c>
      <c r="Q718">
        <f t="shared" si="136"/>
        <v>1.2610804738308894</v>
      </c>
      <c r="R718">
        <f t="shared" si="137"/>
        <v>0.73891952616911061</v>
      </c>
      <c r="S718">
        <f t="shared" si="138"/>
        <v>0.47783905233822122</v>
      </c>
      <c r="T718">
        <f t="shared" si="139"/>
        <v>0.27652919907237872</v>
      </c>
    </row>
    <row r="719" spans="9:20">
      <c r="I719">
        <f t="shared" si="133"/>
        <v>71.700000000000202</v>
      </c>
      <c r="J719">
        <f t="shared" si="140"/>
        <v>1.097807454275834</v>
      </c>
      <c r="L719">
        <f t="shared" si="141"/>
        <v>2.5</v>
      </c>
      <c r="M719">
        <f t="shared" si="142"/>
        <v>-1</v>
      </c>
      <c r="O719">
        <f t="shared" si="134"/>
        <v>1.7244812350071292</v>
      </c>
      <c r="P719">
        <f t="shared" si="135"/>
        <v>1.5228902227283454</v>
      </c>
      <c r="Q719">
        <f t="shared" si="136"/>
        <v>1.2614451113641727</v>
      </c>
      <c r="R719">
        <f t="shared" si="137"/>
        <v>0.7385548886358273</v>
      </c>
      <c r="S719">
        <f t="shared" si="138"/>
        <v>0.4771097772716546</v>
      </c>
      <c r="T719">
        <f t="shared" si="139"/>
        <v>0.27551876499287087</v>
      </c>
    </row>
    <row r="720" spans="9:20">
      <c r="I720">
        <f t="shared" si="133"/>
        <v>71.800000000000196</v>
      </c>
      <c r="J720">
        <f t="shared" si="140"/>
        <v>1.1008718141374259</v>
      </c>
      <c r="L720">
        <f t="shared" si="141"/>
        <v>2.5</v>
      </c>
      <c r="M720">
        <f t="shared" si="142"/>
        <v>-1</v>
      </c>
      <c r="O720">
        <f t="shared" si="134"/>
        <v>1.7254916690866369</v>
      </c>
      <c r="P720">
        <f t="shared" si="135"/>
        <v>1.523619497794912</v>
      </c>
      <c r="Q720">
        <f t="shared" si="136"/>
        <v>1.261809748897456</v>
      </c>
      <c r="R720">
        <f t="shared" si="137"/>
        <v>0.73819025110254399</v>
      </c>
      <c r="S720">
        <f t="shared" si="138"/>
        <v>0.47638050220508787</v>
      </c>
      <c r="T720">
        <f t="shared" si="139"/>
        <v>0.27450833091336313</v>
      </c>
    </row>
    <row r="721" spans="9:20">
      <c r="I721">
        <f t="shared" si="133"/>
        <v>71.90000000000019</v>
      </c>
      <c r="J721">
        <f t="shared" si="140"/>
        <v>1.1039404448838417</v>
      </c>
      <c r="L721">
        <f t="shared" si="141"/>
        <v>2.5</v>
      </c>
      <c r="M721">
        <f t="shared" si="142"/>
        <v>-1</v>
      </c>
      <c r="O721">
        <f t="shared" si="134"/>
        <v>1.7265021031661445</v>
      </c>
      <c r="P721">
        <f t="shared" si="135"/>
        <v>1.5243487728614789</v>
      </c>
      <c r="Q721">
        <f t="shared" si="136"/>
        <v>1.2621743864307393</v>
      </c>
      <c r="R721">
        <f t="shared" si="137"/>
        <v>0.73782561356926057</v>
      </c>
      <c r="S721">
        <f t="shared" si="138"/>
        <v>0.47565122713852115</v>
      </c>
      <c r="T721">
        <f t="shared" si="139"/>
        <v>0.27349789683385539</v>
      </c>
    </row>
    <row r="722" spans="9:20">
      <c r="I722">
        <f t="shared" si="133"/>
        <v>72.000000000000185</v>
      </c>
      <c r="J722">
        <f t="shared" si="140"/>
        <v>1.1070133465150824</v>
      </c>
      <c r="L722">
        <f t="shared" si="141"/>
        <v>2.5</v>
      </c>
      <c r="M722">
        <f t="shared" si="142"/>
        <v>-1</v>
      </c>
      <c r="O722">
        <f t="shared" si="134"/>
        <v>1.7275125372456523</v>
      </c>
      <c r="P722">
        <f t="shared" si="135"/>
        <v>1.5250780479280455</v>
      </c>
      <c r="Q722">
        <f t="shared" si="136"/>
        <v>1.2625390239640226</v>
      </c>
      <c r="R722">
        <f t="shared" si="137"/>
        <v>0.73746097603597727</v>
      </c>
      <c r="S722">
        <f t="shared" si="138"/>
        <v>0.47492195207195453</v>
      </c>
      <c r="T722">
        <f t="shared" si="139"/>
        <v>0.27248746275434754</v>
      </c>
    </row>
    <row r="723" spans="9:20">
      <c r="I723">
        <f t="shared" si="133"/>
        <v>72.100000000000179</v>
      </c>
      <c r="J723">
        <f t="shared" si="140"/>
        <v>1.1100905190311472</v>
      </c>
      <c r="L723">
        <f t="shared" si="141"/>
        <v>2.5</v>
      </c>
      <c r="M723">
        <f t="shared" si="142"/>
        <v>-1</v>
      </c>
      <c r="O723">
        <f t="shared" si="134"/>
        <v>1.7285229713251602</v>
      </c>
      <c r="P723">
        <f t="shared" si="135"/>
        <v>1.5258073229946123</v>
      </c>
      <c r="Q723">
        <f t="shared" si="136"/>
        <v>1.2629036614973062</v>
      </c>
      <c r="R723">
        <f t="shared" si="137"/>
        <v>0.73709633850269385</v>
      </c>
      <c r="S723">
        <f t="shared" si="138"/>
        <v>0.47419267700538781</v>
      </c>
      <c r="T723">
        <f t="shared" si="139"/>
        <v>0.2714770286748398</v>
      </c>
    </row>
    <row r="724" spans="9:20">
      <c r="I724">
        <f t="shared" si="133"/>
        <v>72.200000000000173</v>
      </c>
      <c r="J724">
        <f t="shared" si="140"/>
        <v>1.1131719624320371</v>
      </c>
      <c r="L724">
        <f t="shared" si="141"/>
        <v>2.5</v>
      </c>
      <c r="M724">
        <f t="shared" si="142"/>
        <v>-1</v>
      </c>
      <c r="O724">
        <f t="shared" si="134"/>
        <v>1.729533405404668</v>
      </c>
      <c r="P724">
        <f t="shared" si="135"/>
        <v>1.5265365980611789</v>
      </c>
      <c r="Q724">
        <f t="shared" si="136"/>
        <v>1.2632682990305895</v>
      </c>
      <c r="R724">
        <f t="shared" si="137"/>
        <v>0.73673170096941054</v>
      </c>
      <c r="S724">
        <f t="shared" si="138"/>
        <v>0.47346340193882119</v>
      </c>
      <c r="T724">
        <f t="shared" si="139"/>
        <v>0.27046659459533196</v>
      </c>
    </row>
    <row r="725" spans="9:20">
      <c r="I725">
        <f t="shared" si="133"/>
        <v>72.300000000000168</v>
      </c>
      <c r="J725">
        <f t="shared" si="140"/>
        <v>1.116257676717751</v>
      </c>
      <c r="L725">
        <f t="shared" si="141"/>
        <v>2.5</v>
      </c>
      <c r="M725">
        <f t="shared" si="142"/>
        <v>-1</v>
      </c>
      <c r="O725">
        <f t="shared" si="134"/>
        <v>1.7305438394841759</v>
      </c>
      <c r="P725">
        <f t="shared" si="135"/>
        <v>1.5272658731277455</v>
      </c>
      <c r="Q725">
        <f t="shared" si="136"/>
        <v>1.2636329365638728</v>
      </c>
      <c r="R725">
        <f t="shared" si="137"/>
        <v>0.73636706343612723</v>
      </c>
      <c r="S725">
        <f t="shared" si="138"/>
        <v>0.47273412687225447</v>
      </c>
      <c r="T725">
        <f t="shared" si="139"/>
        <v>0.26945616051582422</v>
      </c>
    </row>
    <row r="726" spans="9:20">
      <c r="I726">
        <f t="shared" si="133"/>
        <v>72.400000000000162</v>
      </c>
      <c r="J726">
        <f t="shared" si="140"/>
        <v>1.1193476618882898</v>
      </c>
      <c r="L726">
        <f t="shared" si="141"/>
        <v>2.5</v>
      </c>
      <c r="M726">
        <f t="shared" si="142"/>
        <v>-1</v>
      </c>
      <c r="O726">
        <f t="shared" si="134"/>
        <v>1.7315542735636837</v>
      </c>
      <c r="P726">
        <f t="shared" si="135"/>
        <v>1.5279951481943121</v>
      </c>
      <c r="Q726">
        <f t="shared" si="136"/>
        <v>1.2639975740971561</v>
      </c>
      <c r="R726">
        <f t="shared" si="137"/>
        <v>0.73600242590284393</v>
      </c>
      <c r="S726">
        <f t="shared" si="138"/>
        <v>0.47200485180568774</v>
      </c>
      <c r="T726">
        <f t="shared" si="139"/>
        <v>0.26844572643631637</v>
      </c>
    </row>
    <row r="727" spans="9:20">
      <c r="I727">
        <f t="shared" si="133"/>
        <v>72.500000000000156</v>
      </c>
      <c r="J727">
        <f t="shared" si="140"/>
        <v>1.1224419179436529</v>
      </c>
      <c r="L727">
        <f t="shared" si="141"/>
        <v>2.5</v>
      </c>
      <c r="M727">
        <f t="shared" si="142"/>
        <v>-1</v>
      </c>
      <c r="O727">
        <f t="shared" si="134"/>
        <v>1.7325647076431914</v>
      </c>
      <c r="P727">
        <f t="shared" si="135"/>
        <v>1.5287244232608788</v>
      </c>
      <c r="Q727">
        <f t="shared" si="136"/>
        <v>1.2643622116304394</v>
      </c>
      <c r="R727">
        <f t="shared" si="137"/>
        <v>0.73563778836956062</v>
      </c>
      <c r="S727">
        <f t="shared" si="138"/>
        <v>0.47127557673912113</v>
      </c>
      <c r="T727">
        <f t="shared" si="139"/>
        <v>0.26743529235680863</v>
      </c>
    </row>
    <row r="728" spans="9:20">
      <c r="I728">
        <f t="shared" si="133"/>
        <v>72.600000000000151</v>
      </c>
      <c r="J728">
        <f t="shared" si="140"/>
        <v>1.1255404448838406</v>
      </c>
      <c r="L728">
        <f t="shared" si="141"/>
        <v>2.5</v>
      </c>
      <c r="M728">
        <f t="shared" si="142"/>
        <v>-1</v>
      </c>
      <c r="O728">
        <f t="shared" si="134"/>
        <v>1.7335751417226992</v>
      </c>
      <c r="P728">
        <f t="shared" si="135"/>
        <v>1.5294536983274456</v>
      </c>
      <c r="Q728">
        <f t="shared" si="136"/>
        <v>1.2647268491637229</v>
      </c>
      <c r="R728">
        <f t="shared" si="137"/>
        <v>0.7352731508362772</v>
      </c>
      <c r="S728">
        <f t="shared" si="138"/>
        <v>0.4705463016725544</v>
      </c>
      <c r="T728">
        <f t="shared" si="139"/>
        <v>0.26642485827730078</v>
      </c>
    </row>
    <row r="729" spans="9:20">
      <c r="I729">
        <f t="shared" si="133"/>
        <v>72.700000000000145</v>
      </c>
      <c r="J729">
        <f t="shared" si="140"/>
        <v>1.1286432427088526</v>
      </c>
      <c r="L729">
        <f t="shared" si="141"/>
        <v>2.5</v>
      </c>
      <c r="M729">
        <f t="shared" si="142"/>
        <v>-1</v>
      </c>
      <c r="O729">
        <f t="shared" si="134"/>
        <v>1.7345855758022068</v>
      </c>
      <c r="P729">
        <f t="shared" si="135"/>
        <v>1.5301829733940124</v>
      </c>
      <c r="Q729">
        <f t="shared" si="136"/>
        <v>1.2650914866970062</v>
      </c>
      <c r="R729">
        <f t="shared" si="137"/>
        <v>0.73490851330299378</v>
      </c>
      <c r="S729">
        <f t="shared" si="138"/>
        <v>0.46981702660598768</v>
      </c>
      <c r="T729">
        <f t="shared" si="139"/>
        <v>0.26541442419779304</v>
      </c>
    </row>
    <row r="730" spans="9:20">
      <c r="I730">
        <f t="shared" si="133"/>
        <v>72.800000000000139</v>
      </c>
      <c r="J730">
        <f t="shared" si="140"/>
        <v>1.1317503114186895</v>
      </c>
      <c r="L730">
        <f t="shared" si="141"/>
        <v>2.5</v>
      </c>
      <c r="M730">
        <f t="shared" si="142"/>
        <v>-1</v>
      </c>
      <c r="O730">
        <f t="shared" si="134"/>
        <v>1.7355960098817147</v>
      </c>
      <c r="P730">
        <f t="shared" si="135"/>
        <v>1.5309122484605791</v>
      </c>
      <c r="Q730">
        <f t="shared" si="136"/>
        <v>1.2654561242302895</v>
      </c>
      <c r="R730">
        <f t="shared" si="137"/>
        <v>0.73454387576971047</v>
      </c>
      <c r="S730">
        <f t="shared" si="138"/>
        <v>0.46908775153942106</v>
      </c>
      <c r="T730">
        <f t="shared" si="139"/>
        <v>0.26440399011828519</v>
      </c>
    </row>
    <row r="731" spans="9:20">
      <c r="I731">
        <f t="shared" si="133"/>
        <v>72.900000000000134</v>
      </c>
      <c r="J731">
        <f t="shared" si="140"/>
        <v>1.1348616510133507</v>
      </c>
      <c r="L731">
        <f t="shared" si="141"/>
        <v>2.5</v>
      </c>
      <c r="M731">
        <f t="shared" si="142"/>
        <v>-1</v>
      </c>
      <c r="O731">
        <f t="shared" si="134"/>
        <v>1.7366064439612225</v>
      </c>
      <c r="P731">
        <f t="shared" si="135"/>
        <v>1.5316415235271457</v>
      </c>
      <c r="Q731">
        <f t="shared" si="136"/>
        <v>1.2658207617635728</v>
      </c>
      <c r="R731">
        <f t="shared" si="137"/>
        <v>0.73417923823642717</v>
      </c>
      <c r="S731">
        <f t="shared" si="138"/>
        <v>0.46835847647285433</v>
      </c>
      <c r="T731">
        <f t="shared" si="139"/>
        <v>0.26339355603877745</v>
      </c>
    </row>
    <row r="732" spans="9:20">
      <c r="I732">
        <f t="shared" si="133"/>
        <v>73.000000000000128</v>
      </c>
      <c r="J732">
        <f t="shared" si="140"/>
        <v>1.1379772614928365</v>
      </c>
      <c r="L732">
        <f t="shared" si="141"/>
        <v>2.5</v>
      </c>
      <c r="M732">
        <f t="shared" si="142"/>
        <v>-1</v>
      </c>
      <c r="O732">
        <f t="shared" si="134"/>
        <v>1.7376168780407304</v>
      </c>
      <c r="P732">
        <f t="shared" si="135"/>
        <v>1.5323707985937123</v>
      </c>
      <c r="Q732">
        <f t="shared" si="136"/>
        <v>1.2661853992968561</v>
      </c>
      <c r="R732">
        <f t="shared" si="137"/>
        <v>0.73381460070314386</v>
      </c>
      <c r="S732">
        <f t="shared" si="138"/>
        <v>0.46762920140628761</v>
      </c>
      <c r="T732">
        <f t="shared" si="139"/>
        <v>0.26238312195926961</v>
      </c>
    </row>
    <row r="733" spans="9:20">
      <c r="I733">
        <f t="shared" si="133"/>
        <v>73.100000000000122</v>
      </c>
      <c r="J733">
        <f t="shared" si="140"/>
        <v>1.1410971428571466</v>
      </c>
      <c r="L733">
        <f t="shared" si="141"/>
        <v>2.5</v>
      </c>
      <c r="M733">
        <f t="shared" si="142"/>
        <v>-1</v>
      </c>
      <c r="O733">
        <f t="shared" si="134"/>
        <v>1.7386273121202382</v>
      </c>
      <c r="P733">
        <f t="shared" si="135"/>
        <v>1.5331000736602789</v>
      </c>
      <c r="Q733">
        <f t="shared" si="136"/>
        <v>1.2665500368301394</v>
      </c>
      <c r="R733">
        <f t="shared" si="137"/>
        <v>0.73344996316986055</v>
      </c>
      <c r="S733">
        <f t="shared" si="138"/>
        <v>0.46689992633972099</v>
      </c>
      <c r="T733">
        <f t="shared" si="139"/>
        <v>0.26137268787976187</v>
      </c>
    </row>
    <row r="734" spans="9:20">
      <c r="I734">
        <f t="shared" si="133"/>
        <v>73.200000000000117</v>
      </c>
      <c r="J734">
        <f t="shared" si="140"/>
        <v>1.1442212951062816</v>
      </c>
      <c r="L734">
        <f t="shared" si="141"/>
        <v>2.5</v>
      </c>
      <c r="M734">
        <f t="shared" si="142"/>
        <v>-1</v>
      </c>
      <c r="O734">
        <f t="shared" si="134"/>
        <v>1.7396377461997461</v>
      </c>
      <c r="P734">
        <f t="shared" si="135"/>
        <v>1.5338293487268457</v>
      </c>
      <c r="Q734">
        <f t="shared" si="136"/>
        <v>1.2669146743634228</v>
      </c>
      <c r="R734">
        <f t="shared" si="137"/>
        <v>0.73308532563657713</v>
      </c>
      <c r="S734">
        <f t="shared" si="138"/>
        <v>0.46617065127315427</v>
      </c>
      <c r="T734">
        <f t="shared" si="139"/>
        <v>0.26036225380025402</v>
      </c>
    </row>
    <row r="735" spans="9:20">
      <c r="I735">
        <f t="shared" si="133"/>
        <v>73.300000000000111</v>
      </c>
      <c r="J735">
        <f t="shared" si="140"/>
        <v>1.1473497182402406</v>
      </c>
      <c r="L735">
        <f t="shared" si="141"/>
        <v>2.5</v>
      </c>
      <c r="M735">
        <f t="shared" si="142"/>
        <v>-1</v>
      </c>
      <c r="O735">
        <f t="shared" si="134"/>
        <v>1.7406481802792537</v>
      </c>
      <c r="P735">
        <f t="shared" si="135"/>
        <v>1.5345586237934126</v>
      </c>
      <c r="Q735">
        <f t="shared" si="136"/>
        <v>1.2672793118967063</v>
      </c>
      <c r="R735">
        <f t="shared" si="137"/>
        <v>0.73272068810329372</v>
      </c>
      <c r="S735">
        <f t="shared" si="138"/>
        <v>0.46544137620658754</v>
      </c>
      <c r="T735">
        <f t="shared" si="139"/>
        <v>0.25935181972074628</v>
      </c>
    </row>
    <row r="736" spans="9:20">
      <c r="I736">
        <f t="shared" si="133"/>
        <v>73.400000000000105</v>
      </c>
      <c r="J736">
        <f t="shared" si="140"/>
        <v>1.1504824122590247</v>
      </c>
      <c r="L736">
        <f t="shared" si="141"/>
        <v>2.5</v>
      </c>
      <c r="M736">
        <f t="shared" si="142"/>
        <v>-1</v>
      </c>
      <c r="O736">
        <f t="shared" si="134"/>
        <v>1.7416586143587616</v>
      </c>
      <c r="P736">
        <f t="shared" si="135"/>
        <v>1.5352878988599792</v>
      </c>
      <c r="Q736">
        <f t="shared" si="136"/>
        <v>1.2676439494299896</v>
      </c>
      <c r="R736">
        <f t="shared" si="137"/>
        <v>0.73235605057001041</v>
      </c>
      <c r="S736">
        <f t="shared" si="138"/>
        <v>0.46471210114002093</v>
      </c>
      <c r="T736">
        <f t="shared" si="139"/>
        <v>0.25834138564123843</v>
      </c>
    </row>
    <row r="737" spans="9:20">
      <c r="I737">
        <f t="shared" si="133"/>
        <v>73.500000000000099</v>
      </c>
      <c r="J737">
        <f t="shared" si="140"/>
        <v>1.1536193771626329</v>
      </c>
      <c r="L737">
        <f t="shared" si="141"/>
        <v>2.5</v>
      </c>
      <c r="M737">
        <f t="shared" si="142"/>
        <v>-1</v>
      </c>
      <c r="O737">
        <f t="shared" si="134"/>
        <v>1.7426690484382692</v>
      </c>
      <c r="P737">
        <f t="shared" si="135"/>
        <v>1.5360171739265458</v>
      </c>
      <c r="Q737">
        <f t="shared" si="136"/>
        <v>1.2680085869632729</v>
      </c>
      <c r="R737">
        <f t="shared" si="137"/>
        <v>0.7319914130367271</v>
      </c>
      <c r="S737">
        <f t="shared" si="138"/>
        <v>0.4639828260734542</v>
      </c>
      <c r="T737">
        <f t="shared" si="139"/>
        <v>0.25733095156173069</v>
      </c>
    </row>
    <row r="738" spans="9:20">
      <c r="I738">
        <f t="shared" si="133"/>
        <v>73.600000000000094</v>
      </c>
      <c r="J738">
        <f t="shared" si="140"/>
        <v>1.1567606129510659</v>
      </c>
      <c r="L738">
        <f t="shared" si="141"/>
        <v>2.5</v>
      </c>
      <c r="M738">
        <f t="shared" si="142"/>
        <v>-1</v>
      </c>
      <c r="O738">
        <f t="shared" si="134"/>
        <v>1.743679482517777</v>
      </c>
      <c r="P738">
        <f t="shared" si="135"/>
        <v>1.5367464489931124</v>
      </c>
      <c r="Q738">
        <f t="shared" si="136"/>
        <v>1.2683732244965562</v>
      </c>
      <c r="R738">
        <f t="shared" si="137"/>
        <v>0.73162677550344379</v>
      </c>
      <c r="S738">
        <f t="shared" si="138"/>
        <v>0.46325355100688748</v>
      </c>
      <c r="T738">
        <f t="shared" si="139"/>
        <v>0.25632051748222295</v>
      </c>
    </row>
    <row r="739" spans="9:20">
      <c r="I739">
        <f t="shared" si="133"/>
        <v>73.700000000000088</v>
      </c>
      <c r="J739">
        <f t="shared" si="140"/>
        <v>1.159906119624323</v>
      </c>
      <c r="L739">
        <f t="shared" si="141"/>
        <v>2.5</v>
      </c>
      <c r="M739">
        <f t="shared" si="142"/>
        <v>-1</v>
      </c>
      <c r="O739">
        <f t="shared" si="134"/>
        <v>1.7446899165972849</v>
      </c>
      <c r="P739">
        <f t="shared" si="135"/>
        <v>1.537475724059679</v>
      </c>
      <c r="Q739">
        <f t="shared" si="136"/>
        <v>1.2687378620298395</v>
      </c>
      <c r="R739">
        <f t="shared" si="137"/>
        <v>0.73126213797016049</v>
      </c>
      <c r="S739">
        <f t="shared" si="138"/>
        <v>0.46252427594032086</v>
      </c>
      <c r="T739">
        <f t="shared" si="139"/>
        <v>0.2553100834027151</v>
      </c>
    </row>
    <row r="740" spans="9:20">
      <c r="I740">
        <f t="shared" si="133"/>
        <v>73.800000000000082</v>
      </c>
      <c r="J740">
        <f t="shared" si="140"/>
        <v>1.1630558971824052</v>
      </c>
      <c r="L740">
        <f t="shared" si="141"/>
        <v>2.5</v>
      </c>
      <c r="M740">
        <f t="shared" si="142"/>
        <v>-1</v>
      </c>
      <c r="O740">
        <f t="shared" si="134"/>
        <v>1.7457003506767927</v>
      </c>
      <c r="P740">
        <f t="shared" si="135"/>
        <v>1.5382049991262459</v>
      </c>
      <c r="Q740">
        <f t="shared" si="136"/>
        <v>1.269102499563123</v>
      </c>
      <c r="R740">
        <f t="shared" si="137"/>
        <v>0.73089750043687707</v>
      </c>
      <c r="S740">
        <f t="shared" si="138"/>
        <v>0.46179500087375414</v>
      </c>
      <c r="T740">
        <f t="shared" si="139"/>
        <v>0.25429964932320737</v>
      </c>
    </row>
    <row r="741" spans="9:20">
      <c r="I741">
        <f t="shared" si="133"/>
        <v>73.900000000000077</v>
      </c>
      <c r="J741">
        <f t="shared" si="140"/>
        <v>1.1662099456253112</v>
      </c>
      <c r="L741">
        <f t="shared" si="141"/>
        <v>2.5</v>
      </c>
      <c r="M741">
        <f t="shared" si="142"/>
        <v>-1</v>
      </c>
      <c r="O741">
        <f t="shared" si="134"/>
        <v>1.7467107847563006</v>
      </c>
      <c r="P741">
        <f t="shared" si="135"/>
        <v>1.5389342741928125</v>
      </c>
      <c r="Q741">
        <f t="shared" si="136"/>
        <v>1.2694671370964064</v>
      </c>
      <c r="R741">
        <f t="shared" si="137"/>
        <v>0.73053286290359376</v>
      </c>
      <c r="S741">
        <f t="shared" si="138"/>
        <v>0.46106572580718752</v>
      </c>
      <c r="T741">
        <f t="shared" si="139"/>
        <v>0.25328921524369952</v>
      </c>
    </row>
    <row r="742" spans="9:20">
      <c r="I742">
        <f t="shared" si="133"/>
        <v>74.000000000000071</v>
      </c>
      <c r="J742">
        <f t="shared" si="140"/>
        <v>1.1693682649530424</v>
      </c>
      <c r="L742">
        <f t="shared" si="141"/>
        <v>2.5</v>
      </c>
      <c r="M742">
        <f t="shared" si="142"/>
        <v>-1</v>
      </c>
      <c r="O742">
        <f t="shared" si="134"/>
        <v>1.7477212188358082</v>
      </c>
      <c r="P742">
        <f t="shared" si="135"/>
        <v>1.5396635492593793</v>
      </c>
      <c r="Q742">
        <f t="shared" si="136"/>
        <v>1.2698317746296897</v>
      </c>
      <c r="R742">
        <f t="shared" si="137"/>
        <v>0.73016822537031034</v>
      </c>
      <c r="S742">
        <f t="shared" si="138"/>
        <v>0.4603364507406208</v>
      </c>
      <c r="T742">
        <f t="shared" si="139"/>
        <v>0.25227878116419178</v>
      </c>
    </row>
    <row r="743" spans="9:20">
      <c r="I743">
        <f t="shared" si="133"/>
        <v>74.100000000000065</v>
      </c>
      <c r="J743">
        <f t="shared" si="140"/>
        <v>1.1725308551655977</v>
      </c>
      <c r="L743">
        <f t="shared" si="141"/>
        <v>2.5</v>
      </c>
      <c r="M743">
        <f t="shared" si="142"/>
        <v>-1</v>
      </c>
      <c r="O743">
        <f t="shared" si="134"/>
        <v>1.7487316529153161</v>
      </c>
      <c r="P743">
        <f t="shared" si="135"/>
        <v>1.5403928243259459</v>
      </c>
      <c r="Q743">
        <f t="shared" si="136"/>
        <v>1.270196412162973</v>
      </c>
      <c r="R743">
        <f t="shared" si="137"/>
        <v>0.72980358783702703</v>
      </c>
      <c r="S743">
        <f t="shared" si="138"/>
        <v>0.45960717567405407</v>
      </c>
      <c r="T743">
        <f t="shared" si="139"/>
        <v>0.25126834708468393</v>
      </c>
    </row>
    <row r="744" spans="9:20">
      <c r="I744">
        <f t="shared" si="133"/>
        <v>74.20000000000006</v>
      </c>
      <c r="J744">
        <f t="shared" si="140"/>
        <v>1.1756977162629778</v>
      </c>
      <c r="L744">
        <f t="shared" si="141"/>
        <v>2.5</v>
      </c>
      <c r="M744">
        <f t="shared" si="142"/>
        <v>-1</v>
      </c>
      <c r="O744">
        <f t="shared" si="134"/>
        <v>1.7497420869948237</v>
      </c>
      <c r="P744">
        <f t="shared" si="135"/>
        <v>1.5411220993925125</v>
      </c>
      <c r="Q744">
        <f t="shared" si="136"/>
        <v>1.2705610496962563</v>
      </c>
      <c r="R744">
        <f t="shared" si="137"/>
        <v>0.72943895030374373</v>
      </c>
      <c r="S744">
        <f t="shared" si="138"/>
        <v>0.45887790060748745</v>
      </c>
      <c r="T744">
        <f t="shared" si="139"/>
        <v>0.25025791300517619</v>
      </c>
    </row>
    <row r="745" spans="9:20">
      <c r="I745">
        <f t="shared" si="133"/>
        <v>74.300000000000054</v>
      </c>
      <c r="J745">
        <f t="shared" si="140"/>
        <v>1.1788688482451821</v>
      </c>
      <c r="L745">
        <f t="shared" si="141"/>
        <v>2.5</v>
      </c>
      <c r="M745">
        <f t="shared" si="142"/>
        <v>-1</v>
      </c>
      <c r="O745">
        <f t="shared" si="134"/>
        <v>1.7507525210743315</v>
      </c>
      <c r="P745">
        <f t="shared" si="135"/>
        <v>1.5418513744590792</v>
      </c>
      <c r="Q745">
        <f t="shared" si="136"/>
        <v>1.2709256872295396</v>
      </c>
      <c r="R745">
        <f t="shared" si="137"/>
        <v>0.72907431277046042</v>
      </c>
      <c r="S745">
        <f t="shared" si="138"/>
        <v>0.45814862554092073</v>
      </c>
      <c r="T745">
        <f t="shared" si="139"/>
        <v>0.24924747892566834</v>
      </c>
    </row>
    <row r="746" spans="9:20">
      <c r="I746">
        <f t="shared" si="133"/>
        <v>74.400000000000048</v>
      </c>
      <c r="J746">
        <f t="shared" si="140"/>
        <v>1.1820442511122113</v>
      </c>
      <c r="L746">
        <f t="shared" si="141"/>
        <v>2.5</v>
      </c>
      <c r="M746">
        <f t="shared" si="142"/>
        <v>-1</v>
      </c>
      <c r="O746">
        <f t="shared" si="134"/>
        <v>1.7517629551538394</v>
      </c>
      <c r="P746">
        <f t="shared" si="135"/>
        <v>1.542580649525646</v>
      </c>
      <c r="Q746">
        <f t="shared" si="136"/>
        <v>1.2712903247628229</v>
      </c>
      <c r="R746">
        <f t="shared" si="137"/>
        <v>0.728709675237177</v>
      </c>
      <c r="S746">
        <f t="shared" si="138"/>
        <v>0.457419350474354</v>
      </c>
      <c r="T746">
        <f t="shared" si="139"/>
        <v>0.2482370448461606</v>
      </c>
    </row>
    <row r="747" spans="9:20">
      <c r="I747">
        <f t="shared" si="133"/>
        <v>74.500000000000043</v>
      </c>
      <c r="J747">
        <f t="shared" si="140"/>
        <v>1.1852239248640646</v>
      </c>
      <c r="L747">
        <f t="shared" si="141"/>
        <v>2.5</v>
      </c>
      <c r="M747">
        <f t="shared" si="142"/>
        <v>-1</v>
      </c>
      <c r="O747">
        <f t="shared" si="134"/>
        <v>1.7527733892333472</v>
      </c>
      <c r="P747">
        <f t="shared" si="135"/>
        <v>1.5433099245922126</v>
      </c>
      <c r="Q747">
        <f t="shared" si="136"/>
        <v>1.2716549622961062</v>
      </c>
      <c r="R747">
        <f t="shared" si="137"/>
        <v>0.72834503770389369</v>
      </c>
      <c r="S747">
        <f t="shared" si="138"/>
        <v>0.45669007540778739</v>
      </c>
      <c r="T747">
        <f t="shared" si="139"/>
        <v>0.24722661076665275</v>
      </c>
    </row>
    <row r="748" spans="9:20">
      <c r="I748">
        <f t="shared" si="133"/>
        <v>74.600000000000037</v>
      </c>
      <c r="J748">
        <f t="shared" si="140"/>
        <v>1.1884078695007427</v>
      </c>
      <c r="L748">
        <f t="shared" si="141"/>
        <v>2.5</v>
      </c>
      <c r="M748">
        <f t="shared" si="142"/>
        <v>-1</v>
      </c>
      <c r="O748">
        <f t="shared" si="134"/>
        <v>1.7537838233128551</v>
      </c>
      <c r="P748">
        <f t="shared" si="135"/>
        <v>1.5440391996587794</v>
      </c>
      <c r="Q748">
        <f t="shared" si="136"/>
        <v>1.2720195998293897</v>
      </c>
      <c r="R748">
        <f t="shared" si="137"/>
        <v>0.72798040017061028</v>
      </c>
      <c r="S748">
        <f t="shared" si="138"/>
        <v>0.45596080034122066</v>
      </c>
      <c r="T748">
        <f t="shared" si="139"/>
        <v>0.24621617668714502</v>
      </c>
    </row>
    <row r="749" spans="9:20">
      <c r="I749">
        <f t="shared" si="133"/>
        <v>74.700000000000031</v>
      </c>
      <c r="J749">
        <f t="shared" si="140"/>
        <v>1.1915960850222451</v>
      </c>
      <c r="L749">
        <f t="shared" si="141"/>
        <v>2.5</v>
      </c>
      <c r="M749">
        <f t="shared" si="142"/>
        <v>-1</v>
      </c>
      <c r="O749">
        <f t="shared" si="134"/>
        <v>1.7547942573923629</v>
      </c>
      <c r="P749">
        <f t="shared" si="135"/>
        <v>1.5447684747253461</v>
      </c>
      <c r="Q749">
        <f t="shared" si="136"/>
        <v>1.272384237362673</v>
      </c>
      <c r="R749">
        <f t="shared" si="137"/>
        <v>0.72761576263732697</v>
      </c>
      <c r="S749">
        <f t="shared" si="138"/>
        <v>0.45523152527465394</v>
      </c>
      <c r="T749">
        <f t="shared" si="139"/>
        <v>0.24520574260763717</v>
      </c>
    </row>
    <row r="750" spans="9:20">
      <c r="I750">
        <f t="shared" si="133"/>
        <v>74.800000000000026</v>
      </c>
      <c r="J750">
        <f t="shared" si="140"/>
        <v>1.1947885714285724</v>
      </c>
      <c r="L750">
        <f t="shared" si="141"/>
        <v>2.5</v>
      </c>
      <c r="M750">
        <f t="shared" si="142"/>
        <v>-1</v>
      </c>
      <c r="O750">
        <f t="shared" si="134"/>
        <v>1.7558046914718706</v>
      </c>
      <c r="P750">
        <f t="shared" si="135"/>
        <v>1.5454977497919127</v>
      </c>
      <c r="Q750">
        <f t="shared" si="136"/>
        <v>1.2727488748959563</v>
      </c>
      <c r="R750">
        <f t="shared" si="137"/>
        <v>0.72725112510404366</v>
      </c>
      <c r="S750">
        <f t="shared" si="138"/>
        <v>0.45450225020808732</v>
      </c>
      <c r="T750">
        <f t="shared" si="139"/>
        <v>0.24419530852812943</v>
      </c>
    </row>
    <row r="751" spans="9:20">
      <c r="I751">
        <f t="shared" si="133"/>
        <v>74.90000000000002</v>
      </c>
      <c r="J751">
        <f t="shared" si="140"/>
        <v>1.1979853287197237</v>
      </c>
      <c r="L751">
        <f t="shared" si="141"/>
        <v>2.5</v>
      </c>
      <c r="M751">
        <f t="shared" si="142"/>
        <v>-1</v>
      </c>
      <c r="O751">
        <f t="shared" si="134"/>
        <v>1.7568151255513784</v>
      </c>
      <c r="P751">
        <f t="shared" si="135"/>
        <v>1.5462270248584793</v>
      </c>
      <c r="Q751">
        <f t="shared" si="136"/>
        <v>1.2731135124292396</v>
      </c>
      <c r="R751">
        <f t="shared" si="137"/>
        <v>0.72688648757076035</v>
      </c>
      <c r="S751">
        <f t="shared" si="138"/>
        <v>0.4537729751415206</v>
      </c>
      <c r="T751">
        <f t="shared" si="139"/>
        <v>0.24318487444862158</v>
      </c>
    </row>
    <row r="752" spans="9:20">
      <c r="I752">
        <f t="shared" si="133"/>
        <v>75.000000000000014</v>
      </c>
      <c r="J752">
        <f t="shared" si="140"/>
        <v>1.2011863568957002</v>
      </c>
      <c r="L752">
        <f t="shared" si="141"/>
        <v>2.5</v>
      </c>
      <c r="M752">
        <f t="shared" si="142"/>
        <v>-1</v>
      </c>
      <c r="O752">
        <f t="shared" si="134"/>
        <v>1.757825559630886</v>
      </c>
      <c r="P752">
        <f t="shared" si="135"/>
        <v>1.5469562999250461</v>
      </c>
      <c r="Q752">
        <f t="shared" si="136"/>
        <v>1.2734781499625232</v>
      </c>
      <c r="R752">
        <f t="shared" si="137"/>
        <v>0.72652185003747694</v>
      </c>
      <c r="S752">
        <f t="shared" si="138"/>
        <v>0.45304370007495387</v>
      </c>
      <c r="T752">
        <f t="shared" si="139"/>
        <v>0.24217444036911384</v>
      </c>
    </row>
    <row r="753" spans="9:20">
      <c r="I753">
        <f t="shared" si="133"/>
        <v>75.100000000000009</v>
      </c>
      <c r="J753">
        <f t="shared" si="140"/>
        <v>1.2043916559565004</v>
      </c>
      <c r="L753">
        <f t="shared" si="141"/>
        <v>2.5</v>
      </c>
      <c r="M753">
        <f t="shared" si="142"/>
        <v>-1</v>
      </c>
      <c r="O753">
        <f t="shared" si="134"/>
        <v>1.7588359937103939</v>
      </c>
      <c r="P753">
        <f t="shared" si="135"/>
        <v>1.5476855749916127</v>
      </c>
      <c r="Q753">
        <f t="shared" si="136"/>
        <v>1.2738427874958065</v>
      </c>
      <c r="R753">
        <f t="shared" si="137"/>
        <v>0.72615721250419363</v>
      </c>
      <c r="S753">
        <f t="shared" si="138"/>
        <v>0.45231442500838726</v>
      </c>
      <c r="T753">
        <f t="shared" si="139"/>
        <v>0.24116400628960599</v>
      </c>
    </row>
    <row r="754" spans="9:20">
      <c r="I754">
        <f t="shared" si="133"/>
        <v>75.2</v>
      </c>
      <c r="J754">
        <f t="shared" si="140"/>
        <v>1.2076012259021258</v>
      </c>
      <c r="L754">
        <f t="shared" si="141"/>
        <v>2.5</v>
      </c>
      <c r="M754">
        <f t="shared" si="142"/>
        <v>-1</v>
      </c>
      <c r="O754">
        <f t="shared" si="134"/>
        <v>1.7598464277899017</v>
      </c>
      <c r="P754">
        <f t="shared" si="135"/>
        <v>1.5484148500581796</v>
      </c>
      <c r="Q754">
        <f t="shared" si="136"/>
        <v>1.2742074250290898</v>
      </c>
      <c r="R754">
        <f t="shared" si="137"/>
        <v>0.72579257497091021</v>
      </c>
      <c r="S754">
        <f t="shared" si="138"/>
        <v>0.45158514994182053</v>
      </c>
      <c r="T754">
        <f t="shared" si="139"/>
        <v>0.24015357221009825</v>
      </c>
    </row>
    <row r="755" spans="9:20">
      <c r="I755">
        <f t="shared" si="133"/>
        <v>75.3</v>
      </c>
      <c r="J755">
        <f t="shared" si="140"/>
        <v>1.2108150667325752</v>
      </c>
      <c r="L755">
        <f t="shared" si="141"/>
        <v>2.5</v>
      </c>
      <c r="M755">
        <f t="shared" si="142"/>
        <v>-1</v>
      </c>
      <c r="O755">
        <f t="shared" si="134"/>
        <v>1.7608568618694096</v>
      </c>
      <c r="P755">
        <f t="shared" si="135"/>
        <v>1.5491441251247462</v>
      </c>
      <c r="Q755">
        <f t="shared" si="136"/>
        <v>1.2745720625623731</v>
      </c>
      <c r="R755">
        <f t="shared" si="137"/>
        <v>0.7254279374376269</v>
      </c>
      <c r="S755">
        <f t="shared" si="138"/>
        <v>0.4508558748752538</v>
      </c>
      <c r="T755">
        <f t="shared" si="139"/>
        <v>0.2391431381305904</v>
      </c>
    </row>
    <row r="756" spans="9:20">
      <c r="I756">
        <f t="shared" si="133"/>
        <v>75.399999999999991</v>
      </c>
      <c r="J756">
        <f t="shared" si="140"/>
        <v>1.2140331784478497</v>
      </c>
      <c r="L756">
        <f t="shared" si="141"/>
        <v>2.5</v>
      </c>
      <c r="M756">
        <f t="shared" si="142"/>
        <v>-1</v>
      </c>
      <c r="O756">
        <f t="shared" si="134"/>
        <v>1.7618672959489174</v>
      </c>
      <c r="P756">
        <f t="shared" si="135"/>
        <v>1.5498734001913128</v>
      </c>
      <c r="Q756">
        <f t="shared" si="136"/>
        <v>1.2749367000956564</v>
      </c>
      <c r="R756">
        <f t="shared" si="137"/>
        <v>0.72506329990434359</v>
      </c>
      <c r="S756">
        <f t="shared" si="138"/>
        <v>0.45012659980868719</v>
      </c>
      <c r="T756">
        <f t="shared" si="139"/>
        <v>0.23813270405108267</v>
      </c>
    </row>
    <row r="757" spans="9:20">
      <c r="I757">
        <f t="shared" si="133"/>
        <v>75.499999999999986</v>
      </c>
      <c r="J757">
        <f t="shared" si="140"/>
        <v>1.2172555610479481</v>
      </c>
      <c r="L757">
        <f t="shared" si="141"/>
        <v>2.5</v>
      </c>
      <c r="M757">
        <f t="shared" si="142"/>
        <v>-1</v>
      </c>
      <c r="O757">
        <f t="shared" si="134"/>
        <v>1.7628777300284251</v>
      </c>
      <c r="P757">
        <f t="shared" si="135"/>
        <v>1.5506026752578794</v>
      </c>
      <c r="Q757">
        <f t="shared" si="136"/>
        <v>1.2753013376289397</v>
      </c>
      <c r="R757">
        <f t="shared" si="137"/>
        <v>0.72469866237106029</v>
      </c>
      <c r="S757">
        <f t="shared" si="138"/>
        <v>0.44939732474212046</v>
      </c>
      <c r="T757">
        <f t="shared" si="139"/>
        <v>0.23712226997157493</v>
      </c>
    </row>
    <row r="758" spans="9:20">
      <c r="I758">
        <f t="shared" si="133"/>
        <v>75.59999999999998</v>
      </c>
      <c r="J758">
        <f t="shared" si="140"/>
        <v>1.2204822145328715</v>
      </c>
      <c r="L758">
        <f t="shared" si="141"/>
        <v>2.5</v>
      </c>
      <c r="M758">
        <f t="shared" si="142"/>
        <v>-1</v>
      </c>
      <c r="O758">
        <f t="shared" si="134"/>
        <v>1.7638881641079329</v>
      </c>
      <c r="P758">
        <f t="shared" si="135"/>
        <v>1.551331950324446</v>
      </c>
      <c r="Q758">
        <f t="shared" si="136"/>
        <v>1.275665975162223</v>
      </c>
      <c r="R758">
        <f t="shared" si="137"/>
        <v>0.72433402483777698</v>
      </c>
      <c r="S758">
        <f t="shared" si="138"/>
        <v>0.44866804967555385</v>
      </c>
      <c r="T758">
        <f t="shared" si="139"/>
        <v>0.23611183589206708</v>
      </c>
    </row>
    <row r="759" spans="9:20">
      <c r="I759">
        <f t="shared" si="133"/>
        <v>75.699999999999974</v>
      </c>
      <c r="J759">
        <f t="shared" si="140"/>
        <v>1.223713138902619</v>
      </c>
      <c r="L759">
        <f t="shared" si="141"/>
        <v>2.5</v>
      </c>
      <c r="M759">
        <f t="shared" si="142"/>
        <v>-1</v>
      </c>
      <c r="O759">
        <f t="shared" si="134"/>
        <v>1.7648985981874405</v>
      </c>
      <c r="P759">
        <f t="shared" si="135"/>
        <v>1.5520612253910129</v>
      </c>
      <c r="Q759">
        <f t="shared" si="136"/>
        <v>1.2760306126955063</v>
      </c>
      <c r="R759">
        <f t="shared" si="137"/>
        <v>0.72396938730449356</v>
      </c>
      <c r="S759">
        <f t="shared" si="138"/>
        <v>0.44793877460898712</v>
      </c>
      <c r="T759">
        <f t="shared" si="139"/>
        <v>0.23510140181255934</v>
      </c>
    </row>
    <row r="760" spans="9:20">
      <c r="I760">
        <f t="shared" si="133"/>
        <v>75.799999999999969</v>
      </c>
      <c r="J760">
        <f t="shared" si="140"/>
        <v>1.2269483341571914</v>
      </c>
      <c r="L760">
        <f t="shared" si="141"/>
        <v>2.5</v>
      </c>
      <c r="M760">
        <f t="shared" si="142"/>
        <v>-1</v>
      </c>
      <c r="O760">
        <f t="shared" si="134"/>
        <v>1.7659090322669484</v>
      </c>
      <c r="P760">
        <f t="shared" si="135"/>
        <v>1.5527905004575797</v>
      </c>
      <c r="Q760">
        <f t="shared" si="136"/>
        <v>1.2763952502287899</v>
      </c>
      <c r="R760">
        <f t="shared" si="137"/>
        <v>0.72360474977121014</v>
      </c>
      <c r="S760">
        <f t="shared" si="138"/>
        <v>0.4472094995424204</v>
      </c>
      <c r="T760">
        <f t="shared" si="139"/>
        <v>0.23409096773305149</v>
      </c>
    </row>
    <row r="761" spans="9:20">
      <c r="I761">
        <f t="shared" si="133"/>
        <v>75.899999999999963</v>
      </c>
      <c r="J761">
        <f t="shared" si="140"/>
        <v>1.230187800296588</v>
      </c>
      <c r="L761">
        <f t="shared" si="141"/>
        <v>2.5</v>
      </c>
      <c r="M761">
        <f t="shared" si="142"/>
        <v>-1</v>
      </c>
      <c r="O761">
        <f t="shared" si="134"/>
        <v>1.7669194663464562</v>
      </c>
      <c r="P761">
        <f t="shared" si="135"/>
        <v>1.5535197755241463</v>
      </c>
      <c r="Q761">
        <f t="shared" si="136"/>
        <v>1.2767598877620732</v>
      </c>
      <c r="R761">
        <f t="shared" si="137"/>
        <v>0.72324011223792684</v>
      </c>
      <c r="S761">
        <f t="shared" si="138"/>
        <v>0.44648022447585378</v>
      </c>
      <c r="T761">
        <f t="shared" si="139"/>
        <v>0.23308053365354375</v>
      </c>
    </row>
    <row r="762" spans="9:20">
      <c r="I762">
        <f t="shared" si="133"/>
        <v>75.999999999999957</v>
      </c>
      <c r="J762">
        <f t="shared" si="140"/>
        <v>1.2334315373208096</v>
      </c>
      <c r="L762">
        <f t="shared" si="141"/>
        <v>2.5</v>
      </c>
      <c r="M762">
        <f t="shared" si="142"/>
        <v>-1</v>
      </c>
      <c r="O762">
        <f t="shared" si="134"/>
        <v>1.7679299004259641</v>
      </c>
      <c r="P762">
        <f t="shared" si="135"/>
        <v>1.5542490505907129</v>
      </c>
      <c r="Q762">
        <f t="shared" si="136"/>
        <v>1.2771245252953565</v>
      </c>
      <c r="R762">
        <f t="shared" si="137"/>
        <v>0.72287547470464353</v>
      </c>
      <c r="S762">
        <f t="shared" si="138"/>
        <v>0.44575094940928706</v>
      </c>
      <c r="T762">
        <f t="shared" si="139"/>
        <v>0.2320700995740359</v>
      </c>
    </row>
    <row r="763" spans="9:20">
      <c r="I763">
        <f t="shared" si="133"/>
        <v>76.099999999999952</v>
      </c>
      <c r="J763">
        <f t="shared" si="140"/>
        <v>1.2366795452298551</v>
      </c>
      <c r="L763">
        <f t="shared" si="141"/>
        <v>2.5</v>
      </c>
      <c r="M763">
        <f t="shared" si="142"/>
        <v>-1</v>
      </c>
      <c r="O763">
        <f t="shared" si="134"/>
        <v>1.7689403345054719</v>
      </c>
      <c r="P763">
        <f t="shared" si="135"/>
        <v>1.5549783256572796</v>
      </c>
      <c r="Q763">
        <f t="shared" si="136"/>
        <v>1.2774891628286398</v>
      </c>
      <c r="R763">
        <f t="shared" si="137"/>
        <v>0.72251083717136022</v>
      </c>
      <c r="S763">
        <f t="shared" si="138"/>
        <v>0.44502167434272033</v>
      </c>
      <c r="T763">
        <f t="shared" si="139"/>
        <v>0.23105966549452817</v>
      </c>
    </row>
    <row r="764" spans="9:20">
      <c r="I764">
        <f t="shared" si="133"/>
        <v>76.199999999999946</v>
      </c>
      <c r="J764">
        <f t="shared" si="140"/>
        <v>1.2399318240237256</v>
      </c>
      <c r="L764">
        <f t="shared" si="141"/>
        <v>2.5</v>
      </c>
      <c r="M764">
        <f t="shared" si="142"/>
        <v>-1</v>
      </c>
      <c r="O764">
        <f t="shared" si="134"/>
        <v>1.7699507685849798</v>
      </c>
      <c r="P764">
        <f t="shared" si="135"/>
        <v>1.5557076007238462</v>
      </c>
      <c r="Q764">
        <f t="shared" si="136"/>
        <v>1.2778538003619231</v>
      </c>
      <c r="R764">
        <f t="shared" si="137"/>
        <v>0.72214619963807691</v>
      </c>
      <c r="S764">
        <f t="shared" si="138"/>
        <v>0.44429239927615372</v>
      </c>
      <c r="T764">
        <f t="shared" si="139"/>
        <v>0.23004923141502032</v>
      </c>
    </row>
    <row r="765" spans="9:20">
      <c r="I765">
        <f t="shared" si="133"/>
        <v>76.29999999999994</v>
      </c>
      <c r="J765">
        <f t="shared" si="140"/>
        <v>1.2431883737024201</v>
      </c>
      <c r="L765">
        <f t="shared" si="141"/>
        <v>2.5</v>
      </c>
      <c r="M765">
        <f t="shared" si="142"/>
        <v>-1</v>
      </c>
      <c r="O765">
        <f t="shared" si="134"/>
        <v>1.7709612026644874</v>
      </c>
      <c r="P765">
        <f t="shared" si="135"/>
        <v>1.556436875790413</v>
      </c>
      <c r="Q765">
        <f t="shared" si="136"/>
        <v>1.2782184378952066</v>
      </c>
      <c r="R765">
        <f t="shared" si="137"/>
        <v>0.72178156210479349</v>
      </c>
      <c r="S765">
        <f t="shared" si="138"/>
        <v>0.44356312420958699</v>
      </c>
      <c r="T765">
        <f t="shared" si="139"/>
        <v>0.22903879733551258</v>
      </c>
    </row>
    <row r="766" spans="9:20">
      <c r="I766">
        <f t="shared" si="133"/>
        <v>76.399999999999935</v>
      </c>
      <c r="J766">
        <f t="shared" si="140"/>
        <v>1.2464491942659397</v>
      </c>
      <c r="L766">
        <f t="shared" si="141"/>
        <v>2.5</v>
      </c>
      <c r="M766">
        <f t="shared" si="142"/>
        <v>-1</v>
      </c>
      <c r="O766">
        <f t="shared" si="134"/>
        <v>1.7719716367439953</v>
      </c>
      <c r="P766">
        <f t="shared" si="135"/>
        <v>1.5571661508569798</v>
      </c>
      <c r="Q766">
        <f t="shared" si="136"/>
        <v>1.2785830754284899</v>
      </c>
      <c r="R766">
        <f t="shared" si="137"/>
        <v>0.72141692457151008</v>
      </c>
      <c r="S766">
        <f t="shared" si="138"/>
        <v>0.44283384914302026</v>
      </c>
      <c r="T766">
        <f t="shared" si="139"/>
        <v>0.22802836325600473</v>
      </c>
    </row>
    <row r="767" spans="9:20">
      <c r="I767">
        <f t="shared" si="133"/>
        <v>76.499999999999929</v>
      </c>
      <c r="J767">
        <f t="shared" si="140"/>
        <v>1.2497142857142833</v>
      </c>
      <c r="L767">
        <f t="shared" si="141"/>
        <v>2.5</v>
      </c>
      <c r="M767">
        <f t="shared" si="142"/>
        <v>-1</v>
      </c>
      <c r="O767">
        <f t="shared" si="134"/>
        <v>1.7729820708235029</v>
      </c>
      <c r="P767">
        <f t="shared" si="135"/>
        <v>1.5578954259235465</v>
      </c>
      <c r="Q767">
        <f t="shared" si="136"/>
        <v>1.2789477129617732</v>
      </c>
      <c r="R767">
        <f t="shared" si="137"/>
        <v>0.72105228703822677</v>
      </c>
      <c r="S767">
        <f t="shared" si="138"/>
        <v>0.44210457407645365</v>
      </c>
      <c r="T767">
        <f t="shared" si="139"/>
        <v>0.22701792917649699</v>
      </c>
    </row>
    <row r="768" spans="9:20">
      <c r="I768">
        <f t="shared" si="133"/>
        <v>76.599999999999923</v>
      </c>
      <c r="J768">
        <f t="shared" si="140"/>
        <v>1.2529836480474519</v>
      </c>
      <c r="L768">
        <f t="shared" si="141"/>
        <v>2.5</v>
      </c>
      <c r="M768">
        <f t="shared" si="142"/>
        <v>-1</v>
      </c>
      <c r="O768">
        <f t="shared" si="134"/>
        <v>1.7739925049030107</v>
      </c>
      <c r="P768">
        <f t="shared" si="135"/>
        <v>1.5586247009901131</v>
      </c>
      <c r="Q768">
        <f t="shared" si="136"/>
        <v>1.2793123504950565</v>
      </c>
      <c r="R768">
        <f t="shared" si="137"/>
        <v>0.72068764950494346</v>
      </c>
      <c r="S768">
        <f t="shared" si="138"/>
        <v>0.44137529900988692</v>
      </c>
      <c r="T768">
        <f t="shared" si="139"/>
        <v>0.22600749509698914</v>
      </c>
    </row>
    <row r="769" spans="9:20">
      <c r="I769">
        <f t="shared" si="133"/>
        <v>76.699999999999918</v>
      </c>
      <c r="J769">
        <f t="shared" si="140"/>
        <v>1.2562572812654447</v>
      </c>
      <c r="L769">
        <f t="shared" si="141"/>
        <v>2.5</v>
      </c>
      <c r="M769">
        <f t="shared" si="142"/>
        <v>-1</v>
      </c>
      <c r="O769">
        <f t="shared" si="134"/>
        <v>1.7750029389825186</v>
      </c>
      <c r="P769">
        <f t="shared" si="135"/>
        <v>1.5593539760566797</v>
      </c>
      <c r="Q769">
        <f t="shared" si="136"/>
        <v>1.2796769880283398</v>
      </c>
      <c r="R769">
        <f t="shared" si="137"/>
        <v>0.72032301197166015</v>
      </c>
      <c r="S769">
        <f t="shared" si="138"/>
        <v>0.4406460239433202</v>
      </c>
      <c r="T769">
        <f t="shared" si="139"/>
        <v>0.2249970610174814</v>
      </c>
    </row>
    <row r="770" spans="9:20">
      <c r="I770">
        <f t="shared" si="133"/>
        <v>76.799999999999912</v>
      </c>
      <c r="J770">
        <f t="shared" si="140"/>
        <v>1.2595351853682624</v>
      </c>
      <c r="L770">
        <f t="shared" si="141"/>
        <v>2.5</v>
      </c>
      <c r="M770">
        <f t="shared" si="142"/>
        <v>-1</v>
      </c>
      <c r="O770">
        <f t="shared" si="134"/>
        <v>1.7760133730620264</v>
      </c>
      <c r="P770">
        <f t="shared" si="135"/>
        <v>1.5600832511232463</v>
      </c>
      <c r="Q770">
        <f t="shared" si="136"/>
        <v>1.2800416255616232</v>
      </c>
      <c r="R770">
        <f t="shared" si="137"/>
        <v>0.71995837443837685</v>
      </c>
      <c r="S770">
        <f t="shared" si="138"/>
        <v>0.43991674887675358</v>
      </c>
      <c r="T770">
        <f t="shared" si="139"/>
        <v>0.22398662693797355</v>
      </c>
    </row>
    <row r="771" spans="9:20">
      <c r="I771">
        <f t="shared" ref="I771:I834" si="143">I770+0.1</f>
        <v>76.899999999999906</v>
      </c>
      <c r="J771">
        <f t="shared" si="140"/>
        <v>1.2628173603559039</v>
      </c>
      <c r="L771">
        <f t="shared" si="141"/>
        <v>2.5</v>
      </c>
      <c r="M771">
        <f t="shared" si="142"/>
        <v>-1</v>
      </c>
      <c r="O771">
        <f t="shared" ref="O771:O834" si="144">1+((0.5*$B$6*$B$21/$B$5)*$D$33*$B$28*$I771)</f>
        <v>1.7770238071415343</v>
      </c>
      <c r="P771">
        <f t="shared" ref="P771:P834" si="145">1+((0.5*$B$6*$B$21/$B$5)*$E$33*$B$28*$I771)</f>
        <v>1.5608125261898131</v>
      </c>
      <c r="Q771">
        <f t="shared" ref="Q771:Q834" si="146">1+((0.5*$B$6*$B$21/$B$5)*$F$33*$B$28*$I771)</f>
        <v>1.2804062630949065</v>
      </c>
      <c r="R771">
        <f t="shared" ref="R771:R834" si="147">1-((0.5*$B$6*$B$21/$B$5)*$F$33*$B$28*$I771)</f>
        <v>0.71959373690509343</v>
      </c>
      <c r="S771">
        <f t="shared" ref="S771:S834" si="148">1-((0.5*$B$6*$B$21/$B$5)*$E$33*$B$28*$I771)</f>
        <v>0.43918747381018686</v>
      </c>
      <c r="T771">
        <f t="shared" ref="T771:T834" si="149">1-((0.5*$B$6*$B$21/$B$5)*$D$33*$B$28*$I771)</f>
        <v>0.22297619285846582</v>
      </c>
    </row>
    <row r="772" spans="9:20">
      <c r="I772">
        <f t="shared" si="143"/>
        <v>76.999999999999901</v>
      </c>
      <c r="J772">
        <f t="shared" ref="J772:J835" si="150">(I772/$E$3)^2</f>
        <v>1.2661038062283707</v>
      </c>
      <c r="L772">
        <f t="shared" ref="L772:L835" si="151">$B$1</f>
        <v>2.5</v>
      </c>
      <c r="M772">
        <f t="shared" ref="M772:M835" si="152">$B$2</f>
        <v>-1</v>
      </c>
      <c r="O772">
        <f t="shared" si="144"/>
        <v>1.7780342412210421</v>
      </c>
      <c r="P772">
        <f t="shared" si="145"/>
        <v>1.56154180125638</v>
      </c>
      <c r="Q772">
        <f t="shared" si="146"/>
        <v>1.28077090062819</v>
      </c>
      <c r="R772">
        <f t="shared" si="147"/>
        <v>0.71922909937181001</v>
      </c>
      <c r="S772">
        <f t="shared" si="148"/>
        <v>0.43845819874362013</v>
      </c>
      <c r="T772">
        <f t="shared" si="149"/>
        <v>0.22196575877895797</v>
      </c>
    </row>
    <row r="773" spans="9:20">
      <c r="I773">
        <f t="shared" si="143"/>
        <v>77.099999999999895</v>
      </c>
      <c r="J773">
        <f t="shared" si="150"/>
        <v>1.2693945229856614</v>
      </c>
      <c r="L773">
        <f t="shared" si="151"/>
        <v>2.5</v>
      </c>
      <c r="M773">
        <f t="shared" si="152"/>
        <v>-1</v>
      </c>
      <c r="O773">
        <f t="shared" si="144"/>
        <v>1.7790446753005498</v>
      </c>
      <c r="P773">
        <f t="shared" si="145"/>
        <v>1.5622710763229466</v>
      </c>
      <c r="Q773">
        <f t="shared" si="146"/>
        <v>1.2811355381614733</v>
      </c>
      <c r="R773">
        <f t="shared" si="147"/>
        <v>0.7188644618385267</v>
      </c>
      <c r="S773">
        <f t="shared" si="148"/>
        <v>0.43772892367705352</v>
      </c>
      <c r="T773">
        <f t="shared" si="149"/>
        <v>0.22095532469945023</v>
      </c>
    </row>
    <row r="774" spans="9:20">
      <c r="I774">
        <f t="shared" si="143"/>
        <v>77.199999999999889</v>
      </c>
      <c r="J774">
        <f t="shared" si="150"/>
        <v>1.2726895106277771</v>
      </c>
      <c r="L774">
        <f t="shared" si="151"/>
        <v>2.5</v>
      </c>
      <c r="M774">
        <f t="shared" si="152"/>
        <v>-1</v>
      </c>
      <c r="O774">
        <f t="shared" si="144"/>
        <v>1.7800551093800574</v>
      </c>
      <c r="P774">
        <f t="shared" si="145"/>
        <v>1.5630003513895132</v>
      </c>
      <c r="Q774">
        <f t="shared" si="146"/>
        <v>1.2815001756947566</v>
      </c>
      <c r="R774">
        <f t="shared" si="147"/>
        <v>0.7184998243052434</v>
      </c>
      <c r="S774">
        <f t="shared" si="148"/>
        <v>0.43699964861048679</v>
      </c>
      <c r="T774">
        <f t="shared" si="149"/>
        <v>0.21994489061994249</v>
      </c>
    </row>
    <row r="775" spans="9:20">
      <c r="I775">
        <f t="shared" si="143"/>
        <v>77.299999999999883</v>
      </c>
      <c r="J775">
        <f t="shared" si="150"/>
        <v>1.2759887691547169</v>
      </c>
      <c r="L775">
        <f t="shared" si="151"/>
        <v>2.5</v>
      </c>
      <c r="M775">
        <f t="shared" si="152"/>
        <v>-1</v>
      </c>
      <c r="O775">
        <f t="shared" si="144"/>
        <v>1.7810655434595652</v>
      </c>
      <c r="P775">
        <f t="shared" si="145"/>
        <v>1.5637296264560798</v>
      </c>
      <c r="Q775">
        <f t="shared" si="146"/>
        <v>1.2818648132280399</v>
      </c>
      <c r="R775">
        <f t="shared" si="147"/>
        <v>0.71813518677196009</v>
      </c>
      <c r="S775">
        <f t="shared" si="148"/>
        <v>0.43627037354392018</v>
      </c>
      <c r="T775">
        <f t="shared" si="149"/>
        <v>0.21893445654043464</v>
      </c>
    </row>
    <row r="776" spans="9:20">
      <c r="I776">
        <f t="shared" si="143"/>
        <v>77.399999999999878</v>
      </c>
      <c r="J776">
        <f t="shared" si="150"/>
        <v>1.2792922985664816</v>
      </c>
      <c r="L776">
        <f t="shared" si="151"/>
        <v>2.5</v>
      </c>
      <c r="M776">
        <f t="shared" si="152"/>
        <v>-1</v>
      </c>
      <c r="O776">
        <f t="shared" si="144"/>
        <v>1.7820759775390731</v>
      </c>
      <c r="P776">
        <f t="shared" si="145"/>
        <v>1.5644589015226464</v>
      </c>
      <c r="Q776">
        <f t="shared" si="146"/>
        <v>1.2822294507613232</v>
      </c>
      <c r="R776">
        <f t="shared" si="147"/>
        <v>0.71777054923867678</v>
      </c>
      <c r="S776">
        <f t="shared" si="148"/>
        <v>0.43554109847735345</v>
      </c>
      <c r="T776">
        <f t="shared" si="149"/>
        <v>0.2179240224609269</v>
      </c>
    </row>
    <row r="777" spans="9:20">
      <c r="I777">
        <f t="shared" si="143"/>
        <v>77.499999999999872</v>
      </c>
      <c r="J777">
        <f t="shared" si="150"/>
        <v>1.2826000988630704</v>
      </c>
      <c r="L777">
        <f t="shared" si="151"/>
        <v>2.5</v>
      </c>
      <c r="M777">
        <f t="shared" si="152"/>
        <v>-1</v>
      </c>
      <c r="O777">
        <f t="shared" si="144"/>
        <v>1.7830864116185809</v>
      </c>
      <c r="P777">
        <f t="shared" si="145"/>
        <v>1.5651881765892133</v>
      </c>
      <c r="Q777">
        <f t="shared" si="146"/>
        <v>1.2825940882946067</v>
      </c>
      <c r="R777">
        <f t="shared" si="147"/>
        <v>0.71740591170539336</v>
      </c>
      <c r="S777">
        <f t="shared" si="148"/>
        <v>0.43481182341078672</v>
      </c>
      <c r="T777">
        <f t="shared" si="149"/>
        <v>0.21691358838141905</v>
      </c>
    </row>
    <row r="778" spans="9:20">
      <c r="I778">
        <f t="shared" si="143"/>
        <v>77.599999999999866</v>
      </c>
      <c r="J778">
        <f t="shared" si="150"/>
        <v>1.2859121700444842</v>
      </c>
      <c r="L778">
        <f t="shared" si="151"/>
        <v>2.5</v>
      </c>
      <c r="M778">
        <f t="shared" si="152"/>
        <v>-1</v>
      </c>
      <c r="O778">
        <f t="shared" si="144"/>
        <v>1.7840968456980888</v>
      </c>
      <c r="P778">
        <f t="shared" si="145"/>
        <v>1.5659174516557799</v>
      </c>
      <c r="Q778">
        <f t="shared" si="146"/>
        <v>1.2829587258278901</v>
      </c>
      <c r="R778">
        <f t="shared" si="147"/>
        <v>0.71704127417211005</v>
      </c>
      <c r="S778">
        <f t="shared" si="148"/>
        <v>0.43408254834422011</v>
      </c>
      <c r="T778">
        <f t="shared" si="149"/>
        <v>0.21590315430191132</v>
      </c>
    </row>
    <row r="779" spans="9:20">
      <c r="I779">
        <f t="shared" si="143"/>
        <v>77.699999999999861</v>
      </c>
      <c r="J779">
        <f t="shared" si="150"/>
        <v>1.2892285121107221</v>
      </c>
      <c r="L779">
        <f t="shared" si="151"/>
        <v>2.5</v>
      </c>
      <c r="M779">
        <f t="shared" si="152"/>
        <v>-1</v>
      </c>
      <c r="O779">
        <f t="shared" si="144"/>
        <v>1.7851072797775966</v>
      </c>
      <c r="P779">
        <f t="shared" si="145"/>
        <v>1.5666467267223467</v>
      </c>
      <c r="Q779">
        <f t="shared" si="146"/>
        <v>1.2833233633611734</v>
      </c>
      <c r="R779">
        <f t="shared" si="147"/>
        <v>0.71667663663882664</v>
      </c>
      <c r="S779">
        <f t="shared" si="148"/>
        <v>0.43335327327765338</v>
      </c>
      <c r="T779">
        <f t="shared" si="149"/>
        <v>0.21489272022240347</v>
      </c>
    </row>
    <row r="780" spans="9:20">
      <c r="I780">
        <f t="shared" si="143"/>
        <v>77.799999999999855</v>
      </c>
      <c r="J780">
        <f t="shared" si="150"/>
        <v>1.2925491250617849</v>
      </c>
      <c r="L780">
        <f t="shared" si="151"/>
        <v>2.5</v>
      </c>
      <c r="M780">
        <f t="shared" si="152"/>
        <v>-1</v>
      </c>
      <c r="O780">
        <f t="shared" si="144"/>
        <v>1.7861177138571043</v>
      </c>
      <c r="P780">
        <f t="shared" si="145"/>
        <v>1.5673760017889133</v>
      </c>
      <c r="Q780">
        <f t="shared" si="146"/>
        <v>1.2836880008944567</v>
      </c>
      <c r="R780">
        <f t="shared" si="147"/>
        <v>0.71631199910554333</v>
      </c>
      <c r="S780">
        <f t="shared" si="148"/>
        <v>0.43262399821108666</v>
      </c>
      <c r="T780">
        <f t="shared" si="149"/>
        <v>0.21388228614289573</v>
      </c>
    </row>
    <row r="781" spans="9:20">
      <c r="I781">
        <f t="shared" si="143"/>
        <v>77.899999999999849</v>
      </c>
      <c r="J781">
        <f t="shared" si="150"/>
        <v>1.2958740088976717</v>
      </c>
      <c r="L781">
        <f t="shared" si="151"/>
        <v>2.5</v>
      </c>
      <c r="M781">
        <f t="shared" si="152"/>
        <v>-1</v>
      </c>
      <c r="O781">
        <f t="shared" si="144"/>
        <v>1.7871281479366121</v>
      </c>
      <c r="P781">
        <f t="shared" si="145"/>
        <v>1.56810527685548</v>
      </c>
      <c r="Q781">
        <f t="shared" si="146"/>
        <v>1.28405263842774</v>
      </c>
      <c r="R781">
        <f t="shared" si="147"/>
        <v>0.71594736157226002</v>
      </c>
      <c r="S781">
        <f t="shared" si="148"/>
        <v>0.43189472314452004</v>
      </c>
      <c r="T781">
        <f t="shared" si="149"/>
        <v>0.21287185206338788</v>
      </c>
    </row>
    <row r="782" spans="9:20">
      <c r="I782">
        <f t="shared" si="143"/>
        <v>77.999999999999844</v>
      </c>
      <c r="J782">
        <f t="shared" si="150"/>
        <v>1.2992031636183836</v>
      </c>
      <c r="L782">
        <f t="shared" si="151"/>
        <v>2.5</v>
      </c>
      <c r="M782">
        <f t="shared" si="152"/>
        <v>-1</v>
      </c>
      <c r="O782">
        <f t="shared" si="144"/>
        <v>1.7881385820161197</v>
      </c>
      <c r="P782">
        <f t="shared" si="145"/>
        <v>1.5688345519220466</v>
      </c>
      <c r="Q782">
        <f t="shared" si="146"/>
        <v>1.2844172759610233</v>
      </c>
      <c r="R782">
        <f t="shared" si="147"/>
        <v>0.71558272403897671</v>
      </c>
      <c r="S782">
        <f t="shared" si="148"/>
        <v>0.43116544807795332</v>
      </c>
      <c r="T782">
        <f t="shared" si="149"/>
        <v>0.21186141798388014</v>
      </c>
    </row>
    <row r="783" spans="9:20">
      <c r="I783">
        <f t="shared" si="143"/>
        <v>78.099999999999838</v>
      </c>
      <c r="J783">
        <f t="shared" si="150"/>
        <v>1.3025365892239193</v>
      </c>
      <c r="L783">
        <f t="shared" si="151"/>
        <v>2.5</v>
      </c>
      <c r="M783">
        <f t="shared" si="152"/>
        <v>-1</v>
      </c>
      <c r="O783">
        <f t="shared" si="144"/>
        <v>1.7891490160956276</v>
      </c>
      <c r="P783">
        <f t="shared" si="145"/>
        <v>1.5695638269886134</v>
      </c>
      <c r="Q783">
        <f t="shared" si="146"/>
        <v>1.2847819134943066</v>
      </c>
      <c r="R783">
        <f t="shared" si="147"/>
        <v>0.7152180865056933</v>
      </c>
      <c r="S783">
        <f t="shared" si="148"/>
        <v>0.43043617301138659</v>
      </c>
      <c r="T783">
        <f t="shared" si="149"/>
        <v>0.21085098390437229</v>
      </c>
    </row>
    <row r="784" spans="9:20">
      <c r="I784">
        <f t="shared" si="143"/>
        <v>78.199999999999832</v>
      </c>
      <c r="J784">
        <f t="shared" si="150"/>
        <v>1.3058742857142804</v>
      </c>
      <c r="L784">
        <f t="shared" si="151"/>
        <v>2.5</v>
      </c>
      <c r="M784">
        <f t="shared" si="152"/>
        <v>-1</v>
      </c>
      <c r="O784">
        <f t="shared" si="144"/>
        <v>1.7901594501751354</v>
      </c>
      <c r="P784">
        <f t="shared" si="145"/>
        <v>1.57029310205518</v>
      </c>
      <c r="Q784">
        <f t="shared" si="146"/>
        <v>1.2851465510275899</v>
      </c>
      <c r="R784">
        <f t="shared" si="147"/>
        <v>0.71485344897240999</v>
      </c>
      <c r="S784">
        <f t="shared" si="148"/>
        <v>0.42970689794481998</v>
      </c>
      <c r="T784">
        <f t="shared" si="149"/>
        <v>0.20984054982486455</v>
      </c>
    </row>
    <row r="785" spans="9:20">
      <c r="I785">
        <f t="shared" si="143"/>
        <v>78.299999999999827</v>
      </c>
      <c r="J785">
        <f t="shared" si="150"/>
        <v>1.3092162530894653</v>
      </c>
      <c r="L785">
        <f t="shared" si="151"/>
        <v>2.5</v>
      </c>
      <c r="M785">
        <f t="shared" si="152"/>
        <v>-1</v>
      </c>
      <c r="O785">
        <f t="shared" si="144"/>
        <v>1.7911698842546433</v>
      </c>
      <c r="P785">
        <f t="shared" si="145"/>
        <v>1.5710223771217469</v>
      </c>
      <c r="Q785">
        <f t="shared" si="146"/>
        <v>1.2855111885608734</v>
      </c>
      <c r="R785">
        <f t="shared" si="147"/>
        <v>0.71448881143912657</v>
      </c>
      <c r="S785">
        <f t="shared" si="148"/>
        <v>0.42897762287825325</v>
      </c>
      <c r="T785">
        <f t="shared" si="149"/>
        <v>0.2088301157453567</v>
      </c>
    </row>
    <row r="786" spans="9:20">
      <c r="I786">
        <f t="shared" si="143"/>
        <v>78.399999999999821</v>
      </c>
      <c r="J786">
        <f t="shared" si="150"/>
        <v>1.3125624913494751</v>
      </c>
      <c r="L786">
        <f t="shared" si="151"/>
        <v>2.5</v>
      </c>
      <c r="M786">
        <f t="shared" si="152"/>
        <v>-1</v>
      </c>
      <c r="O786">
        <f t="shared" si="144"/>
        <v>1.7921803183341511</v>
      </c>
      <c r="P786">
        <f t="shared" si="145"/>
        <v>1.5717516521883135</v>
      </c>
      <c r="Q786">
        <f t="shared" si="146"/>
        <v>1.2858758260941567</v>
      </c>
      <c r="R786">
        <f t="shared" si="147"/>
        <v>0.71412417390584326</v>
      </c>
      <c r="S786">
        <f t="shared" si="148"/>
        <v>0.42824834781168652</v>
      </c>
      <c r="T786">
        <f t="shared" si="149"/>
        <v>0.20781968166584897</v>
      </c>
    </row>
    <row r="787" spans="9:20">
      <c r="I787">
        <f t="shared" si="143"/>
        <v>78.499999999999815</v>
      </c>
      <c r="J787">
        <f t="shared" si="150"/>
        <v>1.3159130004943091</v>
      </c>
      <c r="L787">
        <f t="shared" si="151"/>
        <v>2.5</v>
      </c>
      <c r="M787">
        <f t="shared" si="152"/>
        <v>-1</v>
      </c>
      <c r="O787">
        <f t="shared" si="144"/>
        <v>1.793190752413659</v>
      </c>
      <c r="P787">
        <f t="shared" si="145"/>
        <v>1.5724809272548801</v>
      </c>
      <c r="Q787">
        <f t="shared" si="146"/>
        <v>1.28624046362744</v>
      </c>
      <c r="R787">
        <f t="shared" si="147"/>
        <v>0.71375953637255996</v>
      </c>
      <c r="S787">
        <f t="shared" si="148"/>
        <v>0.42751907274511991</v>
      </c>
      <c r="T787">
        <f t="shared" si="149"/>
        <v>0.20680924758634112</v>
      </c>
    </row>
    <row r="788" spans="9:20">
      <c r="I788">
        <f t="shared" si="143"/>
        <v>78.59999999999981</v>
      </c>
      <c r="J788">
        <f t="shared" si="150"/>
        <v>1.3192677805239681</v>
      </c>
      <c r="L788">
        <f t="shared" si="151"/>
        <v>2.5</v>
      </c>
      <c r="M788">
        <f t="shared" si="152"/>
        <v>-1</v>
      </c>
      <c r="O788">
        <f t="shared" si="144"/>
        <v>1.7942011864931666</v>
      </c>
      <c r="P788">
        <f t="shared" si="145"/>
        <v>1.5732102023214467</v>
      </c>
      <c r="Q788">
        <f t="shared" si="146"/>
        <v>1.2866051011607234</v>
      </c>
      <c r="R788">
        <f t="shared" si="147"/>
        <v>0.71339489883927665</v>
      </c>
      <c r="S788">
        <f t="shared" si="148"/>
        <v>0.42678979767855318</v>
      </c>
      <c r="T788">
        <f t="shared" si="149"/>
        <v>0.20579881350683338</v>
      </c>
    </row>
    <row r="789" spans="9:20">
      <c r="I789">
        <f t="shared" si="143"/>
        <v>78.699999999999804</v>
      </c>
      <c r="J789">
        <f t="shared" si="150"/>
        <v>1.3226268314384511</v>
      </c>
      <c r="L789">
        <f t="shared" si="151"/>
        <v>2.5</v>
      </c>
      <c r="M789">
        <f t="shared" si="152"/>
        <v>-1</v>
      </c>
      <c r="O789">
        <f t="shared" si="144"/>
        <v>1.7952116205726745</v>
      </c>
      <c r="P789">
        <f t="shared" si="145"/>
        <v>1.5739394773880133</v>
      </c>
      <c r="Q789">
        <f t="shared" si="146"/>
        <v>1.2869697386940067</v>
      </c>
      <c r="R789">
        <f t="shared" si="147"/>
        <v>0.71303026130599334</v>
      </c>
      <c r="S789">
        <f t="shared" si="148"/>
        <v>0.42606052261198657</v>
      </c>
      <c r="T789">
        <f t="shared" si="149"/>
        <v>0.20478837942732553</v>
      </c>
    </row>
    <row r="790" spans="9:20">
      <c r="I790">
        <f t="shared" si="143"/>
        <v>78.799999999999798</v>
      </c>
      <c r="J790">
        <f t="shared" si="150"/>
        <v>1.3259901532377592</v>
      </c>
      <c r="L790">
        <f t="shared" si="151"/>
        <v>2.5</v>
      </c>
      <c r="M790">
        <f t="shared" si="152"/>
        <v>-1</v>
      </c>
      <c r="O790">
        <f t="shared" si="144"/>
        <v>1.7962220546521821</v>
      </c>
      <c r="P790">
        <f t="shared" si="145"/>
        <v>1.5746687524545802</v>
      </c>
      <c r="Q790">
        <f t="shared" si="146"/>
        <v>1.2873343762272902</v>
      </c>
      <c r="R790">
        <f t="shared" si="147"/>
        <v>0.71266562377270992</v>
      </c>
      <c r="S790">
        <f t="shared" si="148"/>
        <v>0.42533124754541984</v>
      </c>
      <c r="T790">
        <f t="shared" si="149"/>
        <v>0.20377794534781779</v>
      </c>
    </row>
    <row r="791" spans="9:20">
      <c r="I791">
        <f t="shared" si="143"/>
        <v>78.899999999999793</v>
      </c>
      <c r="J791">
        <f t="shared" si="150"/>
        <v>1.3293577459218913</v>
      </c>
      <c r="L791">
        <f t="shared" si="151"/>
        <v>2.5</v>
      </c>
      <c r="M791">
        <f t="shared" si="152"/>
        <v>-1</v>
      </c>
      <c r="O791">
        <f t="shared" si="144"/>
        <v>1.7972324887316899</v>
      </c>
      <c r="P791">
        <f t="shared" si="145"/>
        <v>1.575398027521147</v>
      </c>
      <c r="Q791">
        <f t="shared" si="146"/>
        <v>1.2876990137605735</v>
      </c>
      <c r="R791">
        <f t="shared" si="147"/>
        <v>0.7123009862394265</v>
      </c>
      <c r="S791">
        <f t="shared" si="148"/>
        <v>0.42460197247885312</v>
      </c>
      <c r="T791">
        <f t="shared" si="149"/>
        <v>0.20276751126831005</v>
      </c>
    </row>
    <row r="792" spans="9:20">
      <c r="I792">
        <f t="shared" si="143"/>
        <v>78.999999999999787</v>
      </c>
      <c r="J792">
        <f t="shared" si="150"/>
        <v>1.3327296094908483</v>
      </c>
      <c r="L792">
        <f t="shared" si="151"/>
        <v>2.5</v>
      </c>
      <c r="M792">
        <f t="shared" si="152"/>
        <v>-1</v>
      </c>
      <c r="O792">
        <f t="shared" si="144"/>
        <v>1.7982429228111978</v>
      </c>
      <c r="P792">
        <f t="shared" si="145"/>
        <v>1.5761273025877136</v>
      </c>
      <c r="Q792">
        <f t="shared" si="146"/>
        <v>1.2880636512938568</v>
      </c>
      <c r="R792">
        <f t="shared" si="147"/>
        <v>0.7119363487061432</v>
      </c>
      <c r="S792">
        <f t="shared" si="148"/>
        <v>0.4238726974122865</v>
      </c>
      <c r="T792">
        <f t="shared" si="149"/>
        <v>0.2017570771888022</v>
      </c>
    </row>
    <row r="793" spans="9:20">
      <c r="I793">
        <f t="shared" si="143"/>
        <v>79.099999999999781</v>
      </c>
      <c r="J793">
        <f t="shared" si="150"/>
        <v>1.3361057439446293</v>
      </c>
      <c r="L793">
        <f t="shared" si="151"/>
        <v>2.5</v>
      </c>
      <c r="M793">
        <f t="shared" si="152"/>
        <v>-1</v>
      </c>
      <c r="O793">
        <f t="shared" si="144"/>
        <v>1.7992533568907056</v>
      </c>
      <c r="P793">
        <f t="shared" si="145"/>
        <v>1.5768565776542802</v>
      </c>
      <c r="Q793">
        <f t="shared" si="146"/>
        <v>1.2884282888271401</v>
      </c>
      <c r="R793">
        <f t="shared" si="147"/>
        <v>0.71157171117285989</v>
      </c>
      <c r="S793">
        <f t="shared" si="148"/>
        <v>0.42314342234571978</v>
      </c>
      <c r="T793">
        <f t="shared" si="149"/>
        <v>0.20074664310929446</v>
      </c>
    </row>
    <row r="794" spans="9:20">
      <c r="I794">
        <f t="shared" si="143"/>
        <v>79.199999999999775</v>
      </c>
      <c r="J794">
        <f t="shared" si="150"/>
        <v>1.3394861492832353</v>
      </c>
      <c r="L794">
        <f t="shared" si="151"/>
        <v>2.5</v>
      </c>
      <c r="M794">
        <f t="shared" si="152"/>
        <v>-1</v>
      </c>
      <c r="O794">
        <f t="shared" si="144"/>
        <v>1.8002637909702135</v>
      </c>
      <c r="P794">
        <f t="shared" si="145"/>
        <v>1.5775858527208468</v>
      </c>
      <c r="Q794">
        <f t="shared" si="146"/>
        <v>1.2887929263604234</v>
      </c>
      <c r="R794">
        <f t="shared" si="147"/>
        <v>0.71120707363957658</v>
      </c>
      <c r="S794">
        <f t="shared" si="148"/>
        <v>0.42241414727915305</v>
      </c>
      <c r="T794">
        <f t="shared" si="149"/>
        <v>0.19973620902978662</v>
      </c>
    </row>
    <row r="795" spans="9:20">
      <c r="I795">
        <f t="shared" si="143"/>
        <v>79.29999999999977</v>
      </c>
      <c r="J795">
        <f t="shared" si="150"/>
        <v>1.3428708255066655</v>
      </c>
      <c r="L795">
        <f t="shared" si="151"/>
        <v>2.5</v>
      </c>
      <c r="M795">
        <f t="shared" si="152"/>
        <v>-1</v>
      </c>
      <c r="O795">
        <f t="shared" si="144"/>
        <v>1.8012742250497211</v>
      </c>
      <c r="P795">
        <f t="shared" si="145"/>
        <v>1.5783151277874135</v>
      </c>
      <c r="Q795">
        <f t="shared" si="146"/>
        <v>1.2891575638937067</v>
      </c>
      <c r="R795">
        <f t="shared" si="147"/>
        <v>0.71084243610629327</v>
      </c>
      <c r="S795">
        <f t="shared" si="148"/>
        <v>0.42168487221258644</v>
      </c>
      <c r="T795">
        <f t="shared" si="149"/>
        <v>0.19872577495027888</v>
      </c>
    </row>
    <row r="796" spans="9:20">
      <c r="I796">
        <f t="shared" si="143"/>
        <v>79.399999999999764</v>
      </c>
      <c r="J796">
        <f t="shared" si="150"/>
        <v>1.3462597726149206</v>
      </c>
      <c r="L796">
        <f t="shared" si="151"/>
        <v>2.5</v>
      </c>
      <c r="M796">
        <f t="shared" si="152"/>
        <v>-1</v>
      </c>
      <c r="O796">
        <f t="shared" si="144"/>
        <v>1.802284659129229</v>
      </c>
      <c r="P796">
        <f t="shared" si="145"/>
        <v>1.5790444028539803</v>
      </c>
      <c r="Q796">
        <f t="shared" si="146"/>
        <v>1.28952220142699</v>
      </c>
      <c r="R796">
        <f t="shared" si="147"/>
        <v>0.71047779857300986</v>
      </c>
      <c r="S796">
        <f t="shared" si="148"/>
        <v>0.42095559714601971</v>
      </c>
      <c r="T796">
        <f t="shared" si="149"/>
        <v>0.19771534087077103</v>
      </c>
    </row>
    <row r="797" spans="9:20">
      <c r="I797">
        <f t="shared" si="143"/>
        <v>79.499999999999758</v>
      </c>
      <c r="J797">
        <f t="shared" si="150"/>
        <v>1.3496529906079997</v>
      </c>
      <c r="L797">
        <f t="shared" si="151"/>
        <v>2.5</v>
      </c>
      <c r="M797">
        <f t="shared" si="152"/>
        <v>-1</v>
      </c>
      <c r="O797">
        <f t="shared" si="144"/>
        <v>1.8032950932087366</v>
      </c>
      <c r="P797">
        <f t="shared" si="145"/>
        <v>1.5797736779205471</v>
      </c>
      <c r="Q797">
        <f t="shared" si="146"/>
        <v>1.2898868389602736</v>
      </c>
      <c r="R797">
        <f t="shared" si="147"/>
        <v>0.71011316103972644</v>
      </c>
      <c r="S797">
        <f t="shared" si="148"/>
        <v>0.42022632207945299</v>
      </c>
      <c r="T797">
        <f t="shared" si="149"/>
        <v>0.19670490679126329</v>
      </c>
    </row>
    <row r="798" spans="9:20">
      <c r="I798">
        <f t="shared" si="143"/>
        <v>79.599999999999753</v>
      </c>
      <c r="J798">
        <f t="shared" si="150"/>
        <v>1.353050479485904</v>
      </c>
      <c r="L798">
        <f t="shared" si="151"/>
        <v>2.5</v>
      </c>
      <c r="M798">
        <f t="shared" si="152"/>
        <v>-1</v>
      </c>
      <c r="O798">
        <f t="shared" si="144"/>
        <v>1.8043055272882444</v>
      </c>
      <c r="P798">
        <f t="shared" si="145"/>
        <v>1.5805029529871137</v>
      </c>
      <c r="Q798">
        <f t="shared" si="146"/>
        <v>1.2902514764935569</v>
      </c>
      <c r="R798">
        <f t="shared" si="147"/>
        <v>0.70974852350644313</v>
      </c>
      <c r="S798">
        <f t="shared" si="148"/>
        <v>0.41949704701288637</v>
      </c>
      <c r="T798">
        <f t="shared" si="149"/>
        <v>0.19569447271175544</v>
      </c>
    </row>
    <row r="799" spans="9:20">
      <c r="I799">
        <f t="shared" si="143"/>
        <v>79.699999999999747</v>
      </c>
      <c r="J799">
        <f t="shared" si="150"/>
        <v>1.356452239248632</v>
      </c>
      <c r="L799">
        <f t="shared" si="151"/>
        <v>2.5</v>
      </c>
      <c r="M799">
        <f t="shared" si="152"/>
        <v>-1</v>
      </c>
      <c r="O799">
        <f t="shared" si="144"/>
        <v>1.8053159613677523</v>
      </c>
      <c r="P799">
        <f t="shared" si="145"/>
        <v>1.5812322280536804</v>
      </c>
      <c r="Q799">
        <f t="shared" si="146"/>
        <v>1.2906161140268402</v>
      </c>
      <c r="R799">
        <f t="shared" si="147"/>
        <v>0.70938388597315982</v>
      </c>
      <c r="S799">
        <f t="shared" si="148"/>
        <v>0.41876777194631964</v>
      </c>
      <c r="T799">
        <f t="shared" si="149"/>
        <v>0.1946840386322477</v>
      </c>
    </row>
    <row r="800" spans="9:20">
      <c r="I800">
        <f t="shared" si="143"/>
        <v>79.799999999999741</v>
      </c>
      <c r="J800">
        <f t="shared" si="150"/>
        <v>1.3598582698961852</v>
      </c>
      <c r="L800">
        <f t="shared" si="151"/>
        <v>2.5</v>
      </c>
      <c r="M800">
        <f t="shared" si="152"/>
        <v>-1</v>
      </c>
      <c r="O800">
        <f t="shared" si="144"/>
        <v>1.8063263954472601</v>
      </c>
      <c r="P800">
        <f t="shared" si="145"/>
        <v>1.581961503120247</v>
      </c>
      <c r="Q800">
        <f t="shared" si="146"/>
        <v>1.2909807515601235</v>
      </c>
      <c r="R800">
        <f t="shared" si="147"/>
        <v>0.70901924843987651</v>
      </c>
      <c r="S800">
        <f t="shared" si="148"/>
        <v>0.41803849687975292</v>
      </c>
      <c r="T800">
        <f t="shared" si="149"/>
        <v>0.19367360455273985</v>
      </c>
    </row>
    <row r="801" spans="9:20">
      <c r="I801">
        <f t="shared" si="143"/>
        <v>79.899999999999736</v>
      </c>
      <c r="J801">
        <f t="shared" si="150"/>
        <v>1.3632685714285624</v>
      </c>
      <c r="L801">
        <f t="shared" si="151"/>
        <v>2.5</v>
      </c>
      <c r="M801">
        <f t="shared" si="152"/>
        <v>-1</v>
      </c>
      <c r="O801">
        <f t="shared" si="144"/>
        <v>1.807336829526768</v>
      </c>
      <c r="P801">
        <f t="shared" si="145"/>
        <v>1.5826907781868136</v>
      </c>
      <c r="Q801">
        <f t="shared" si="146"/>
        <v>1.2913453890934068</v>
      </c>
      <c r="R801">
        <f t="shared" si="147"/>
        <v>0.70865461090659321</v>
      </c>
      <c r="S801">
        <f t="shared" si="148"/>
        <v>0.4173092218131863</v>
      </c>
      <c r="T801">
        <f t="shared" si="149"/>
        <v>0.19266317047323211</v>
      </c>
    </row>
    <row r="802" spans="9:20">
      <c r="I802">
        <f t="shared" si="143"/>
        <v>79.99999999999973</v>
      </c>
      <c r="J802">
        <f t="shared" si="150"/>
        <v>1.3666831438457647</v>
      </c>
      <c r="L802">
        <f t="shared" si="151"/>
        <v>2.5</v>
      </c>
      <c r="M802">
        <f t="shared" si="152"/>
        <v>-1</v>
      </c>
      <c r="O802">
        <f t="shared" si="144"/>
        <v>1.8083472636062758</v>
      </c>
      <c r="P802">
        <f t="shared" si="145"/>
        <v>1.5834200532533804</v>
      </c>
      <c r="Q802">
        <f t="shared" si="146"/>
        <v>1.2917100266266903</v>
      </c>
      <c r="R802">
        <f t="shared" si="147"/>
        <v>0.70828997337330979</v>
      </c>
      <c r="S802">
        <f t="shared" si="148"/>
        <v>0.41657994674661958</v>
      </c>
      <c r="T802">
        <f t="shared" si="149"/>
        <v>0.19165273639372427</v>
      </c>
    </row>
    <row r="803" spans="9:20">
      <c r="I803">
        <f t="shared" si="143"/>
        <v>80.099999999999724</v>
      </c>
      <c r="J803">
        <f t="shared" si="150"/>
        <v>1.3701019871477909</v>
      </c>
      <c r="L803">
        <f t="shared" si="151"/>
        <v>2.5</v>
      </c>
      <c r="M803">
        <f t="shared" si="152"/>
        <v>-1</v>
      </c>
      <c r="O803">
        <f t="shared" si="144"/>
        <v>1.8093576976857835</v>
      </c>
      <c r="P803">
        <f t="shared" si="145"/>
        <v>1.5841493283199473</v>
      </c>
      <c r="Q803">
        <f t="shared" si="146"/>
        <v>1.2920746641599736</v>
      </c>
      <c r="R803">
        <f t="shared" si="147"/>
        <v>0.70792533584002637</v>
      </c>
      <c r="S803">
        <f t="shared" si="148"/>
        <v>0.41585067168005285</v>
      </c>
      <c r="T803">
        <f t="shared" si="149"/>
        <v>0.19064230231421653</v>
      </c>
    </row>
    <row r="804" spans="9:20">
      <c r="I804">
        <f t="shared" si="143"/>
        <v>80.199999999999719</v>
      </c>
      <c r="J804">
        <f t="shared" si="150"/>
        <v>1.3735251013346421</v>
      </c>
      <c r="L804">
        <f t="shared" si="151"/>
        <v>2.5</v>
      </c>
      <c r="M804">
        <f t="shared" si="152"/>
        <v>-1</v>
      </c>
      <c r="O804">
        <f t="shared" si="144"/>
        <v>1.8103681317652913</v>
      </c>
      <c r="P804">
        <f t="shared" si="145"/>
        <v>1.5848786033865139</v>
      </c>
      <c r="Q804">
        <f t="shared" si="146"/>
        <v>1.2924393016932569</v>
      </c>
      <c r="R804">
        <f t="shared" si="147"/>
        <v>0.70756069830674306</v>
      </c>
      <c r="S804">
        <f t="shared" si="148"/>
        <v>0.41512139661348624</v>
      </c>
      <c r="T804">
        <f t="shared" si="149"/>
        <v>0.18963186823470868</v>
      </c>
    </row>
    <row r="805" spans="9:20">
      <c r="I805">
        <f t="shared" si="143"/>
        <v>80.299999999999713</v>
      </c>
      <c r="J805">
        <f t="shared" si="150"/>
        <v>1.3769524864063174</v>
      </c>
      <c r="L805">
        <f t="shared" si="151"/>
        <v>2.5</v>
      </c>
      <c r="M805">
        <f t="shared" si="152"/>
        <v>-1</v>
      </c>
      <c r="O805">
        <f t="shared" si="144"/>
        <v>1.8113785658447989</v>
      </c>
      <c r="P805">
        <f t="shared" si="145"/>
        <v>1.5856078784530805</v>
      </c>
      <c r="Q805">
        <f t="shared" si="146"/>
        <v>1.2928039392265402</v>
      </c>
      <c r="R805">
        <f t="shared" si="147"/>
        <v>0.70719606077345976</v>
      </c>
      <c r="S805">
        <f t="shared" si="148"/>
        <v>0.41439212154691951</v>
      </c>
      <c r="T805">
        <f t="shared" si="149"/>
        <v>0.18862143415520094</v>
      </c>
    </row>
    <row r="806" spans="9:20">
      <c r="I806">
        <f t="shared" si="143"/>
        <v>80.399999999999707</v>
      </c>
      <c r="J806">
        <f t="shared" si="150"/>
        <v>1.3803841423628178</v>
      </c>
      <c r="L806">
        <f t="shared" si="151"/>
        <v>2.5</v>
      </c>
      <c r="M806">
        <f t="shared" si="152"/>
        <v>-1</v>
      </c>
      <c r="O806">
        <f t="shared" si="144"/>
        <v>1.8123889999243068</v>
      </c>
      <c r="P806">
        <f t="shared" si="145"/>
        <v>1.5863371535196471</v>
      </c>
      <c r="Q806">
        <f t="shared" si="146"/>
        <v>1.2931685767598236</v>
      </c>
      <c r="R806">
        <f t="shared" si="147"/>
        <v>0.70683142324017645</v>
      </c>
      <c r="S806">
        <f t="shared" si="148"/>
        <v>0.4136628464803529</v>
      </c>
      <c r="T806">
        <f t="shared" si="149"/>
        <v>0.18761100007569309</v>
      </c>
    </row>
    <row r="807" spans="9:20">
      <c r="I807">
        <f t="shared" si="143"/>
        <v>80.499999999999702</v>
      </c>
      <c r="J807">
        <f t="shared" si="150"/>
        <v>1.383820069204142</v>
      </c>
      <c r="L807">
        <f t="shared" si="151"/>
        <v>2.5</v>
      </c>
      <c r="M807">
        <f t="shared" si="152"/>
        <v>-1</v>
      </c>
      <c r="O807">
        <f t="shared" si="144"/>
        <v>1.8133994340038146</v>
      </c>
      <c r="P807">
        <f t="shared" si="145"/>
        <v>1.5870664285862137</v>
      </c>
      <c r="Q807">
        <f t="shared" si="146"/>
        <v>1.2935332142931069</v>
      </c>
      <c r="R807">
        <f t="shared" si="147"/>
        <v>0.70646678570689314</v>
      </c>
      <c r="S807">
        <f t="shared" si="148"/>
        <v>0.41293357141378617</v>
      </c>
      <c r="T807">
        <f t="shared" si="149"/>
        <v>0.18660056599618535</v>
      </c>
    </row>
    <row r="808" spans="9:20">
      <c r="I808">
        <f t="shared" si="143"/>
        <v>80.599999999999696</v>
      </c>
      <c r="J808">
        <f t="shared" si="150"/>
        <v>1.3872602669302914</v>
      </c>
      <c r="L808">
        <f t="shared" si="151"/>
        <v>2.5</v>
      </c>
      <c r="M808">
        <f t="shared" si="152"/>
        <v>-1</v>
      </c>
      <c r="O808">
        <f t="shared" si="144"/>
        <v>1.8144098680833225</v>
      </c>
      <c r="P808">
        <f t="shared" si="145"/>
        <v>1.5877957036527806</v>
      </c>
      <c r="Q808">
        <f t="shared" si="146"/>
        <v>1.2938978518263902</v>
      </c>
      <c r="R808">
        <f t="shared" si="147"/>
        <v>0.70610214817360972</v>
      </c>
      <c r="S808">
        <f t="shared" si="148"/>
        <v>0.41220429634721945</v>
      </c>
      <c r="T808">
        <f t="shared" si="149"/>
        <v>0.1855901319166775</v>
      </c>
    </row>
    <row r="809" spans="9:20">
      <c r="I809">
        <f t="shared" si="143"/>
        <v>80.69999999999969</v>
      </c>
      <c r="J809">
        <f t="shared" si="150"/>
        <v>1.3907047355412647</v>
      </c>
      <c r="L809">
        <f t="shared" si="151"/>
        <v>2.5</v>
      </c>
      <c r="M809">
        <f t="shared" si="152"/>
        <v>-1</v>
      </c>
      <c r="O809">
        <f t="shared" si="144"/>
        <v>1.8154203021628303</v>
      </c>
      <c r="P809">
        <f t="shared" si="145"/>
        <v>1.5885249787193472</v>
      </c>
      <c r="Q809">
        <f t="shared" si="146"/>
        <v>1.2942624893596735</v>
      </c>
      <c r="R809">
        <f t="shared" si="147"/>
        <v>0.70573751064032642</v>
      </c>
      <c r="S809">
        <f t="shared" si="148"/>
        <v>0.41147502128065283</v>
      </c>
      <c r="T809">
        <f t="shared" si="149"/>
        <v>0.18457969783716976</v>
      </c>
    </row>
    <row r="810" spans="9:20">
      <c r="I810">
        <f t="shared" si="143"/>
        <v>80.799999999999685</v>
      </c>
      <c r="J810">
        <f t="shared" si="150"/>
        <v>1.394153475037063</v>
      </c>
      <c r="L810">
        <f t="shared" si="151"/>
        <v>2.5</v>
      </c>
      <c r="M810">
        <f t="shared" si="152"/>
        <v>-1</v>
      </c>
      <c r="O810">
        <f t="shared" si="144"/>
        <v>1.816430736242338</v>
      </c>
      <c r="P810">
        <f t="shared" si="145"/>
        <v>1.589254253785914</v>
      </c>
      <c r="Q810">
        <f t="shared" si="146"/>
        <v>1.294627126892957</v>
      </c>
      <c r="R810">
        <f t="shared" si="147"/>
        <v>0.705372873107043</v>
      </c>
      <c r="S810">
        <f t="shared" si="148"/>
        <v>0.4107457462140861</v>
      </c>
      <c r="T810">
        <f t="shared" si="149"/>
        <v>0.18356926375766203</v>
      </c>
    </row>
    <row r="811" spans="9:20">
      <c r="I811">
        <f t="shared" si="143"/>
        <v>80.899999999999679</v>
      </c>
      <c r="J811">
        <f t="shared" si="150"/>
        <v>1.3976064854176855</v>
      </c>
      <c r="L811">
        <f t="shared" si="151"/>
        <v>2.5</v>
      </c>
      <c r="M811">
        <f t="shared" si="152"/>
        <v>-1</v>
      </c>
      <c r="O811">
        <f t="shared" si="144"/>
        <v>1.8174411703218458</v>
      </c>
      <c r="P811">
        <f t="shared" si="145"/>
        <v>1.5899835288524806</v>
      </c>
      <c r="Q811">
        <f t="shared" si="146"/>
        <v>1.2949917644262403</v>
      </c>
      <c r="R811">
        <f t="shared" si="147"/>
        <v>0.70500823557375969</v>
      </c>
      <c r="S811">
        <f t="shared" si="148"/>
        <v>0.41001647114751938</v>
      </c>
      <c r="T811">
        <f t="shared" si="149"/>
        <v>0.18255882967815418</v>
      </c>
    </row>
    <row r="812" spans="9:20">
      <c r="I812">
        <f t="shared" si="143"/>
        <v>80.999999999999673</v>
      </c>
      <c r="J812">
        <f t="shared" si="150"/>
        <v>1.4010637666831323</v>
      </c>
      <c r="L812">
        <f t="shared" si="151"/>
        <v>2.5</v>
      </c>
      <c r="M812">
        <f t="shared" si="152"/>
        <v>-1</v>
      </c>
      <c r="O812">
        <f t="shared" si="144"/>
        <v>1.8184516044013534</v>
      </c>
      <c r="P812">
        <f t="shared" si="145"/>
        <v>1.5907128039190472</v>
      </c>
      <c r="Q812">
        <f t="shared" si="146"/>
        <v>1.2953564019595236</v>
      </c>
      <c r="R812">
        <f t="shared" si="147"/>
        <v>0.70464359804047638</v>
      </c>
      <c r="S812">
        <f t="shared" si="148"/>
        <v>0.40928719608095276</v>
      </c>
      <c r="T812">
        <f t="shared" si="149"/>
        <v>0.18154839559864644</v>
      </c>
    </row>
    <row r="813" spans="9:20">
      <c r="I813">
        <f t="shared" si="143"/>
        <v>81.099999999999667</v>
      </c>
      <c r="J813">
        <f t="shared" si="150"/>
        <v>1.4045253188334041</v>
      </c>
      <c r="L813">
        <f t="shared" si="151"/>
        <v>2.5</v>
      </c>
      <c r="M813">
        <f t="shared" si="152"/>
        <v>-1</v>
      </c>
      <c r="O813">
        <f t="shared" si="144"/>
        <v>1.8194620384808613</v>
      </c>
      <c r="P813">
        <f t="shared" si="145"/>
        <v>1.5914420789856139</v>
      </c>
      <c r="Q813">
        <f t="shared" si="146"/>
        <v>1.2957210394928069</v>
      </c>
      <c r="R813">
        <f t="shared" si="147"/>
        <v>0.70427896050719307</v>
      </c>
      <c r="S813">
        <f t="shared" si="148"/>
        <v>0.40855792101438604</v>
      </c>
      <c r="T813">
        <f t="shared" si="149"/>
        <v>0.18053796151913859</v>
      </c>
    </row>
    <row r="814" spans="9:20">
      <c r="I814">
        <f t="shared" si="143"/>
        <v>81.199999999999662</v>
      </c>
      <c r="J814">
        <f t="shared" si="150"/>
        <v>1.4079911418685001</v>
      </c>
      <c r="L814">
        <f t="shared" si="151"/>
        <v>2.5</v>
      </c>
      <c r="M814">
        <f t="shared" si="152"/>
        <v>-1</v>
      </c>
      <c r="O814">
        <f t="shared" si="144"/>
        <v>1.8204724725603691</v>
      </c>
      <c r="P814">
        <f t="shared" si="145"/>
        <v>1.5921713540521807</v>
      </c>
      <c r="Q814">
        <f t="shared" si="146"/>
        <v>1.2960856770260905</v>
      </c>
      <c r="R814">
        <f t="shared" si="147"/>
        <v>0.70391432297390966</v>
      </c>
      <c r="S814">
        <f t="shared" si="148"/>
        <v>0.40782864594781931</v>
      </c>
      <c r="T814">
        <f t="shared" si="149"/>
        <v>0.17952752743963085</v>
      </c>
    </row>
    <row r="815" spans="9:20">
      <c r="I815">
        <f t="shared" si="143"/>
        <v>81.299999999999656</v>
      </c>
      <c r="J815">
        <f t="shared" si="150"/>
        <v>1.4114612357884211</v>
      </c>
      <c r="L815">
        <f t="shared" si="151"/>
        <v>2.5</v>
      </c>
      <c r="M815">
        <f t="shared" si="152"/>
        <v>-1</v>
      </c>
      <c r="O815">
        <f t="shared" si="144"/>
        <v>1.821482906639877</v>
      </c>
      <c r="P815">
        <f t="shared" si="145"/>
        <v>1.5929006291187473</v>
      </c>
      <c r="Q815">
        <f t="shared" si="146"/>
        <v>1.2964503145593738</v>
      </c>
      <c r="R815">
        <f t="shared" si="147"/>
        <v>0.70354968544062635</v>
      </c>
      <c r="S815">
        <f t="shared" si="148"/>
        <v>0.4070993708812527</v>
      </c>
      <c r="T815">
        <f t="shared" si="149"/>
        <v>0.178517093360123</v>
      </c>
    </row>
    <row r="816" spans="9:20">
      <c r="I816">
        <f t="shared" si="143"/>
        <v>81.39999999999965</v>
      </c>
      <c r="J816">
        <f t="shared" si="150"/>
        <v>1.4149356005931661</v>
      </c>
      <c r="L816">
        <f t="shared" si="151"/>
        <v>2.5</v>
      </c>
      <c r="M816">
        <f t="shared" si="152"/>
        <v>-1</v>
      </c>
      <c r="O816">
        <f t="shared" si="144"/>
        <v>1.8224933407193848</v>
      </c>
      <c r="P816">
        <f t="shared" si="145"/>
        <v>1.5936299041853141</v>
      </c>
      <c r="Q816">
        <f t="shared" si="146"/>
        <v>1.2968149520926571</v>
      </c>
      <c r="R816">
        <f t="shared" si="147"/>
        <v>0.70318504790734293</v>
      </c>
      <c r="S816">
        <f t="shared" si="148"/>
        <v>0.40637009581468597</v>
      </c>
      <c r="T816">
        <f t="shared" si="149"/>
        <v>0.17750665928061526</v>
      </c>
    </row>
    <row r="817" spans="9:20">
      <c r="I817">
        <f t="shared" si="143"/>
        <v>81.499999999999645</v>
      </c>
      <c r="J817">
        <f t="shared" si="150"/>
        <v>1.4184142362827361</v>
      </c>
      <c r="L817">
        <f t="shared" si="151"/>
        <v>2.5</v>
      </c>
      <c r="M817">
        <f t="shared" si="152"/>
        <v>-1</v>
      </c>
      <c r="O817">
        <f t="shared" si="144"/>
        <v>1.8235037747988927</v>
      </c>
      <c r="P817">
        <f t="shared" si="145"/>
        <v>1.5943591792518808</v>
      </c>
      <c r="Q817">
        <f t="shared" si="146"/>
        <v>1.2971795896259404</v>
      </c>
      <c r="R817">
        <f t="shared" si="147"/>
        <v>0.70282041037405962</v>
      </c>
      <c r="S817">
        <f t="shared" si="148"/>
        <v>0.40564082074811925</v>
      </c>
      <c r="T817">
        <f t="shared" si="149"/>
        <v>0.17649622520110742</v>
      </c>
    </row>
    <row r="818" spans="9:20">
      <c r="I818">
        <f t="shared" si="143"/>
        <v>81.599999999999639</v>
      </c>
      <c r="J818">
        <f t="shared" si="150"/>
        <v>1.4218971428571301</v>
      </c>
      <c r="L818">
        <f t="shared" si="151"/>
        <v>2.5</v>
      </c>
      <c r="M818">
        <f t="shared" si="152"/>
        <v>-1</v>
      </c>
      <c r="O818">
        <f t="shared" si="144"/>
        <v>1.8245142088784003</v>
      </c>
      <c r="P818">
        <f t="shared" si="145"/>
        <v>1.5950884543184474</v>
      </c>
      <c r="Q818">
        <f t="shared" si="146"/>
        <v>1.2975442271592237</v>
      </c>
      <c r="R818">
        <f t="shared" si="147"/>
        <v>0.70245577284077632</v>
      </c>
      <c r="S818">
        <f t="shared" si="148"/>
        <v>0.40491154568155263</v>
      </c>
      <c r="T818">
        <f t="shared" si="149"/>
        <v>0.17548579112159968</v>
      </c>
    </row>
    <row r="819" spans="9:20">
      <c r="I819">
        <f t="shared" si="143"/>
        <v>81.699999999999633</v>
      </c>
      <c r="J819">
        <f t="shared" si="150"/>
        <v>1.425384320316349</v>
      </c>
      <c r="L819">
        <f t="shared" si="151"/>
        <v>2.5</v>
      </c>
      <c r="M819">
        <f t="shared" si="152"/>
        <v>-1</v>
      </c>
      <c r="O819">
        <f t="shared" si="144"/>
        <v>1.8255246429579082</v>
      </c>
      <c r="P819">
        <f t="shared" si="145"/>
        <v>1.595817729385014</v>
      </c>
      <c r="Q819">
        <f t="shared" si="146"/>
        <v>1.297908864692507</v>
      </c>
      <c r="R819">
        <f t="shared" si="147"/>
        <v>0.70209113530749301</v>
      </c>
      <c r="S819">
        <f t="shared" si="148"/>
        <v>0.40418227061498591</v>
      </c>
      <c r="T819">
        <f t="shared" si="149"/>
        <v>0.17447535704209183</v>
      </c>
    </row>
    <row r="820" spans="9:20">
      <c r="I820">
        <f t="shared" si="143"/>
        <v>81.799999999999628</v>
      </c>
      <c r="J820">
        <f t="shared" si="150"/>
        <v>1.4288757686603921</v>
      </c>
      <c r="L820">
        <f t="shared" si="151"/>
        <v>2.5</v>
      </c>
      <c r="M820">
        <f t="shared" si="152"/>
        <v>-1</v>
      </c>
      <c r="O820">
        <f t="shared" si="144"/>
        <v>1.8265350770374158</v>
      </c>
      <c r="P820">
        <f t="shared" si="145"/>
        <v>1.5965470044515808</v>
      </c>
      <c r="Q820">
        <f t="shared" si="146"/>
        <v>1.2982735022257903</v>
      </c>
      <c r="R820">
        <f t="shared" si="147"/>
        <v>0.70172649777420959</v>
      </c>
      <c r="S820">
        <f t="shared" si="148"/>
        <v>0.40345299554841918</v>
      </c>
      <c r="T820">
        <f t="shared" si="149"/>
        <v>0.17346492296258409</v>
      </c>
    </row>
    <row r="821" spans="9:20">
      <c r="I821">
        <f t="shared" si="143"/>
        <v>81.899999999999622</v>
      </c>
      <c r="J821">
        <f t="shared" si="150"/>
        <v>1.4323714878892602</v>
      </c>
      <c r="L821">
        <f t="shared" si="151"/>
        <v>2.5</v>
      </c>
      <c r="M821">
        <f t="shared" si="152"/>
        <v>-1</v>
      </c>
      <c r="O821">
        <f t="shared" si="144"/>
        <v>1.8275455111169236</v>
      </c>
      <c r="P821">
        <f t="shared" si="145"/>
        <v>1.5972762795181474</v>
      </c>
      <c r="Q821">
        <f t="shared" si="146"/>
        <v>1.2986381397590736</v>
      </c>
      <c r="R821">
        <f t="shared" si="147"/>
        <v>0.70136186024092628</v>
      </c>
      <c r="S821">
        <f t="shared" si="148"/>
        <v>0.40272372048185257</v>
      </c>
      <c r="T821">
        <f t="shared" si="149"/>
        <v>0.17245448888307624</v>
      </c>
    </row>
    <row r="822" spans="9:20">
      <c r="I822">
        <f t="shared" si="143"/>
        <v>81.999999999999616</v>
      </c>
      <c r="J822">
        <f t="shared" si="150"/>
        <v>1.4358714780029522</v>
      </c>
      <c r="L822">
        <f t="shared" si="151"/>
        <v>2.5</v>
      </c>
      <c r="M822">
        <f t="shared" si="152"/>
        <v>-1</v>
      </c>
      <c r="O822">
        <f t="shared" si="144"/>
        <v>1.8285559451964315</v>
      </c>
      <c r="P822">
        <f t="shared" si="145"/>
        <v>1.5980055545847143</v>
      </c>
      <c r="Q822">
        <f t="shared" si="146"/>
        <v>1.2990027772923571</v>
      </c>
      <c r="R822">
        <f t="shared" si="147"/>
        <v>0.70099722270764286</v>
      </c>
      <c r="S822">
        <f t="shared" si="148"/>
        <v>0.40199444541528584</v>
      </c>
      <c r="T822">
        <f t="shared" si="149"/>
        <v>0.1714440548035685</v>
      </c>
    </row>
    <row r="823" spans="9:20">
      <c r="I823">
        <f t="shared" si="143"/>
        <v>82.099999999999611</v>
      </c>
      <c r="J823">
        <f t="shared" si="150"/>
        <v>1.4393757390014694</v>
      </c>
      <c r="L823">
        <f t="shared" si="151"/>
        <v>2.5</v>
      </c>
      <c r="M823">
        <f t="shared" si="152"/>
        <v>-1</v>
      </c>
      <c r="O823">
        <f t="shared" si="144"/>
        <v>1.8295663792759393</v>
      </c>
      <c r="P823">
        <f t="shared" si="145"/>
        <v>1.5987348296512809</v>
      </c>
      <c r="Q823">
        <f t="shared" si="146"/>
        <v>1.2993674148256404</v>
      </c>
      <c r="R823">
        <f t="shared" si="147"/>
        <v>0.70063258517435956</v>
      </c>
      <c r="S823">
        <f t="shared" si="148"/>
        <v>0.40126517034871922</v>
      </c>
      <c r="T823">
        <f t="shared" si="149"/>
        <v>0.17043362072406065</v>
      </c>
    </row>
    <row r="824" spans="9:20">
      <c r="I824">
        <f t="shared" si="143"/>
        <v>82.199999999999605</v>
      </c>
      <c r="J824">
        <f t="shared" si="150"/>
        <v>1.4428842708848104</v>
      </c>
      <c r="L824">
        <f t="shared" si="151"/>
        <v>2.5</v>
      </c>
      <c r="M824">
        <f t="shared" si="152"/>
        <v>-1</v>
      </c>
      <c r="O824">
        <f t="shared" si="144"/>
        <v>1.8305768133554472</v>
      </c>
      <c r="P824">
        <f t="shared" si="145"/>
        <v>1.5994641047178475</v>
      </c>
      <c r="Q824">
        <f t="shared" si="146"/>
        <v>1.2997320523589238</v>
      </c>
      <c r="R824">
        <f t="shared" si="147"/>
        <v>0.70026794764107625</v>
      </c>
      <c r="S824">
        <f t="shared" si="148"/>
        <v>0.4005358952821525</v>
      </c>
      <c r="T824">
        <f t="shared" si="149"/>
        <v>0.16942318664455291</v>
      </c>
    </row>
    <row r="825" spans="9:20">
      <c r="I825">
        <f t="shared" si="143"/>
        <v>82.299999999999599</v>
      </c>
      <c r="J825">
        <f t="shared" si="150"/>
        <v>1.4463970736529765</v>
      </c>
      <c r="L825">
        <f t="shared" si="151"/>
        <v>2.5</v>
      </c>
      <c r="M825">
        <f t="shared" si="152"/>
        <v>-1</v>
      </c>
      <c r="O825">
        <f t="shared" si="144"/>
        <v>1.831587247434955</v>
      </c>
      <c r="P825">
        <f t="shared" si="145"/>
        <v>1.6001933797844141</v>
      </c>
      <c r="Q825">
        <f t="shared" si="146"/>
        <v>1.3000966898922071</v>
      </c>
      <c r="R825">
        <f t="shared" si="147"/>
        <v>0.69990331010779294</v>
      </c>
      <c r="S825">
        <f t="shared" si="148"/>
        <v>0.39980662021558577</v>
      </c>
      <c r="T825">
        <f t="shared" si="149"/>
        <v>0.16841275256504507</v>
      </c>
    </row>
    <row r="826" spans="9:20">
      <c r="I826">
        <f t="shared" si="143"/>
        <v>82.399999999999594</v>
      </c>
      <c r="J826">
        <f t="shared" si="150"/>
        <v>1.4499141473059667</v>
      </c>
      <c r="L826">
        <f t="shared" si="151"/>
        <v>2.5</v>
      </c>
      <c r="M826">
        <f t="shared" si="152"/>
        <v>-1</v>
      </c>
      <c r="O826">
        <f t="shared" si="144"/>
        <v>1.8325976815144627</v>
      </c>
      <c r="P826">
        <f t="shared" si="145"/>
        <v>1.6009226548509807</v>
      </c>
      <c r="Q826">
        <f t="shared" si="146"/>
        <v>1.3004613274254904</v>
      </c>
      <c r="R826">
        <f t="shared" si="147"/>
        <v>0.69953867257450963</v>
      </c>
      <c r="S826">
        <f t="shared" si="148"/>
        <v>0.39907734514901916</v>
      </c>
      <c r="T826">
        <f t="shared" si="149"/>
        <v>0.16740231848553733</v>
      </c>
    </row>
    <row r="827" spans="9:20">
      <c r="I827">
        <f t="shared" si="143"/>
        <v>82.499999999999588</v>
      </c>
      <c r="J827">
        <f t="shared" si="150"/>
        <v>1.453435491843782</v>
      </c>
      <c r="L827">
        <f t="shared" si="151"/>
        <v>2.5</v>
      </c>
      <c r="M827">
        <f t="shared" si="152"/>
        <v>-1</v>
      </c>
      <c r="O827">
        <f t="shared" si="144"/>
        <v>1.8336081155939703</v>
      </c>
      <c r="P827">
        <f t="shared" si="145"/>
        <v>1.6016519299175476</v>
      </c>
      <c r="Q827">
        <f t="shared" si="146"/>
        <v>1.3008259649587739</v>
      </c>
      <c r="R827">
        <f t="shared" si="147"/>
        <v>0.69917403504122622</v>
      </c>
      <c r="S827">
        <f t="shared" si="148"/>
        <v>0.39834807008245243</v>
      </c>
      <c r="T827">
        <f t="shared" si="149"/>
        <v>0.16639188440602959</v>
      </c>
    </row>
    <row r="828" spans="9:20">
      <c r="I828">
        <f t="shared" si="143"/>
        <v>82.599999999999582</v>
      </c>
      <c r="J828">
        <f t="shared" si="150"/>
        <v>1.456961107266421</v>
      </c>
      <c r="L828">
        <f t="shared" si="151"/>
        <v>2.5</v>
      </c>
      <c r="M828">
        <f t="shared" si="152"/>
        <v>-1</v>
      </c>
      <c r="O828">
        <f t="shared" si="144"/>
        <v>1.8346185496734781</v>
      </c>
      <c r="P828">
        <f t="shared" si="145"/>
        <v>1.6023812049841144</v>
      </c>
      <c r="Q828">
        <f t="shared" si="146"/>
        <v>1.3011906024920572</v>
      </c>
      <c r="R828">
        <f t="shared" si="147"/>
        <v>0.6988093975079428</v>
      </c>
      <c r="S828">
        <f t="shared" si="148"/>
        <v>0.39761879501588571</v>
      </c>
      <c r="T828">
        <f t="shared" si="149"/>
        <v>0.16538145032652174</v>
      </c>
    </row>
    <row r="829" spans="9:20">
      <c r="I829">
        <f t="shared" si="143"/>
        <v>82.699999999999577</v>
      </c>
      <c r="J829">
        <f t="shared" si="150"/>
        <v>1.4604909935738852</v>
      </c>
      <c r="L829">
        <f t="shared" si="151"/>
        <v>2.5</v>
      </c>
      <c r="M829">
        <f t="shared" si="152"/>
        <v>-1</v>
      </c>
      <c r="O829">
        <f t="shared" si="144"/>
        <v>1.835628983752986</v>
      </c>
      <c r="P829">
        <f t="shared" si="145"/>
        <v>1.603110480050681</v>
      </c>
      <c r="Q829">
        <f t="shared" si="146"/>
        <v>1.3015552400253405</v>
      </c>
      <c r="R829">
        <f t="shared" si="147"/>
        <v>0.69844475997465949</v>
      </c>
      <c r="S829">
        <f t="shared" si="148"/>
        <v>0.39688951994931909</v>
      </c>
      <c r="T829">
        <f t="shared" si="149"/>
        <v>0.164371016247014</v>
      </c>
    </row>
    <row r="830" spans="9:20">
      <c r="I830">
        <f t="shared" si="143"/>
        <v>82.799999999999571</v>
      </c>
      <c r="J830">
        <f t="shared" si="150"/>
        <v>1.4640251507661735</v>
      </c>
      <c r="L830">
        <f t="shared" si="151"/>
        <v>2.5</v>
      </c>
      <c r="M830">
        <f t="shared" si="152"/>
        <v>-1</v>
      </c>
      <c r="O830">
        <f t="shared" si="144"/>
        <v>1.8366394178324938</v>
      </c>
      <c r="P830">
        <f t="shared" si="145"/>
        <v>1.6038397551172476</v>
      </c>
      <c r="Q830">
        <f t="shared" si="146"/>
        <v>1.3019198775586238</v>
      </c>
      <c r="R830">
        <f t="shared" si="147"/>
        <v>0.69808012244137618</v>
      </c>
      <c r="S830">
        <f t="shared" si="148"/>
        <v>0.39616024488275237</v>
      </c>
      <c r="T830">
        <f t="shared" si="149"/>
        <v>0.16336058216750615</v>
      </c>
    </row>
    <row r="831" spans="9:20">
      <c r="I831">
        <f t="shared" si="143"/>
        <v>82.899999999999565</v>
      </c>
      <c r="J831">
        <f t="shared" si="150"/>
        <v>1.4675635788432866</v>
      </c>
      <c r="L831">
        <f t="shared" si="151"/>
        <v>2.5</v>
      </c>
      <c r="M831">
        <f t="shared" si="152"/>
        <v>-1</v>
      </c>
      <c r="O831">
        <f t="shared" si="144"/>
        <v>1.8376498519120017</v>
      </c>
      <c r="P831">
        <f t="shared" si="145"/>
        <v>1.6045690301838142</v>
      </c>
      <c r="Q831">
        <f t="shared" si="146"/>
        <v>1.3022845150919071</v>
      </c>
      <c r="R831">
        <f t="shared" si="147"/>
        <v>0.69771548490809288</v>
      </c>
      <c r="S831">
        <f t="shared" si="148"/>
        <v>0.39543096981618564</v>
      </c>
      <c r="T831">
        <f t="shared" si="149"/>
        <v>0.16235014808799841</v>
      </c>
    </row>
    <row r="832" spans="9:20">
      <c r="I832">
        <f t="shared" si="143"/>
        <v>82.999999999999559</v>
      </c>
      <c r="J832">
        <f t="shared" si="150"/>
        <v>1.471106277805224</v>
      </c>
      <c r="L832">
        <f t="shared" si="151"/>
        <v>2.5</v>
      </c>
      <c r="M832">
        <f t="shared" si="152"/>
        <v>-1</v>
      </c>
      <c r="O832">
        <f t="shared" si="144"/>
        <v>1.8386602859915095</v>
      </c>
      <c r="P832">
        <f t="shared" si="145"/>
        <v>1.6052983052503809</v>
      </c>
      <c r="Q832">
        <f t="shared" si="146"/>
        <v>1.3026491526251904</v>
      </c>
      <c r="R832">
        <f t="shared" si="147"/>
        <v>0.69735084737480957</v>
      </c>
      <c r="S832">
        <f t="shared" si="148"/>
        <v>0.39470169474961903</v>
      </c>
      <c r="T832">
        <f t="shared" si="149"/>
        <v>0.16133971400849056</v>
      </c>
    </row>
    <row r="833" spans="9:20">
      <c r="I833">
        <f t="shared" si="143"/>
        <v>83.099999999999554</v>
      </c>
      <c r="J833">
        <f t="shared" si="150"/>
        <v>1.4746532476519862</v>
      </c>
      <c r="L833">
        <f t="shared" si="151"/>
        <v>2.5</v>
      </c>
      <c r="M833">
        <f t="shared" si="152"/>
        <v>-1</v>
      </c>
      <c r="O833">
        <f t="shared" si="144"/>
        <v>1.8396707200710172</v>
      </c>
      <c r="P833">
        <f t="shared" si="145"/>
        <v>1.6060275803169477</v>
      </c>
      <c r="Q833">
        <f t="shared" si="146"/>
        <v>1.3030137901584737</v>
      </c>
      <c r="R833">
        <f t="shared" si="147"/>
        <v>0.69698620984152615</v>
      </c>
      <c r="S833">
        <f t="shared" si="148"/>
        <v>0.3939724196830523</v>
      </c>
      <c r="T833">
        <f t="shared" si="149"/>
        <v>0.16032927992898283</v>
      </c>
    </row>
    <row r="834" spans="9:20">
      <c r="I834">
        <f t="shared" si="143"/>
        <v>83.199999999999548</v>
      </c>
      <c r="J834">
        <f t="shared" si="150"/>
        <v>1.4782044883835725</v>
      </c>
      <c r="L834">
        <f t="shared" si="151"/>
        <v>2.5</v>
      </c>
      <c r="M834">
        <f t="shared" si="152"/>
        <v>-1</v>
      </c>
      <c r="O834">
        <f t="shared" si="144"/>
        <v>1.840681154150525</v>
      </c>
      <c r="P834">
        <f t="shared" si="145"/>
        <v>1.6067568553835145</v>
      </c>
      <c r="Q834">
        <f t="shared" si="146"/>
        <v>1.3033784276917573</v>
      </c>
      <c r="R834">
        <f t="shared" si="147"/>
        <v>0.69662157230824273</v>
      </c>
      <c r="S834">
        <f t="shared" si="148"/>
        <v>0.39324314461648557</v>
      </c>
      <c r="T834">
        <f t="shared" si="149"/>
        <v>0.15931884584947498</v>
      </c>
    </row>
    <row r="835" spans="9:20">
      <c r="I835">
        <f t="shared" ref="I835:I898" si="153">I834+0.1</f>
        <v>83.299999999999542</v>
      </c>
      <c r="J835">
        <f t="shared" si="150"/>
        <v>1.4817599999999838</v>
      </c>
      <c r="L835">
        <f t="shared" si="151"/>
        <v>2.5</v>
      </c>
      <c r="M835">
        <f t="shared" si="152"/>
        <v>-1</v>
      </c>
      <c r="O835">
        <f t="shared" ref="O835:O898" si="154">1+((0.5*$B$6*$B$21/$B$5)*$D$33*$B$28*$I835)</f>
        <v>1.8416915882300327</v>
      </c>
      <c r="P835">
        <f t="shared" ref="P835:P898" si="155">1+((0.5*$B$6*$B$21/$B$5)*$E$33*$B$28*$I835)</f>
        <v>1.6074861304500812</v>
      </c>
      <c r="Q835">
        <f t="shared" ref="Q835:Q898" si="156">1+((0.5*$B$6*$B$21/$B$5)*$F$33*$B$28*$I835)</f>
        <v>1.3037430652250406</v>
      </c>
      <c r="R835">
        <f t="shared" ref="R835:R898" si="157">1-((0.5*$B$6*$B$21/$B$5)*$F$33*$B$28*$I835)</f>
        <v>0.69625693477495942</v>
      </c>
      <c r="S835">
        <f t="shared" ref="S835:S898" si="158">1-((0.5*$B$6*$B$21/$B$5)*$E$33*$B$28*$I835)</f>
        <v>0.39251386954991896</v>
      </c>
      <c r="T835">
        <f t="shared" ref="T835:T898" si="159">1-((0.5*$B$6*$B$21/$B$5)*$D$33*$B$28*$I835)</f>
        <v>0.15830841176996724</v>
      </c>
    </row>
    <row r="836" spans="9:20">
      <c r="I836">
        <f t="shared" si="153"/>
        <v>83.399999999999537</v>
      </c>
      <c r="J836">
        <f t="shared" ref="J836:J899" si="160">(I836/$E$3)^2</f>
        <v>1.485319782501219</v>
      </c>
      <c r="L836">
        <f t="shared" ref="L836:L899" si="161">$B$1</f>
        <v>2.5</v>
      </c>
      <c r="M836">
        <f t="shared" ref="M836:M899" si="162">$B$2</f>
        <v>-1</v>
      </c>
      <c r="O836">
        <f t="shared" si="154"/>
        <v>1.8427020223095405</v>
      </c>
      <c r="P836">
        <f t="shared" si="155"/>
        <v>1.6082154055166478</v>
      </c>
      <c r="Q836">
        <f t="shared" si="156"/>
        <v>1.3041077027583239</v>
      </c>
      <c r="R836">
        <f t="shared" si="157"/>
        <v>0.69589229724167612</v>
      </c>
      <c r="S836">
        <f t="shared" si="158"/>
        <v>0.39178459448335223</v>
      </c>
      <c r="T836">
        <f t="shared" si="159"/>
        <v>0.15729797769045939</v>
      </c>
    </row>
    <row r="837" spans="9:20">
      <c r="I837">
        <f t="shared" si="153"/>
        <v>83.499999999999531</v>
      </c>
      <c r="J837">
        <f t="shared" si="160"/>
        <v>1.4888838358872793</v>
      </c>
      <c r="L837">
        <f t="shared" si="161"/>
        <v>2.5</v>
      </c>
      <c r="M837">
        <f t="shared" si="162"/>
        <v>-1</v>
      </c>
      <c r="O837">
        <f t="shared" si="154"/>
        <v>1.8437124563890483</v>
      </c>
      <c r="P837">
        <f t="shared" si="155"/>
        <v>1.6089446805832144</v>
      </c>
      <c r="Q837">
        <f t="shared" si="156"/>
        <v>1.3044723402916072</v>
      </c>
      <c r="R837">
        <f t="shared" si="157"/>
        <v>0.69552765970839281</v>
      </c>
      <c r="S837">
        <f t="shared" si="158"/>
        <v>0.39105531941678551</v>
      </c>
      <c r="T837">
        <f t="shared" si="159"/>
        <v>0.15628754361095165</v>
      </c>
    </row>
    <row r="838" spans="9:20">
      <c r="I838">
        <f t="shared" si="153"/>
        <v>83.599999999999525</v>
      </c>
      <c r="J838">
        <f t="shared" si="160"/>
        <v>1.4924521601581637</v>
      </c>
      <c r="L838">
        <f t="shared" si="161"/>
        <v>2.5</v>
      </c>
      <c r="M838">
        <f t="shared" si="162"/>
        <v>-1</v>
      </c>
      <c r="O838">
        <f t="shared" si="154"/>
        <v>1.8447228904685562</v>
      </c>
      <c r="P838">
        <f t="shared" si="155"/>
        <v>1.609673955649781</v>
      </c>
      <c r="Q838">
        <f t="shared" si="156"/>
        <v>1.3048369778248905</v>
      </c>
      <c r="R838">
        <f t="shared" si="157"/>
        <v>0.6951630221751095</v>
      </c>
      <c r="S838">
        <f t="shared" si="158"/>
        <v>0.39032604435021889</v>
      </c>
      <c r="T838">
        <f t="shared" si="159"/>
        <v>0.1552771095314438</v>
      </c>
    </row>
    <row r="839" spans="9:20">
      <c r="I839">
        <f t="shared" si="153"/>
        <v>83.69999999999952</v>
      </c>
      <c r="J839">
        <f t="shared" si="160"/>
        <v>1.4960247553138732</v>
      </c>
      <c r="L839">
        <f t="shared" si="161"/>
        <v>2.5</v>
      </c>
      <c r="M839">
        <f t="shared" si="162"/>
        <v>-1</v>
      </c>
      <c r="O839">
        <f t="shared" si="154"/>
        <v>1.845733324548064</v>
      </c>
      <c r="P839">
        <f t="shared" si="155"/>
        <v>1.6104032307163478</v>
      </c>
      <c r="Q839">
        <f t="shared" si="156"/>
        <v>1.305201615358174</v>
      </c>
      <c r="R839">
        <f t="shared" si="157"/>
        <v>0.69479838464182608</v>
      </c>
      <c r="S839">
        <f t="shared" si="158"/>
        <v>0.38959676928365217</v>
      </c>
      <c r="T839">
        <f t="shared" si="159"/>
        <v>0.15426667545193606</v>
      </c>
    </row>
    <row r="840" spans="9:20">
      <c r="I840">
        <f t="shared" si="153"/>
        <v>83.799999999999514</v>
      </c>
      <c r="J840">
        <f t="shared" si="160"/>
        <v>1.4996016213544066</v>
      </c>
      <c r="L840">
        <f t="shared" si="161"/>
        <v>2.5</v>
      </c>
      <c r="M840">
        <f t="shared" si="162"/>
        <v>-1</v>
      </c>
      <c r="O840">
        <f t="shared" si="154"/>
        <v>1.8467437586275719</v>
      </c>
      <c r="P840">
        <f t="shared" si="155"/>
        <v>1.6111325057829144</v>
      </c>
      <c r="Q840">
        <f t="shared" si="156"/>
        <v>1.3055662528914573</v>
      </c>
      <c r="R840">
        <f t="shared" si="157"/>
        <v>0.69443374710854278</v>
      </c>
      <c r="S840">
        <f t="shared" si="158"/>
        <v>0.38886749421708555</v>
      </c>
      <c r="T840">
        <f t="shared" si="159"/>
        <v>0.15325624137242821</v>
      </c>
    </row>
    <row r="841" spans="9:20">
      <c r="I841">
        <f t="shared" si="153"/>
        <v>83.899999999999508</v>
      </c>
      <c r="J841">
        <f t="shared" si="160"/>
        <v>1.503182758279765</v>
      </c>
      <c r="L841">
        <f t="shared" si="161"/>
        <v>2.5</v>
      </c>
      <c r="M841">
        <f t="shared" si="162"/>
        <v>-1</v>
      </c>
      <c r="O841">
        <f t="shared" si="154"/>
        <v>1.8477541927070795</v>
      </c>
      <c r="P841">
        <f t="shared" si="155"/>
        <v>1.6118617808494813</v>
      </c>
      <c r="Q841">
        <f t="shared" si="156"/>
        <v>1.3059308904247406</v>
      </c>
      <c r="R841">
        <f t="shared" si="157"/>
        <v>0.69406910957525936</v>
      </c>
      <c r="S841">
        <f t="shared" si="158"/>
        <v>0.38813821915051883</v>
      </c>
      <c r="T841">
        <f t="shared" si="159"/>
        <v>0.15224580729292048</v>
      </c>
    </row>
    <row r="842" spans="9:20">
      <c r="I842">
        <f t="shared" si="153"/>
        <v>83.999999999999503</v>
      </c>
      <c r="J842">
        <f t="shared" si="160"/>
        <v>1.5067681660899472</v>
      </c>
      <c r="L842">
        <f t="shared" si="161"/>
        <v>2.5</v>
      </c>
      <c r="M842">
        <f t="shared" si="162"/>
        <v>-1</v>
      </c>
      <c r="O842">
        <f t="shared" si="154"/>
        <v>1.8487646267865874</v>
      </c>
      <c r="P842">
        <f t="shared" si="155"/>
        <v>1.6125910559160479</v>
      </c>
      <c r="Q842">
        <f t="shared" si="156"/>
        <v>1.3062955279580239</v>
      </c>
      <c r="R842">
        <f t="shared" si="157"/>
        <v>0.69370447204197605</v>
      </c>
      <c r="S842">
        <f t="shared" si="158"/>
        <v>0.3874089440839521</v>
      </c>
      <c r="T842">
        <f t="shared" si="159"/>
        <v>0.15123537321341263</v>
      </c>
    </row>
    <row r="843" spans="9:20">
      <c r="I843">
        <f t="shared" si="153"/>
        <v>84.099999999999497</v>
      </c>
      <c r="J843">
        <f t="shared" si="160"/>
        <v>1.5103578447849548</v>
      </c>
      <c r="L843">
        <f t="shared" si="161"/>
        <v>2.5</v>
      </c>
      <c r="M843">
        <f t="shared" si="162"/>
        <v>-1</v>
      </c>
      <c r="O843">
        <f t="shared" si="154"/>
        <v>1.849775060866095</v>
      </c>
      <c r="P843">
        <f t="shared" si="155"/>
        <v>1.6133203309826145</v>
      </c>
      <c r="Q843">
        <f t="shared" si="156"/>
        <v>1.3066601654913073</v>
      </c>
      <c r="R843">
        <f t="shared" si="157"/>
        <v>0.69333983450869274</v>
      </c>
      <c r="S843">
        <f t="shared" si="158"/>
        <v>0.38667966901738549</v>
      </c>
      <c r="T843">
        <f t="shared" si="159"/>
        <v>0.15022493913390489</v>
      </c>
    </row>
    <row r="844" spans="9:20">
      <c r="I844">
        <f t="shared" si="153"/>
        <v>84.199999999999491</v>
      </c>
      <c r="J844">
        <f t="shared" si="160"/>
        <v>1.5139517943647862</v>
      </c>
      <c r="L844">
        <f t="shared" si="161"/>
        <v>2.5</v>
      </c>
      <c r="M844">
        <f t="shared" si="162"/>
        <v>-1</v>
      </c>
      <c r="O844">
        <f t="shared" si="154"/>
        <v>1.8507854949456028</v>
      </c>
      <c r="P844">
        <f t="shared" si="155"/>
        <v>1.6140496060491811</v>
      </c>
      <c r="Q844">
        <f t="shared" si="156"/>
        <v>1.3070248030245906</v>
      </c>
      <c r="R844">
        <f t="shared" si="157"/>
        <v>0.69297519697540944</v>
      </c>
      <c r="S844">
        <f t="shared" si="158"/>
        <v>0.38595039395081876</v>
      </c>
      <c r="T844">
        <f t="shared" si="159"/>
        <v>0.14921450505439715</v>
      </c>
    </row>
    <row r="845" spans="9:20">
      <c r="I845">
        <f t="shared" si="153"/>
        <v>84.299999999999486</v>
      </c>
      <c r="J845">
        <f t="shared" si="160"/>
        <v>1.5175500148294427</v>
      </c>
      <c r="L845">
        <f t="shared" si="161"/>
        <v>2.5</v>
      </c>
      <c r="M845">
        <f t="shared" si="162"/>
        <v>-1</v>
      </c>
      <c r="O845">
        <f t="shared" si="154"/>
        <v>1.8517959290251107</v>
      </c>
      <c r="P845">
        <f t="shared" si="155"/>
        <v>1.614778881115748</v>
      </c>
      <c r="Q845">
        <f t="shared" si="156"/>
        <v>1.3073894405578739</v>
      </c>
      <c r="R845">
        <f t="shared" si="157"/>
        <v>0.69261055944212602</v>
      </c>
      <c r="S845">
        <f t="shared" si="158"/>
        <v>0.38522111888425203</v>
      </c>
      <c r="T845">
        <f t="shared" si="159"/>
        <v>0.1482040709748893</v>
      </c>
    </row>
    <row r="846" spans="9:20">
      <c r="I846">
        <f t="shared" si="153"/>
        <v>84.39999999999948</v>
      </c>
      <c r="J846">
        <f t="shared" si="160"/>
        <v>1.5211525061789233</v>
      </c>
      <c r="L846">
        <f t="shared" si="161"/>
        <v>2.5</v>
      </c>
      <c r="M846">
        <f t="shared" si="162"/>
        <v>-1</v>
      </c>
      <c r="O846">
        <f t="shared" si="154"/>
        <v>1.8528063631046185</v>
      </c>
      <c r="P846">
        <f t="shared" si="155"/>
        <v>1.6155081561823146</v>
      </c>
      <c r="Q846">
        <f t="shared" si="156"/>
        <v>1.3077540780911572</v>
      </c>
      <c r="R846">
        <f t="shared" si="157"/>
        <v>0.69224592190884271</v>
      </c>
      <c r="S846">
        <f t="shared" si="158"/>
        <v>0.38449184381768542</v>
      </c>
      <c r="T846">
        <f t="shared" si="159"/>
        <v>0.14719363689538156</v>
      </c>
    </row>
    <row r="847" spans="9:20">
      <c r="I847">
        <f t="shared" si="153"/>
        <v>84.499999999999474</v>
      </c>
      <c r="J847">
        <f t="shared" si="160"/>
        <v>1.5247592684132287</v>
      </c>
      <c r="L847">
        <f t="shared" si="161"/>
        <v>2.5</v>
      </c>
      <c r="M847">
        <f t="shared" si="162"/>
        <v>-1</v>
      </c>
      <c r="O847">
        <f t="shared" si="154"/>
        <v>1.8538167971841264</v>
      </c>
      <c r="P847">
        <f t="shared" si="155"/>
        <v>1.6162374312488814</v>
      </c>
      <c r="Q847">
        <f t="shared" si="156"/>
        <v>1.3081187156244407</v>
      </c>
      <c r="R847">
        <f t="shared" si="157"/>
        <v>0.69188128437555929</v>
      </c>
      <c r="S847">
        <f t="shared" si="158"/>
        <v>0.38376256875111869</v>
      </c>
      <c r="T847">
        <f t="shared" si="159"/>
        <v>0.14618320281587371</v>
      </c>
    </row>
    <row r="848" spans="9:20">
      <c r="I848">
        <f t="shared" si="153"/>
        <v>84.599999999999469</v>
      </c>
      <c r="J848">
        <f t="shared" si="160"/>
        <v>1.5283703015323582</v>
      </c>
      <c r="L848">
        <f t="shared" si="161"/>
        <v>2.5</v>
      </c>
      <c r="M848">
        <f t="shared" si="162"/>
        <v>-1</v>
      </c>
      <c r="O848">
        <f t="shared" si="154"/>
        <v>1.854827231263634</v>
      </c>
      <c r="P848">
        <f t="shared" si="155"/>
        <v>1.616966706315448</v>
      </c>
      <c r="Q848">
        <f t="shared" si="156"/>
        <v>1.308483353157724</v>
      </c>
      <c r="R848">
        <f t="shared" si="157"/>
        <v>0.69151664684227598</v>
      </c>
      <c r="S848">
        <f t="shared" si="158"/>
        <v>0.38303329368455197</v>
      </c>
      <c r="T848">
        <f t="shared" si="159"/>
        <v>0.14517276873636598</v>
      </c>
    </row>
    <row r="849" spans="9:20">
      <c r="I849">
        <f t="shared" si="153"/>
        <v>84.699999999999463</v>
      </c>
      <c r="J849">
        <f t="shared" si="160"/>
        <v>1.5319856055363128</v>
      </c>
      <c r="L849">
        <f t="shared" si="161"/>
        <v>2.5</v>
      </c>
      <c r="M849">
        <f t="shared" si="162"/>
        <v>-1</v>
      </c>
      <c r="O849">
        <f t="shared" si="154"/>
        <v>1.8558376653431419</v>
      </c>
      <c r="P849">
        <f t="shared" si="155"/>
        <v>1.6176959813820146</v>
      </c>
      <c r="Q849">
        <f t="shared" si="156"/>
        <v>1.3088479906910073</v>
      </c>
      <c r="R849">
        <f t="shared" si="157"/>
        <v>0.69115200930899268</v>
      </c>
      <c r="S849">
        <f t="shared" si="158"/>
        <v>0.38230401861798535</v>
      </c>
      <c r="T849">
        <f t="shared" si="159"/>
        <v>0.14416233465685813</v>
      </c>
    </row>
    <row r="850" spans="9:20">
      <c r="I850">
        <f t="shared" si="153"/>
        <v>84.799999999999457</v>
      </c>
      <c r="J850">
        <f t="shared" si="160"/>
        <v>1.5356051804250914</v>
      </c>
      <c r="L850">
        <f t="shared" si="161"/>
        <v>2.5</v>
      </c>
      <c r="M850">
        <f t="shared" si="162"/>
        <v>-1</v>
      </c>
      <c r="O850">
        <f t="shared" si="154"/>
        <v>1.8568480994226495</v>
      </c>
      <c r="P850">
        <f t="shared" si="155"/>
        <v>1.6184252564485813</v>
      </c>
      <c r="Q850">
        <f t="shared" si="156"/>
        <v>1.3092126282242906</v>
      </c>
      <c r="R850">
        <f t="shared" si="157"/>
        <v>0.69078737177570937</v>
      </c>
      <c r="S850">
        <f t="shared" si="158"/>
        <v>0.38157474355141863</v>
      </c>
      <c r="T850">
        <f t="shared" si="159"/>
        <v>0.14315190057735039</v>
      </c>
    </row>
    <row r="851" spans="9:20">
      <c r="I851">
        <f t="shared" si="153"/>
        <v>84.899999999999451</v>
      </c>
      <c r="J851">
        <f t="shared" si="160"/>
        <v>1.5392290261986949</v>
      </c>
      <c r="L851">
        <f t="shared" si="161"/>
        <v>2.5</v>
      </c>
      <c r="M851">
        <f t="shared" si="162"/>
        <v>-1</v>
      </c>
      <c r="O851">
        <f t="shared" si="154"/>
        <v>1.8578585335021573</v>
      </c>
      <c r="P851">
        <f t="shared" si="155"/>
        <v>1.6191545315151481</v>
      </c>
      <c r="Q851">
        <f t="shared" si="156"/>
        <v>1.3095772657575742</v>
      </c>
      <c r="R851">
        <f t="shared" si="157"/>
        <v>0.69042273424242595</v>
      </c>
      <c r="S851">
        <f t="shared" si="158"/>
        <v>0.3808454684848519</v>
      </c>
      <c r="T851">
        <f t="shared" si="159"/>
        <v>0.14214146649784254</v>
      </c>
    </row>
    <row r="852" spans="9:20">
      <c r="I852">
        <f t="shared" si="153"/>
        <v>84.999999999999446</v>
      </c>
      <c r="J852">
        <f t="shared" si="160"/>
        <v>1.5428571428571225</v>
      </c>
      <c r="L852">
        <f t="shared" si="161"/>
        <v>2.5</v>
      </c>
      <c r="M852">
        <f t="shared" si="162"/>
        <v>-1</v>
      </c>
      <c r="O852">
        <f t="shared" si="154"/>
        <v>1.8588689675816652</v>
      </c>
      <c r="P852">
        <f t="shared" si="155"/>
        <v>1.6198838065817147</v>
      </c>
      <c r="Q852">
        <f t="shared" si="156"/>
        <v>1.3099419032908575</v>
      </c>
      <c r="R852">
        <f t="shared" si="157"/>
        <v>0.69005809670914264</v>
      </c>
      <c r="S852">
        <f t="shared" si="158"/>
        <v>0.38011619341828529</v>
      </c>
      <c r="T852">
        <f t="shared" si="159"/>
        <v>0.1411310324183348</v>
      </c>
    </row>
    <row r="853" spans="9:20">
      <c r="I853">
        <f t="shared" si="153"/>
        <v>85.09999999999944</v>
      </c>
      <c r="J853">
        <f t="shared" si="160"/>
        <v>1.5464895304003752</v>
      </c>
      <c r="L853">
        <f t="shared" si="161"/>
        <v>2.5</v>
      </c>
      <c r="M853">
        <f t="shared" si="162"/>
        <v>-1</v>
      </c>
      <c r="O853">
        <f t="shared" si="154"/>
        <v>1.859879401661173</v>
      </c>
      <c r="P853">
        <f t="shared" si="155"/>
        <v>1.6206130816482816</v>
      </c>
      <c r="Q853">
        <f t="shared" si="156"/>
        <v>1.3103065408241408</v>
      </c>
      <c r="R853">
        <f t="shared" si="157"/>
        <v>0.68969345917585922</v>
      </c>
      <c r="S853">
        <f t="shared" si="158"/>
        <v>0.37938691835171856</v>
      </c>
      <c r="T853">
        <f t="shared" si="159"/>
        <v>0.14012059833882695</v>
      </c>
    </row>
    <row r="854" spans="9:20">
      <c r="I854">
        <f t="shared" si="153"/>
        <v>85.199999999999434</v>
      </c>
      <c r="J854">
        <f t="shared" si="160"/>
        <v>1.5501261888284519</v>
      </c>
      <c r="L854">
        <f t="shared" si="161"/>
        <v>2.5</v>
      </c>
      <c r="M854">
        <f t="shared" si="162"/>
        <v>-1</v>
      </c>
      <c r="O854">
        <f t="shared" si="154"/>
        <v>1.8608898357406809</v>
      </c>
      <c r="P854">
        <f t="shared" si="155"/>
        <v>1.6213423567148482</v>
      </c>
      <c r="Q854">
        <f t="shared" si="156"/>
        <v>1.3106711783574241</v>
      </c>
      <c r="R854">
        <f t="shared" si="157"/>
        <v>0.68932882164257592</v>
      </c>
      <c r="S854">
        <f t="shared" si="158"/>
        <v>0.37865764328515195</v>
      </c>
      <c r="T854">
        <f t="shared" si="159"/>
        <v>0.13911016425931921</v>
      </c>
    </row>
    <row r="855" spans="9:20">
      <c r="I855">
        <f t="shared" si="153"/>
        <v>85.299999999999429</v>
      </c>
      <c r="J855">
        <f t="shared" si="160"/>
        <v>1.5537671181413535</v>
      </c>
      <c r="L855">
        <f t="shared" si="161"/>
        <v>2.5</v>
      </c>
      <c r="M855">
        <f t="shared" si="162"/>
        <v>-1</v>
      </c>
      <c r="O855">
        <f t="shared" si="154"/>
        <v>1.8619002698201887</v>
      </c>
      <c r="P855">
        <f t="shared" si="155"/>
        <v>1.6220716317814148</v>
      </c>
      <c r="Q855">
        <f t="shared" si="156"/>
        <v>1.3110358158907074</v>
      </c>
      <c r="R855">
        <f t="shared" si="157"/>
        <v>0.68896418410929261</v>
      </c>
      <c r="S855">
        <f t="shared" si="158"/>
        <v>0.37792836821858522</v>
      </c>
      <c r="T855">
        <f t="shared" si="159"/>
        <v>0.13809973017981136</v>
      </c>
    </row>
    <row r="856" spans="9:20">
      <c r="I856">
        <f t="shared" si="153"/>
        <v>85.399999999999423</v>
      </c>
      <c r="J856">
        <f t="shared" si="160"/>
        <v>1.5574123183390791</v>
      </c>
      <c r="L856">
        <f t="shared" si="161"/>
        <v>2.5</v>
      </c>
      <c r="M856">
        <f t="shared" si="162"/>
        <v>-1</v>
      </c>
      <c r="O856">
        <f t="shared" si="154"/>
        <v>1.8629107038996964</v>
      </c>
      <c r="P856">
        <f t="shared" si="155"/>
        <v>1.6228009068479814</v>
      </c>
      <c r="Q856">
        <f t="shared" si="156"/>
        <v>1.3114004534239907</v>
      </c>
      <c r="R856">
        <f t="shared" si="157"/>
        <v>0.6885995465760093</v>
      </c>
      <c r="S856">
        <f t="shared" si="158"/>
        <v>0.37719909315201849</v>
      </c>
      <c r="T856">
        <f t="shared" si="159"/>
        <v>0.13708929610030363</v>
      </c>
    </row>
    <row r="857" spans="9:20">
      <c r="I857">
        <f t="shared" si="153"/>
        <v>85.499999999999417</v>
      </c>
      <c r="J857">
        <f t="shared" si="160"/>
        <v>1.5610617894216299</v>
      </c>
      <c r="L857">
        <f t="shared" si="161"/>
        <v>2.5</v>
      </c>
      <c r="M857">
        <f t="shared" si="162"/>
        <v>-1</v>
      </c>
      <c r="O857">
        <f t="shared" si="154"/>
        <v>1.8639211379792042</v>
      </c>
      <c r="P857">
        <f t="shared" si="155"/>
        <v>1.623530181914548</v>
      </c>
      <c r="Q857">
        <f t="shared" si="156"/>
        <v>1.311765090957274</v>
      </c>
      <c r="R857">
        <f t="shared" si="157"/>
        <v>0.688234909042726</v>
      </c>
      <c r="S857">
        <f t="shared" si="158"/>
        <v>0.37646981808545188</v>
      </c>
      <c r="T857">
        <f t="shared" si="159"/>
        <v>0.13607886202079578</v>
      </c>
    </row>
    <row r="858" spans="9:20">
      <c r="I858">
        <f t="shared" si="153"/>
        <v>85.599999999999412</v>
      </c>
      <c r="J858">
        <f t="shared" si="160"/>
        <v>1.5647155313890044</v>
      </c>
      <c r="L858">
        <f t="shared" si="161"/>
        <v>2.5</v>
      </c>
      <c r="M858">
        <f t="shared" si="162"/>
        <v>-1</v>
      </c>
      <c r="O858">
        <f t="shared" si="154"/>
        <v>1.8649315720587119</v>
      </c>
      <c r="P858">
        <f t="shared" si="155"/>
        <v>1.6242594569811148</v>
      </c>
      <c r="Q858">
        <f t="shared" si="156"/>
        <v>1.3121297284905573</v>
      </c>
      <c r="R858">
        <f t="shared" si="157"/>
        <v>0.68787027150944258</v>
      </c>
      <c r="S858">
        <f t="shared" si="158"/>
        <v>0.37574054301888515</v>
      </c>
      <c r="T858">
        <f t="shared" si="159"/>
        <v>0.13506842794128804</v>
      </c>
    </row>
    <row r="859" spans="9:20">
      <c r="I859">
        <f t="shared" si="153"/>
        <v>85.699999999999406</v>
      </c>
      <c r="J859">
        <f t="shared" si="160"/>
        <v>1.5683735442412043</v>
      </c>
      <c r="L859">
        <f t="shared" si="161"/>
        <v>2.5</v>
      </c>
      <c r="M859">
        <f t="shared" si="162"/>
        <v>-1</v>
      </c>
      <c r="O859">
        <f t="shared" si="154"/>
        <v>1.8659420061382197</v>
      </c>
      <c r="P859">
        <f t="shared" si="155"/>
        <v>1.6249887320476817</v>
      </c>
      <c r="Q859">
        <f t="shared" si="156"/>
        <v>1.3124943660238408</v>
      </c>
      <c r="R859">
        <f t="shared" si="157"/>
        <v>0.68750563397615916</v>
      </c>
      <c r="S859">
        <f t="shared" si="158"/>
        <v>0.37501126795231843</v>
      </c>
      <c r="T859">
        <f t="shared" si="159"/>
        <v>0.13405799386178019</v>
      </c>
    </row>
    <row r="860" spans="9:20">
      <c r="I860">
        <f t="shared" si="153"/>
        <v>85.7999999999994</v>
      </c>
      <c r="J860">
        <f t="shared" si="160"/>
        <v>1.5720358279782281</v>
      </c>
      <c r="L860">
        <f t="shared" si="161"/>
        <v>2.5</v>
      </c>
      <c r="M860">
        <f t="shared" si="162"/>
        <v>-1</v>
      </c>
      <c r="O860">
        <f t="shared" si="154"/>
        <v>1.8669524402177275</v>
      </c>
      <c r="P860">
        <f t="shared" si="155"/>
        <v>1.6257180071142483</v>
      </c>
      <c r="Q860">
        <f t="shared" si="156"/>
        <v>1.3128590035571241</v>
      </c>
      <c r="R860">
        <f t="shared" si="157"/>
        <v>0.68714099644287585</v>
      </c>
      <c r="S860">
        <f t="shared" si="158"/>
        <v>0.37428199288575181</v>
      </c>
      <c r="T860">
        <f t="shared" si="159"/>
        <v>0.13304755978227245</v>
      </c>
    </row>
    <row r="861" spans="9:20">
      <c r="I861">
        <f t="shared" si="153"/>
        <v>85.899999999999395</v>
      </c>
      <c r="J861">
        <f t="shared" si="160"/>
        <v>1.5757023826000767</v>
      </c>
      <c r="L861">
        <f t="shared" si="161"/>
        <v>2.5</v>
      </c>
      <c r="M861">
        <f t="shared" si="162"/>
        <v>-1</v>
      </c>
      <c r="O861">
        <f t="shared" si="154"/>
        <v>1.8679628742972354</v>
      </c>
      <c r="P861">
        <f t="shared" si="155"/>
        <v>1.6264472821808149</v>
      </c>
      <c r="Q861">
        <f t="shared" si="156"/>
        <v>1.3132236410904075</v>
      </c>
      <c r="R861">
        <f t="shared" si="157"/>
        <v>0.68677635890959254</v>
      </c>
      <c r="S861">
        <f t="shared" si="158"/>
        <v>0.37355271781918509</v>
      </c>
      <c r="T861">
        <f t="shared" si="159"/>
        <v>0.1320371257027646</v>
      </c>
    </row>
    <row r="862" spans="9:20">
      <c r="I862">
        <f t="shared" si="153"/>
        <v>85.999999999999389</v>
      </c>
      <c r="J862">
        <f t="shared" si="160"/>
        <v>1.5793732081067495</v>
      </c>
      <c r="L862">
        <f t="shared" si="161"/>
        <v>2.5</v>
      </c>
      <c r="M862">
        <f t="shared" si="162"/>
        <v>-1</v>
      </c>
      <c r="O862">
        <f t="shared" si="154"/>
        <v>1.8689733083767432</v>
      </c>
      <c r="P862">
        <f t="shared" si="155"/>
        <v>1.6271765572473815</v>
      </c>
      <c r="Q862">
        <f t="shared" si="156"/>
        <v>1.3135882786236908</v>
      </c>
      <c r="R862">
        <f t="shared" si="157"/>
        <v>0.68641172137630924</v>
      </c>
      <c r="S862">
        <f t="shared" si="158"/>
        <v>0.37282344275261836</v>
      </c>
      <c r="T862">
        <f t="shared" si="159"/>
        <v>0.13102669162325686</v>
      </c>
    </row>
    <row r="863" spans="9:20">
      <c r="I863">
        <f t="shared" si="153"/>
        <v>86.099999999999383</v>
      </c>
      <c r="J863">
        <f t="shared" si="160"/>
        <v>1.5830483044982473</v>
      </c>
      <c r="L863">
        <f t="shared" si="161"/>
        <v>2.5</v>
      </c>
      <c r="M863">
        <f t="shared" si="162"/>
        <v>-1</v>
      </c>
      <c r="O863">
        <f t="shared" si="154"/>
        <v>1.8699837424562509</v>
      </c>
      <c r="P863">
        <f t="shared" si="155"/>
        <v>1.6279058323139481</v>
      </c>
      <c r="Q863">
        <f t="shared" si="156"/>
        <v>1.3139529161569741</v>
      </c>
      <c r="R863">
        <f t="shared" si="157"/>
        <v>0.68604708384302593</v>
      </c>
      <c r="S863">
        <f t="shared" si="158"/>
        <v>0.37209416768605175</v>
      </c>
      <c r="T863">
        <f t="shared" si="159"/>
        <v>0.13001625754374913</v>
      </c>
    </row>
    <row r="864" spans="9:20">
      <c r="I864">
        <f t="shared" si="153"/>
        <v>86.199999999999378</v>
      </c>
      <c r="J864">
        <f t="shared" si="160"/>
        <v>1.5867276717745691</v>
      </c>
      <c r="L864">
        <f t="shared" si="161"/>
        <v>2.5</v>
      </c>
      <c r="M864">
        <f t="shared" si="162"/>
        <v>-1</v>
      </c>
      <c r="O864">
        <f t="shared" si="154"/>
        <v>1.8709941765357587</v>
      </c>
      <c r="P864">
        <f t="shared" si="155"/>
        <v>1.628635107380515</v>
      </c>
      <c r="Q864">
        <f t="shared" si="156"/>
        <v>1.3143175536902576</v>
      </c>
      <c r="R864">
        <f t="shared" si="157"/>
        <v>0.68568244630974251</v>
      </c>
      <c r="S864">
        <f t="shared" si="158"/>
        <v>0.37136489261948502</v>
      </c>
      <c r="T864">
        <f t="shared" si="159"/>
        <v>0.12900582346424128</v>
      </c>
    </row>
    <row r="865" spans="9:20">
      <c r="I865">
        <f t="shared" si="153"/>
        <v>86.299999999999372</v>
      </c>
      <c r="J865">
        <f t="shared" si="160"/>
        <v>1.590411309935716</v>
      </c>
      <c r="L865">
        <f t="shared" si="161"/>
        <v>2.5</v>
      </c>
      <c r="M865">
        <f t="shared" si="162"/>
        <v>-1</v>
      </c>
      <c r="O865">
        <f t="shared" si="154"/>
        <v>1.8720046106152664</v>
      </c>
      <c r="P865">
        <f t="shared" si="155"/>
        <v>1.6293643824470818</v>
      </c>
      <c r="Q865">
        <f t="shared" si="156"/>
        <v>1.3146821912235409</v>
      </c>
      <c r="R865">
        <f t="shared" si="157"/>
        <v>0.68531780877645909</v>
      </c>
      <c r="S865">
        <f t="shared" si="158"/>
        <v>0.3706356175529183</v>
      </c>
      <c r="T865">
        <f t="shared" si="159"/>
        <v>0.12799538938473354</v>
      </c>
    </row>
    <row r="866" spans="9:20">
      <c r="I866">
        <f t="shared" si="153"/>
        <v>86.399999999999366</v>
      </c>
      <c r="J866">
        <f t="shared" si="160"/>
        <v>1.5940992189816867</v>
      </c>
      <c r="L866">
        <f t="shared" si="161"/>
        <v>2.5</v>
      </c>
      <c r="M866">
        <f t="shared" si="162"/>
        <v>-1</v>
      </c>
      <c r="O866">
        <f t="shared" si="154"/>
        <v>1.8730150446947742</v>
      </c>
      <c r="P866">
        <f t="shared" si="155"/>
        <v>1.6300936575136484</v>
      </c>
      <c r="Q866">
        <f t="shared" si="156"/>
        <v>1.3150468287568242</v>
      </c>
      <c r="R866">
        <f t="shared" si="157"/>
        <v>0.68495317124317578</v>
      </c>
      <c r="S866">
        <f t="shared" si="158"/>
        <v>0.36990634248635168</v>
      </c>
      <c r="T866">
        <f t="shared" si="159"/>
        <v>0.12698495530522569</v>
      </c>
    </row>
    <row r="867" spans="9:20">
      <c r="I867">
        <f t="shared" si="153"/>
        <v>86.499999999999361</v>
      </c>
      <c r="J867">
        <f t="shared" si="160"/>
        <v>1.5977913989124826</v>
      </c>
      <c r="L867">
        <f t="shared" si="161"/>
        <v>2.5</v>
      </c>
      <c r="M867">
        <f t="shared" si="162"/>
        <v>-1</v>
      </c>
      <c r="O867">
        <f t="shared" si="154"/>
        <v>1.874025478774282</v>
      </c>
      <c r="P867">
        <f t="shared" si="155"/>
        <v>1.630822932580215</v>
      </c>
      <c r="Q867">
        <f t="shared" si="156"/>
        <v>1.3154114662901075</v>
      </c>
      <c r="R867">
        <f t="shared" si="157"/>
        <v>0.68458853370989248</v>
      </c>
      <c r="S867">
        <f t="shared" si="158"/>
        <v>0.36917706741978495</v>
      </c>
      <c r="T867">
        <f t="shared" si="159"/>
        <v>0.12597452122571795</v>
      </c>
    </row>
    <row r="868" spans="9:20">
      <c r="I868">
        <f t="shared" si="153"/>
        <v>86.599999999999355</v>
      </c>
      <c r="J868">
        <f t="shared" si="160"/>
        <v>1.6014878497281024</v>
      </c>
      <c r="L868">
        <f t="shared" si="161"/>
        <v>2.5</v>
      </c>
      <c r="M868">
        <f t="shared" si="162"/>
        <v>-1</v>
      </c>
      <c r="O868">
        <f t="shared" si="154"/>
        <v>1.8750359128537899</v>
      </c>
      <c r="P868">
        <f t="shared" si="155"/>
        <v>1.6315522076467817</v>
      </c>
      <c r="Q868">
        <f t="shared" si="156"/>
        <v>1.3157761038233908</v>
      </c>
      <c r="R868">
        <f t="shared" si="157"/>
        <v>0.68422389617660917</v>
      </c>
      <c r="S868">
        <f t="shared" si="158"/>
        <v>0.36844779235321823</v>
      </c>
      <c r="T868">
        <f t="shared" si="159"/>
        <v>0.1249640871462101</v>
      </c>
    </row>
    <row r="869" spans="9:20">
      <c r="I869">
        <f t="shared" si="153"/>
        <v>86.699999999999349</v>
      </c>
      <c r="J869">
        <f t="shared" si="160"/>
        <v>1.6051885714285474</v>
      </c>
      <c r="L869">
        <f t="shared" si="161"/>
        <v>2.5</v>
      </c>
      <c r="M869">
        <f t="shared" si="162"/>
        <v>-1</v>
      </c>
      <c r="O869">
        <f t="shared" si="154"/>
        <v>1.8760463469332977</v>
      </c>
      <c r="P869">
        <f t="shared" si="155"/>
        <v>1.6322814827133483</v>
      </c>
      <c r="Q869">
        <f t="shared" si="156"/>
        <v>1.3161407413566741</v>
      </c>
      <c r="R869">
        <f t="shared" si="157"/>
        <v>0.68385925864332586</v>
      </c>
      <c r="S869">
        <f t="shared" si="158"/>
        <v>0.36771851728665161</v>
      </c>
      <c r="T869">
        <f t="shared" si="159"/>
        <v>0.12395365306670236</v>
      </c>
    </row>
    <row r="870" spans="9:20">
      <c r="I870">
        <f t="shared" si="153"/>
        <v>86.799999999999343</v>
      </c>
      <c r="J870">
        <f t="shared" si="160"/>
        <v>1.6088935640138162</v>
      </c>
      <c r="L870">
        <f t="shared" si="161"/>
        <v>2.5</v>
      </c>
      <c r="M870">
        <f t="shared" si="162"/>
        <v>-1</v>
      </c>
      <c r="O870">
        <f t="shared" si="154"/>
        <v>1.8770567810128056</v>
      </c>
      <c r="P870">
        <f t="shared" si="155"/>
        <v>1.6330107577799151</v>
      </c>
      <c r="Q870">
        <f t="shared" si="156"/>
        <v>1.3165053788899574</v>
      </c>
      <c r="R870">
        <f t="shared" si="157"/>
        <v>0.68349462111004244</v>
      </c>
      <c r="S870">
        <f t="shared" si="158"/>
        <v>0.36698924222008489</v>
      </c>
      <c r="T870">
        <f t="shared" si="159"/>
        <v>0.12294321898719451</v>
      </c>
    </row>
    <row r="871" spans="9:20">
      <c r="I871">
        <f t="shared" si="153"/>
        <v>86.899999999999338</v>
      </c>
      <c r="J871">
        <f t="shared" si="160"/>
        <v>1.6126028274839104</v>
      </c>
      <c r="L871">
        <f t="shared" si="161"/>
        <v>2.5</v>
      </c>
      <c r="M871">
        <f t="shared" si="162"/>
        <v>-1</v>
      </c>
      <c r="O871">
        <f t="shared" si="154"/>
        <v>1.8780672150923132</v>
      </c>
      <c r="P871">
        <f t="shared" si="155"/>
        <v>1.6337400328464817</v>
      </c>
      <c r="Q871">
        <f t="shared" si="156"/>
        <v>1.3168700164232408</v>
      </c>
      <c r="R871">
        <f t="shared" si="157"/>
        <v>0.68312998357675914</v>
      </c>
      <c r="S871">
        <f t="shared" si="158"/>
        <v>0.36625996715351827</v>
      </c>
      <c r="T871">
        <f t="shared" si="159"/>
        <v>0.12193278490768678</v>
      </c>
    </row>
    <row r="872" spans="9:20">
      <c r="I872">
        <f t="shared" si="153"/>
        <v>86.999999999999332</v>
      </c>
      <c r="J872">
        <f t="shared" si="160"/>
        <v>1.6163163618388281</v>
      </c>
      <c r="L872">
        <f t="shared" si="161"/>
        <v>2.5</v>
      </c>
      <c r="M872">
        <f t="shared" si="162"/>
        <v>-1</v>
      </c>
      <c r="O872">
        <f t="shared" si="154"/>
        <v>1.8790776491718211</v>
      </c>
      <c r="P872">
        <f t="shared" si="155"/>
        <v>1.6344693079130486</v>
      </c>
      <c r="Q872">
        <f t="shared" si="156"/>
        <v>1.3172346539565243</v>
      </c>
      <c r="R872">
        <f t="shared" si="157"/>
        <v>0.68276534604347572</v>
      </c>
      <c r="S872">
        <f t="shared" si="158"/>
        <v>0.36553069208695155</v>
      </c>
      <c r="T872">
        <f t="shared" si="159"/>
        <v>0.12092235082817893</v>
      </c>
    </row>
    <row r="873" spans="9:20">
      <c r="I873">
        <f t="shared" si="153"/>
        <v>87.099999999999326</v>
      </c>
      <c r="J873">
        <f t="shared" si="160"/>
        <v>1.6200341670785712</v>
      </c>
      <c r="L873">
        <f t="shared" si="161"/>
        <v>2.5</v>
      </c>
      <c r="M873">
        <f t="shared" si="162"/>
        <v>-1</v>
      </c>
      <c r="O873">
        <f t="shared" si="154"/>
        <v>1.8800880832513287</v>
      </c>
      <c r="P873">
        <f t="shared" si="155"/>
        <v>1.6351985829796152</v>
      </c>
      <c r="Q873">
        <f t="shared" si="156"/>
        <v>1.3175992914898076</v>
      </c>
      <c r="R873">
        <f t="shared" si="157"/>
        <v>0.68240070851019241</v>
      </c>
      <c r="S873">
        <f t="shared" si="158"/>
        <v>0.36480141702038482</v>
      </c>
      <c r="T873">
        <f t="shared" si="159"/>
        <v>0.11991191674867119</v>
      </c>
    </row>
    <row r="874" spans="9:20">
      <c r="I874">
        <f t="shared" si="153"/>
        <v>87.199999999999321</v>
      </c>
      <c r="J874">
        <f t="shared" si="160"/>
        <v>1.623756243203138</v>
      </c>
      <c r="L874">
        <f t="shared" si="161"/>
        <v>2.5</v>
      </c>
      <c r="M874">
        <f t="shared" si="162"/>
        <v>-1</v>
      </c>
      <c r="O874">
        <f t="shared" si="154"/>
        <v>1.8810985173308366</v>
      </c>
      <c r="P874">
        <f t="shared" si="155"/>
        <v>1.6359278580461818</v>
      </c>
      <c r="Q874">
        <f t="shared" si="156"/>
        <v>1.3179639290230909</v>
      </c>
      <c r="R874">
        <f t="shared" si="157"/>
        <v>0.6820360709769091</v>
      </c>
      <c r="S874">
        <f t="shared" si="158"/>
        <v>0.36407214195381821</v>
      </c>
      <c r="T874">
        <f t="shared" si="159"/>
        <v>0.11890148266916334</v>
      </c>
    </row>
    <row r="875" spans="9:20">
      <c r="I875">
        <f t="shared" si="153"/>
        <v>87.299999999999315</v>
      </c>
      <c r="J875">
        <f t="shared" si="160"/>
        <v>1.6274825902125303</v>
      </c>
      <c r="L875">
        <f t="shared" si="161"/>
        <v>2.5</v>
      </c>
      <c r="M875">
        <f t="shared" si="162"/>
        <v>-1</v>
      </c>
      <c r="O875">
        <f t="shared" si="154"/>
        <v>1.8821089514103444</v>
      </c>
      <c r="P875">
        <f t="shared" si="155"/>
        <v>1.6366571331127484</v>
      </c>
      <c r="Q875">
        <f t="shared" si="156"/>
        <v>1.3183285665563742</v>
      </c>
      <c r="R875">
        <f t="shared" si="157"/>
        <v>0.6816714334436258</v>
      </c>
      <c r="S875">
        <f t="shared" si="158"/>
        <v>0.36334286688725148</v>
      </c>
      <c r="T875">
        <f t="shared" si="159"/>
        <v>0.1178910485896556</v>
      </c>
    </row>
    <row r="876" spans="9:20">
      <c r="I876">
        <f t="shared" si="153"/>
        <v>87.399999999999309</v>
      </c>
      <c r="J876">
        <f t="shared" si="160"/>
        <v>1.6312132081067461</v>
      </c>
      <c r="L876">
        <f t="shared" si="161"/>
        <v>2.5</v>
      </c>
      <c r="M876">
        <f t="shared" si="162"/>
        <v>-1</v>
      </c>
      <c r="O876">
        <f t="shared" si="154"/>
        <v>1.8831193854898522</v>
      </c>
      <c r="P876">
        <f t="shared" si="155"/>
        <v>1.6373864081793152</v>
      </c>
      <c r="Q876">
        <f t="shared" si="156"/>
        <v>1.3186932040896577</v>
      </c>
      <c r="R876">
        <f t="shared" si="157"/>
        <v>0.68130679591034238</v>
      </c>
      <c r="S876">
        <f t="shared" si="158"/>
        <v>0.36261359182068476</v>
      </c>
      <c r="T876">
        <f t="shared" si="159"/>
        <v>0.11688061451014775</v>
      </c>
    </row>
    <row r="877" spans="9:20">
      <c r="I877">
        <f t="shared" si="153"/>
        <v>87.499999999999304</v>
      </c>
      <c r="J877">
        <f t="shared" si="160"/>
        <v>1.6349480968857872</v>
      </c>
      <c r="L877">
        <f t="shared" si="161"/>
        <v>2.5</v>
      </c>
      <c r="M877">
        <f t="shared" si="162"/>
        <v>-1</v>
      </c>
      <c r="O877">
        <f t="shared" si="154"/>
        <v>1.8841298195693601</v>
      </c>
      <c r="P877">
        <f t="shared" si="155"/>
        <v>1.6381156832458819</v>
      </c>
      <c r="Q877">
        <f t="shared" si="156"/>
        <v>1.319057841622941</v>
      </c>
      <c r="R877">
        <f t="shared" si="157"/>
        <v>0.68094215837705907</v>
      </c>
      <c r="S877">
        <f t="shared" si="158"/>
        <v>0.36188431675411814</v>
      </c>
      <c r="T877">
        <f t="shared" si="159"/>
        <v>0.11587018043064001</v>
      </c>
    </row>
    <row r="878" spans="9:20">
      <c r="I878">
        <f t="shared" si="153"/>
        <v>87.599999999999298</v>
      </c>
      <c r="J878">
        <f t="shared" si="160"/>
        <v>1.6386872565496522</v>
      </c>
      <c r="L878">
        <f t="shared" si="161"/>
        <v>2.5</v>
      </c>
      <c r="M878">
        <f t="shared" si="162"/>
        <v>-1</v>
      </c>
      <c r="O878">
        <f t="shared" si="154"/>
        <v>1.8851402536488679</v>
      </c>
      <c r="P878">
        <f t="shared" si="155"/>
        <v>1.6388449583124487</v>
      </c>
      <c r="Q878">
        <f t="shared" si="156"/>
        <v>1.3194224791562243</v>
      </c>
      <c r="R878">
        <f t="shared" si="157"/>
        <v>0.68057752084377565</v>
      </c>
      <c r="S878">
        <f t="shared" si="158"/>
        <v>0.36115504168755141</v>
      </c>
      <c r="T878">
        <f t="shared" si="159"/>
        <v>0.11485974635113216</v>
      </c>
    </row>
    <row r="879" spans="9:20">
      <c r="I879">
        <f t="shared" si="153"/>
        <v>87.699999999999292</v>
      </c>
      <c r="J879">
        <f t="shared" si="160"/>
        <v>1.6424306870983423</v>
      </c>
      <c r="L879">
        <f t="shared" si="161"/>
        <v>2.5</v>
      </c>
      <c r="M879">
        <f t="shared" si="162"/>
        <v>-1</v>
      </c>
      <c r="O879">
        <f t="shared" si="154"/>
        <v>1.8861506877283756</v>
      </c>
      <c r="P879">
        <f t="shared" si="155"/>
        <v>1.6395742333790153</v>
      </c>
      <c r="Q879">
        <f t="shared" si="156"/>
        <v>1.3197871166895077</v>
      </c>
      <c r="R879">
        <f t="shared" si="157"/>
        <v>0.68021288331049234</v>
      </c>
      <c r="S879">
        <f t="shared" si="158"/>
        <v>0.36042576662098469</v>
      </c>
      <c r="T879">
        <f t="shared" si="159"/>
        <v>0.11384931227162443</v>
      </c>
    </row>
    <row r="880" spans="9:20">
      <c r="I880">
        <f t="shared" si="153"/>
        <v>87.799999999999287</v>
      </c>
      <c r="J880">
        <f t="shared" si="160"/>
        <v>1.6461783885318564</v>
      </c>
      <c r="L880">
        <f t="shared" si="161"/>
        <v>2.5</v>
      </c>
      <c r="M880">
        <f t="shared" si="162"/>
        <v>-1</v>
      </c>
      <c r="O880">
        <f t="shared" si="154"/>
        <v>1.8871611218078832</v>
      </c>
      <c r="P880">
        <f t="shared" si="155"/>
        <v>1.6403035084455819</v>
      </c>
      <c r="Q880">
        <f t="shared" si="156"/>
        <v>1.320151754222791</v>
      </c>
      <c r="R880">
        <f t="shared" si="157"/>
        <v>0.67984824577720904</v>
      </c>
      <c r="S880">
        <f t="shared" si="158"/>
        <v>0.35969649155441807</v>
      </c>
      <c r="T880">
        <f t="shared" si="159"/>
        <v>0.11283887819211669</v>
      </c>
    </row>
    <row r="881" spans="9:20">
      <c r="I881">
        <f t="shared" si="153"/>
        <v>87.899999999999281</v>
      </c>
      <c r="J881">
        <f t="shared" si="160"/>
        <v>1.6499303608501956</v>
      </c>
      <c r="L881">
        <f t="shared" si="161"/>
        <v>2.5</v>
      </c>
      <c r="M881">
        <f t="shared" si="162"/>
        <v>-1</v>
      </c>
      <c r="O881">
        <f t="shared" si="154"/>
        <v>1.8881715558873911</v>
      </c>
      <c r="P881">
        <f t="shared" si="155"/>
        <v>1.6410327835121485</v>
      </c>
      <c r="Q881">
        <f t="shared" si="156"/>
        <v>1.3205163917560743</v>
      </c>
      <c r="R881">
        <f t="shared" si="157"/>
        <v>0.67948360824392573</v>
      </c>
      <c r="S881">
        <f t="shared" si="158"/>
        <v>0.35896721648785135</v>
      </c>
      <c r="T881">
        <f t="shared" si="159"/>
        <v>0.11182844411260884</v>
      </c>
    </row>
    <row r="882" spans="9:20">
      <c r="I882">
        <f t="shared" si="153"/>
        <v>87.999999999999275</v>
      </c>
      <c r="J882">
        <f t="shared" si="160"/>
        <v>1.6536866040533587</v>
      </c>
      <c r="L882">
        <f t="shared" si="161"/>
        <v>2.5</v>
      </c>
      <c r="M882">
        <f t="shared" si="162"/>
        <v>-1</v>
      </c>
      <c r="O882">
        <f t="shared" si="154"/>
        <v>1.8891819899668989</v>
      </c>
      <c r="P882">
        <f t="shared" si="155"/>
        <v>1.6417620585787154</v>
      </c>
      <c r="Q882">
        <f t="shared" si="156"/>
        <v>1.3208810292893576</v>
      </c>
      <c r="R882">
        <f t="shared" si="157"/>
        <v>0.67911897071064231</v>
      </c>
      <c r="S882">
        <f t="shared" si="158"/>
        <v>0.35823794142128462</v>
      </c>
      <c r="T882">
        <f t="shared" si="159"/>
        <v>0.1108180100331011</v>
      </c>
    </row>
    <row r="883" spans="9:20">
      <c r="I883">
        <f t="shared" si="153"/>
        <v>88.09999999999927</v>
      </c>
      <c r="J883">
        <f t="shared" si="160"/>
        <v>1.6574471181413468</v>
      </c>
      <c r="L883">
        <f t="shared" si="161"/>
        <v>2.5</v>
      </c>
      <c r="M883">
        <f t="shared" si="162"/>
        <v>-1</v>
      </c>
      <c r="O883">
        <f t="shared" si="154"/>
        <v>1.8901924240464067</v>
      </c>
      <c r="P883">
        <f t="shared" si="155"/>
        <v>1.642491333645282</v>
      </c>
      <c r="Q883">
        <f t="shared" si="156"/>
        <v>1.3212456668226409</v>
      </c>
      <c r="R883">
        <f t="shared" si="157"/>
        <v>0.678754333177359</v>
      </c>
      <c r="S883">
        <f t="shared" si="158"/>
        <v>0.35750866635471801</v>
      </c>
      <c r="T883">
        <f t="shared" si="159"/>
        <v>0.10980757595359325</v>
      </c>
    </row>
    <row r="884" spans="9:20">
      <c r="I884">
        <f t="shared" si="153"/>
        <v>88.199999999999264</v>
      </c>
      <c r="J884">
        <f t="shared" si="160"/>
        <v>1.661211903114159</v>
      </c>
      <c r="L884">
        <f t="shared" si="161"/>
        <v>2.5</v>
      </c>
      <c r="M884">
        <f t="shared" si="162"/>
        <v>-1</v>
      </c>
      <c r="O884">
        <f t="shared" si="154"/>
        <v>1.8912028581259146</v>
      </c>
      <c r="P884">
        <f t="shared" si="155"/>
        <v>1.6432206087118488</v>
      </c>
      <c r="Q884">
        <f t="shared" si="156"/>
        <v>1.3216103043559244</v>
      </c>
      <c r="R884">
        <f t="shared" si="157"/>
        <v>0.67838969564407559</v>
      </c>
      <c r="S884">
        <f t="shared" si="158"/>
        <v>0.35677939128815128</v>
      </c>
      <c r="T884">
        <f t="shared" si="159"/>
        <v>0.10879714187408551</v>
      </c>
    </row>
    <row r="885" spans="9:20">
      <c r="I885">
        <f t="shared" si="153"/>
        <v>88.299999999999258</v>
      </c>
      <c r="J885">
        <f t="shared" si="160"/>
        <v>1.6649809589717961</v>
      </c>
      <c r="L885">
        <f t="shared" si="161"/>
        <v>2.5</v>
      </c>
      <c r="M885">
        <f t="shared" si="162"/>
        <v>-1</v>
      </c>
      <c r="O885">
        <f t="shared" si="154"/>
        <v>1.8922132922054224</v>
      </c>
      <c r="P885">
        <f t="shared" si="155"/>
        <v>1.6439498837784154</v>
      </c>
      <c r="Q885">
        <f t="shared" si="156"/>
        <v>1.3219749418892077</v>
      </c>
      <c r="R885">
        <f t="shared" si="157"/>
        <v>0.67802505811079228</v>
      </c>
      <c r="S885">
        <f t="shared" si="158"/>
        <v>0.35605011622158456</v>
      </c>
      <c r="T885">
        <f t="shared" si="159"/>
        <v>0.10778670779457766</v>
      </c>
    </row>
    <row r="886" spans="9:20">
      <c r="I886">
        <f t="shared" si="153"/>
        <v>88.399999999999253</v>
      </c>
      <c r="J886">
        <f t="shared" si="160"/>
        <v>1.6687542857142574</v>
      </c>
      <c r="L886">
        <f t="shared" si="161"/>
        <v>2.5</v>
      </c>
      <c r="M886">
        <f t="shared" si="162"/>
        <v>-1</v>
      </c>
      <c r="O886">
        <f t="shared" si="154"/>
        <v>1.8932237262849301</v>
      </c>
      <c r="P886">
        <f t="shared" si="155"/>
        <v>1.6446791588449821</v>
      </c>
      <c r="Q886">
        <f t="shared" si="156"/>
        <v>1.322339579422491</v>
      </c>
      <c r="R886">
        <f t="shared" si="157"/>
        <v>0.67766042057750897</v>
      </c>
      <c r="S886">
        <f t="shared" si="158"/>
        <v>0.35532084115501794</v>
      </c>
      <c r="T886">
        <f t="shared" si="159"/>
        <v>0.10677627371506992</v>
      </c>
    </row>
    <row r="887" spans="9:20">
      <c r="I887">
        <f t="shared" si="153"/>
        <v>88.499999999999247</v>
      </c>
      <c r="J887">
        <f t="shared" si="160"/>
        <v>1.6725318833415437</v>
      </c>
      <c r="L887">
        <f t="shared" si="161"/>
        <v>2.5</v>
      </c>
      <c r="M887">
        <f t="shared" si="162"/>
        <v>-1</v>
      </c>
      <c r="O887">
        <f t="shared" si="154"/>
        <v>1.8942341603644379</v>
      </c>
      <c r="P887">
        <f t="shared" si="155"/>
        <v>1.6454084339115487</v>
      </c>
      <c r="Q887">
        <f t="shared" si="156"/>
        <v>1.3227042169557743</v>
      </c>
      <c r="R887">
        <f t="shared" si="157"/>
        <v>0.67729578304422566</v>
      </c>
      <c r="S887">
        <f t="shared" si="158"/>
        <v>0.35459156608845122</v>
      </c>
      <c r="T887">
        <f t="shared" si="159"/>
        <v>0.10576583963556208</v>
      </c>
    </row>
    <row r="888" spans="9:20">
      <c r="I888">
        <f t="shared" si="153"/>
        <v>88.599999999999241</v>
      </c>
      <c r="J888">
        <f t="shared" si="160"/>
        <v>1.6763137518536537</v>
      </c>
      <c r="L888">
        <f t="shared" si="161"/>
        <v>2.5</v>
      </c>
      <c r="M888">
        <f t="shared" si="162"/>
        <v>-1</v>
      </c>
      <c r="O888">
        <f t="shared" si="154"/>
        <v>1.8952445944439456</v>
      </c>
      <c r="P888">
        <f t="shared" si="155"/>
        <v>1.6461377089781153</v>
      </c>
      <c r="Q888">
        <f t="shared" si="156"/>
        <v>1.3230688544890576</v>
      </c>
      <c r="R888">
        <f t="shared" si="157"/>
        <v>0.67693114551094236</v>
      </c>
      <c r="S888">
        <f t="shared" si="158"/>
        <v>0.3538622910218846</v>
      </c>
      <c r="T888">
        <f t="shared" si="159"/>
        <v>0.10475540555605434</v>
      </c>
    </row>
    <row r="889" spans="9:20">
      <c r="I889">
        <f t="shared" si="153"/>
        <v>88.699999999999235</v>
      </c>
      <c r="J889">
        <f t="shared" si="160"/>
        <v>1.6800998912505891</v>
      </c>
      <c r="L889">
        <f t="shared" si="161"/>
        <v>2.5</v>
      </c>
      <c r="M889">
        <f t="shared" si="162"/>
        <v>-1</v>
      </c>
      <c r="O889">
        <f t="shared" si="154"/>
        <v>1.8962550285234534</v>
      </c>
      <c r="P889">
        <f t="shared" si="155"/>
        <v>1.6468669840446821</v>
      </c>
      <c r="Q889">
        <f t="shared" si="156"/>
        <v>1.3234334920223412</v>
      </c>
      <c r="R889">
        <f t="shared" si="157"/>
        <v>0.67656650797765894</v>
      </c>
      <c r="S889">
        <f t="shared" si="158"/>
        <v>0.35313301595531787</v>
      </c>
      <c r="T889">
        <f t="shared" si="159"/>
        <v>0.10374497147654649</v>
      </c>
    </row>
    <row r="890" spans="9:20">
      <c r="I890">
        <f t="shared" si="153"/>
        <v>88.79999999999923</v>
      </c>
      <c r="J890">
        <f t="shared" si="160"/>
        <v>1.6838903015323483</v>
      </c>
      <c r="L890">
        <f t="shared" si="161"/>
        <v>2.5</v>
      </c>
      <c r="M890">
        <f t="shared" si="162"/>
        <v>-1</v>
      </c>
      <c r="O890">
        <f t="shared" si="154"/>
        <v>1.8972654626029613</v>
      </c>
      <c r="P890">
        <f t="shared" si="155"/>
        <v>1.647596259111249</v>
      </c>
      <c r="Q890">
        <f t="shared" si="156"/>
        <v>1.3237981295556245</v>
      </c>
      <c r="R890">
        <f t="shared" si="157"/>
        <v>0.67620187044437552</v>
      </c>
      <c r="S890">
        <f t="shared" si="158"/>
        <v>0.35240374088875115</v>
      </c>
      <c r="T890">
        <f t="shared" si="159"/>
        <v>0.10273453739703875</v>
      </c>
    </row>
    <row r="891" spans="9:20">
      <c r="I891">
        <f t="shared" si="153"/>
        <v>88.899999999999224</v>
      </c>
      <c r="J891">
        <f t="shared" si="160"/>
        <v>1.6876849826989326</v>
      </c>
      <c r="L891">
        <f t="shared" si="161"/>
        <v>2.5</v>
      </c>
      <c r="M891">
        <f t="shared" si="162"/>
        <v>-1</v>
      </c>
      <c r="O891">
        <f t="shared" si="154"/>
        <v>1.8982758966824691</v>
      </c>
      <c r="P891">
        <f t="shared" si="155"/>
        <v>1.6483255341778156</v>
      </c>
      <c r="Q891">
        <f t="shared" si="156"/>
        <v>1.3241627670889078</v>
      </c>
      <c r="R891">
        <f t="shared" si="157"/>
        <v>0.67583723291109221</v>
      </c>
      <c r="S891">
        <f t="shared" si="158"/>
        <v>0.35167446582218453</v>
      </c>
      <c r="T891">
        <f t="shared" si="159"/>
        <v>0.1017241033175309</v>
      </c>
    </row>
    <row r="892" spans="9:20">
      <c r="I892">
        <f t="shared" si="153"/>
        <v>88.999999999999218</v>
      </c>
      <c r="J892">
        <f t="shared" si="160"/>
        <v>1.691483934750341</v>
      </c>
      <c r="L892">
        <f t="shared" si="161"/>
        <v>2.5</v>
      </c>
      <c r="M892">
        <f t="shared" si="162"/>
        <v>-1</v>
      </c>
      <c r="O892">
        <f t="shared" si="154"/>
        <v>1.8992863307619769</v>
      </c>
      <c r="P892">
        <f t="shared" si="155"/>
        <v>1.6490548092443822</v>
      </c>
      <c r="Q892">
        <f t="shared" si="156"/>
        <v>1.3245274046221911</v>
      </c>
      <c r="R892">
        <f t="shared" si="157"/>
        <v>0.6754725953778089</v>
      </c>
      <c r="S892">
        <f t="shared" si="158"/>
        <v>0.35094519075561781</v>
      </c>
      <c r="T892">
        <f t="shared" si="159"/>
        <v>0.10071366923802316</v>
      </c>
    </row>
    <row r="893" spans="9:20">
      <c r="I893">
        <f t="shared" si="153"/>
        <v>89.099999999999213</v>
      </c>
      <c r="J893">
        <f t="shared" si="160"/>
        <v>1.6952871576865742</v>
      </c>
      <c r="L893">
        <f t="shared" si="161"/>
        <v>2.5</v>
      </c>
      <c r="M893">
        <f t="shared" si="162"/>
        <v>-1</v>
      </c>
      <c r="O893">
        <f t="shared" si="154"/>
        <v>1.9002967648414848</v>
      </c>
      <c r="P893">
        <f t="shared" si="155"/>
        <v>1.6497840843109488</v>
      </c>
      <c r="Q893">
        <f t="shared" si="156"/>
        <v>1.3248920421554744</v>
      </c>
      <c r="R893">
        <f t="shared" si="157"/>
        <v>0.6751079578445256</v>
      </c>
      <c r="S893">
        <f t="shared" si="158"/>
        <v>0.35021591568905108</v>
      </c>
      <c r="T893">
        <f t="shared" si="159"/>
        <v>9.9703235158515313E-2</v>
      </c>
    </row>
    <row r="894" spans="9:20">
      <c r="I894">
        <f t="shared" si="153"/>
        <v>89.199999999999207</v>
      </c>
      <c r="J894">
        <f t="shared" si="160"/>
        <v>1.6990946515076315</v>
      </c>
      <c r="L894">
        <f t="shared" si="161"/>
        <v>2.5</v>
      </c>
      <c r="M894">
        <f t="shared" si="162"/>
        <v>-1</v>
      </c>
      <c r="O894">
        <f t="shared" si="154"/>
        <v>1.9013071989209924</v>
      </c>
      <c r="P894">
        <f t="shared" si="155"/>
        <v>1.6505133593775154</v>
      </c>
      <c r="Q894">
        <f t="shared" si="156"/>
        <v>1.3252566796887577</v>
      </c>
      <c r="R894">
        <f t="shared" si="157"/>
        <v>0.67474332031124229</v>
      </c>
      <c r="S894">
        <f t="shared" si="158"/>
        <v>0.34948664062248447</v>
      </c>
      <c r="T894">
        <f t="shared" si="159"/>
        <v>9.8692801079007575E-2</v>
      </c>
    </row>
    <row r="895" spans="9:20">
      <c r="I895">
        <f t="shared" si="153"/>
        <v>89.299999999999201</v>
      </c>
      <c r="J895">
        <f t="shared" si="160"/>
        <v>1.7029064162135139</v>
      </c>
      <c r="L895">
        <f t="shared" si="161"/>
        <v>2.5</v>
      </c>
      <c r="M895">
        <f t="shared" si="162"/>
        <v>-1</v>
      </c>
      <c r="O895">
        <f t="shared" si="154"/>
        <v>1.9023176330005003</v>
      </c>
      <c r="P895">
        <f t="shared" si="155"/>
        <v>1.6512426344440823</v>
      </c>
      <c r="Q895">
        <f t="shared" si="156"/>
        <v>1.325621317222041</v>
      </c>
      <c r="R895">
        <f t="shared" si="157"/>
        <v>0.67437868277795887</v>
      </c>
      <c r="S895">
        <f t="shared" si="158"/>
        <v>0.34875736555591774</v>
      </c>
      <c r="T895">
        <f t="shared" si="159"/>
        <v>9.7682366999499726E-2</v>
      </c>
    </row>
    <row r="896" spans="9:20">
      <c r="I896">
        <f t="shared" si="153"/>
        <v>89.399999999999196</v>
      </c>
      <c r="J896">
        <f t="shared" si="160"/>
        <v>1.7067224518042203</v>
      </c>
      <c r="L896">
        <f t="shared" si="161"/>
        <v>2.5</v>
      </c>
      <c r="M896">
        <f t="shared" si="162"/>
        <v>-1</v>
      </c>
      <c r="O896">
        <f t="shared" si="154"/>
        <v>1.9033280670800079</v>
      </c>
      <c r="P896">
        <f t="shared" si="155"/>
        <v>1.6519719095106491</v>
      </c>
      <c r="Q896">
        <f t="shared" si="156"/>
        <v>1.3259859547553245</v>
      </c>
      <c r="R896">
        <f t="shared" si="157"/>
        <v>0.67401404524467545</v>
      </c>
      <c r="S896">
        <f t="shared" si="158"/>
        <v>0.34802809048935102</v>
      </c>
      <c r="T896">
        <f t="shared" si="159"/>
        <v>9.6671932919991987E-2</v>
      </c>
    </row>
    <row r="897" spans="9:20">
      <c r="I897">
        <f t="shared" si="153"/>
        <v>89.49999999999919</v>
      </c>
      <c r="J897">
        <f t="shared" si="160"/>
        <v>1.7105427582797517</v>
      </c>
      <c r="L897">
        <f t="shared" si="161"/>
        <v>2.5</v>
      </c>
      <c r="M897">
        <f t="shared" si="162"/>
        <v>-1</v>
      </c>
      <c r="O897">
        <f t="shared" si="154"/>
        <v>1.9043385011595158</v>
      </c>
      <c r="P897">
        <f t="shared" si="155"/>
        <v>1.6527011845772157</v>
      </c>
      <c r="Q897">
        <f t="shared" si="156"/>
        <v>1.3263505922886079</v>
      </c>
      <c r="R897">
        <f t="shared" si="157"/>
        <v>0.67364940771139215</v>
      </c>
      <c r="S897">
        <f t="shared" si="158"/>
        <v>0.3472988154227844</v>
      </c>
      <c r="T897">
        <f t="shared" si="159"/>
        <v>9.5661498840484249E-2</v>
      </c>
    </row>
    <row r="898" spans="9:20">
      <c r="I898">
        <f t="shared" si="153"/>
        <v>89.599999999999184</v>
      </c>
      <c r="J898">
        <f t="shared" si="160"/>
        <v>1.714367335640107</v>
      </c>
      <c r="L898">
        <f t="shared" si="161"/>
        <v>2.5</v>
      </c>
      <c r="M898">
        <f t="shared" si="162"/>
        <v>-1</v>
      </c>
      <c r="O898">
        <f t="shared" si="154"/>
        <v>1.9053489352390236</v>
      </c>
      <c r="P898">
        <f t="shared" si="155"/>
        <v>1.6534304596437823</v>
      </c>
      <c r="Q898">
        <f t="shared" si="156"/>
        <v>1.3267152298218912</v>
      </c>
      <c r="R898">
        <f t="shared" si="157"/>
        <v>0.67328477017810884</v>
      </c>
      <c r="S898">
        <f t="shared" si="158"/>
        <v>0.34656954035621768</v>
      </c>
      <c r="T898">
        <f t="shared" si="159"/>
        <v>9.46510647609764E-2</v>
      </c>
    </row>
    <row r="899" spans="9:20">
      <c r="I899">
        <f t="shared" ref="I899:I962" si="163">I898+0.1</f>
        <v>89.699999999999179</v>
      </c>
      <c r="J899">
        <f t="shared" si="160"/>
        <v>1.7181961838852875</v>
      </c>
      <c r="L899">
        <f t="shared" si="161"/>
        <v>2.5</v>
      </c>
      <c r="M899">
        <f t="shared" si="162"/>
        <v>-1</v>
      </c>
      <c r="O899">
        <f t="shared" ref="O899:O962" si="164">1+((0.5*$B$6*$B$21/$B$5)*$D$33*$B$28*$I899)</f>
        <v>1.9063593693185314</v>
      </c>
      <c r="P899">
        <f t="shared" ref="P899:P962" si="165">1+((0.5*$B$6*$B$21/$B$5)*$E$33*$B$28*$I899)</f>
        <v>1.6541597347103489</v>
      </c>
      <c r="Q899">
        <f t="shared" ref="Q899:Q962" si="166">1+((0.5*$B$6*$B$21/$B$5)*$F$33*$B$28*$I899)</f>
        <v>1.3270798673551745</v>
      </c>
      <c r="R899">
        <f t="shared" ref="R899:R962" si="167">1-((0.5*$B$6*$B$21/$B$5)*$F$33*$B$28*$I899)</f>
        <v>0.67292013264482553</v>
      </c>
      <c r="S899">
        <f t="shared" ref="S899:S962" si="168">1-((0.5*$B$6*$B$21/$B$5)*$E$33*$B$28*$I899)</f>
        <v>0.34584026528965095</v>
      </c>
      <c r="T899">
        <f t="shared" ref="T899:T962" si="169">1-((0.5*$B$6*$B$21/$B$5)*$D$33*$B$28*$I899)</f>
        <v>9.3640630681468662E-2</v>
      </c>
    </row>
    <row r="900" spans="9:20">
      <c r="I900">
        <f t="shared" si="163"/>
        <v>89.799999999999173</v>
      </c>
      <c r="J900">
        <f t="shared" ref="J900:J963" si="170">(I900/$E$3)^2</f>
        <v>1.722029303015292</v>
      </c>
      <c r="L900">
        <f t="shared" ref="L900:L963" si="171">$B$1</f>
        <v>2.5</v>
      </c>
      <c r="M900">
        <f t="shared" ref="M900:M963" si="172">$B$2</f>
        <v>-1</v>
      </c>
      <c r="O900">
        <f t="shared" si="164"/>
        <v>1.9073698033980393</v>
      </c>
      <c r="P900">
        <f t="shared" si="165"/>
        <v>1.6548890097769156</v>
      </c>
      <c r="Q900">
        <f t="shared" si="166"/>
        <v>1.3274445048884578</v>
      </c>
      <c r="R900">
        <f t="shared" si="167"/>
        <v>0.67255549511154222</v>
      </c>
      <c r="S900">
        <f t="shared" si="168"/>
        <v>0.34511099022308434</v>
      </c>
      <c r="T900">
        <f t="shared" si="169"/>
        <v>9.2630196601960813E-2</v>
      </c>
    </row>
    <row r="901" spans="9:20">
      <c r="I901">
        <f t="shared" si="163"/>
        <v>89.899999999999167</v>
      </c>
      <c r="J901">
        <f t="shared" si="170"/>
        <v>1.7258666930301214</v>
      </c>
      <c r="L901">
        <f t="shared" si="171"/>
        <v>2.5</v>
      </c>
      <c r="M901">
        <f t="shared" si="172"/>
        <v>-1</v>
      </c>
      <c r="O901">
        <f t="shared" si="164"/>
        <v>1.9083802374775469</v>
      </c>
      <c r="P901">
        <f t="shared" si="165"/>
        <v>1.6556182848434824</v>
      </c>
      <c r="Q901">
        <f t="shared" si="166"/>
        <v>1.3278091424217413</v>
      </c>
      <c r="R901">
        <f t="shared" si="167"/>
        <v>0.6721908575782588</v>
      </c>
      <c r="S901">
        <f t="shared" si="168"/>
        <v>0.34438171515651761</v>
      </c>
      <c r="T901">
        <f t="shared" si="169"/>
        <v>9.1619762522453074E-2</v>
      </c>
    </row>
    <row r="902" spans="9:20">
      <c r="I902">
        <f t="shared" si="163"/>
        <v>89.999999999999162</v>
      </c>
      <c r="J902">
        <f t="shared" si="170"/>
        <v>1.7297083539297748</v>
      </c>
      <c r="L902">
        <f t="shared" si="171"/>
        <v>2.5</v>
      </c>
      <c r="M902">
        <f t="shared" si="172"/>
        <v>-1</v>
      </c>
      <c r="O902">
        <f t="shared" si="164"/>
        <v>1.9093906715570548</v>
      </c>
      <c r="P902">
        <f t="shared" si="165"/>
        <v>1.6563475599100492</v>
      </c>
      <c r="Q902">
        <f t="shared" si="166"/>
        <v>1.3281737799550246</v>
      </c>
      <c r="R902">
        <f t="shared" si="167"/>
        <v>0.67182622004497539</v>
      </c>
      <c r="S902">
        <f t="shared" si="168"/>
        <v>0.34365244008995088</v>
      </c>
      <c r="T902">
        <f t="shared" si="169"/>
        <v>9.0609328442945225E-2</v>
      </c>
    </row>
    <row r="903" spans="9:20">
      <c r="I903">
        <f t="shared" si="163"/>
        <v>90.099999999999156</v>
      </c>
      <c r="J903">
        <f t="shared" si="170"/>
        <v>1.7335542857142534</v>
      </c>
      <c r="L903">
        <f t="shared" si="171"/>
        <v>2.5</v>
      </c>
      <c r="M903">
        <f t="shared" si="172"/>
        <v>-1</v>
      </c>
      <c r="O903">
        <f t="shared" si="164"/>
        <v>1.9104011056365624</v>
      </c>
      <c r="P903">
        <f t="shared" si="165"/>
        <v>1.6570768349766158</v>
      </c>
      <c r="Q903">
        <f t="shared" si="166"/>
        <v>1.3285384174883079</v>
      </c>
      <c r="R903">
        <f t="shared" si="167"/>
        <v>0.67146158251169208</v>
      </c>
      <c r="S903">
        <f t="shared" si="168"/>
        <v>0.34292316502338427</v>
      </c>
      <c r="T903">
        <f t="shared" si="169"/>
        <v>8.9598894363437487E-2</v>
      </c>
    </row>
    <row r="904" spans="9:20">
      <c r="I904">
        <f t="shared" si="163"/>
        <v>90.19999999999915</v>
      </c>
      <c r="J904">
        <f t="shared" si="170"/>
        <v>1.7374044883835558</v>
      </c>
      <c r="L904">
        <f t="shared" si="171"/>
        <v>2.5</v>
      </c>
      <c r="M904">
        <f t="shared" si="172"/>
        <v>-1</v>
      </c>
      <c r="O904">
        <f t="shared" si="164"/>
        <v>1.9114115397160703</v>
      </c>
      <c r="P904">
        <f t="shared" si="165"/>
        <v>1.6578061100431825</v>
      </c>
      <c r="Q904">
        <f t="shared" si="166"/>
        <v>1.3289030550215912</v>
      </c>
      <c r="R904">
        <f t="shared" si="167"/>
        <v>0.67109694497840877</v>
      </c>
      <c r="S904">
        <f t="shared" si="168"/>
        <v>0.34219388995681754</v>
      </c>
      <c r="T904">
        <f t="shared" si="169"/>
        <v>8.8588460283929638E-2</v>
      </c>
    </row>
    <row r="905" spans="9:20">
      <c r="I905">
        <f t="shared" si="163"/>
        <v>90.299999999999145</v>
      </c>
      <c r="J905">
        <f t="shared" si="170"/>
        <v>1.7412589619376835</v>
      </c>
      <c r="L905">
        <f t="shared" si="171"/>
        <v>2.5</v>
      </c>
      <c r="M905">
        <f t="shared" si="172"/>
        <v>-1</v>
      </c>
      <c r="O905">
        <f t="shared" si="164"/>
        <v>1.9124219737955781</v>
      </c>
      <c r="P905">
        <f t="shared" si="165"/>
        <v>1.6585353851097491</v>
      </c>
      <c r="Q905">
        <f t="shared" si="166"/>
        <v>1.3292676925548745</v>
      </c>
      <c r="R905">
        <f t="shared" si="167"/>
        <v>0.67073230744512546</v>
      </c>
      <c r="S905">
        <f t="shared" si="168"/>
        <v>0.34146461489025093</v>
      </c>
      <c r="T905">
        <f t="shared" si="169"/>
        <v>8.7578026204421899E-2</v>
      </c>
    </row>
    <row r="906" spans="9:20">
      <c r="I906">
        <f t="shared" si="163"/>
        <v>90.399999999999139</v>
      </c>
      <c r="J906">
        <f t="shared" si="170"/>
        <v>1.745117706376635</v>
      </c>
      <c r="L906">
        <f t="shared" si="171"/>
        <v>2.5</v>
      </c>
      <c r="M906">
        <f t="shared" si="172"/>
        <v>-1</v>
      </c>
      <c r="O906">
        <f t="shared" si="164"/>
        <v>1.9134324078750859</v>
      </c>
      <c r="P906">
        <f t="shared" si="165"/>
        <v>1.6592646601763157</v>
      </c>
      <c r="Q906">
        <f t="shared" si="166"/>
        <v>1.3296323300881578</v>
      </c>
      <c r="R906">
        <f t="shared" si="167"/>
        <v>0.67036766991184216</v>
      </c>
      <c r="S906">
        <f t="shared" si="168"/>
        <v>0.3407353398236842</v>
      </c>
      <c r="T906">
        <f t="shared" si="169"/>
        <v>8.656759212491405E-2</v>
      </c>
    </row>
    <row r="907" spans="9:20">
      <c r="I907">
        <f t="shared" si="163"/>
        <v>90.499999999999133</v>
      </c>
      <c r="J907">
        <f t="shared" si="170"/>
        <v>1.7489807217004116</v>
      </c>
      <c r="L907">
        <f t="shared" si="171"/>
        <v>2.5</v>
      </c>
      <c r="M907">
        <f t="shared" si="172"/>
        <v>-1</v>
      </c>
      <c r="O907">
        <f t="shared" si="164"/>
        <v>1.9144428419545938</v>
      </c>
      <c r="P907">
        <f t="shared" si="165"/>
        <v>1.6599939352428825</v>
      </c>
      <c r="Q907">
        <f t="shared" si="166"/>
        <v>1.3299969676214412</v>
      </c>
      <c r="R907">
        <f t="shared" si="167"/>
        <v>0.67000303237855874</v>
      </c>
      <c r="S907">
        <f t="shared" si="168"/>
        <v>0.34000606475711748</v>
      </c>
      <c r="T907">
        <f t="shared" si="169"/>
        <v>8.5557158045406312E-2</v>
      </c>
    </row>
    <row r="908" spans="9:20">
      <c r="I908">
        <f t="shared" si="163"/>
        <v>90.599999999999127</v>
      </c>
      <c r="J908">
        <f t="shared" si="170"/>
        <v>1.7528480079090121</v>
      </c>
      <c r="L908">
        <f t="shared" si="171"/>
        <v>2.5</v>
      </c>
      <c r="M908">
        <f t="shared" si="172"/>
        <v>-1</v>
      </c>
      <c r="O908">
        <f t="shared" si="164"/>
        <v>1.9154532760341016</v>
      </c>
      <c r="P908">
        <f t="shared" si="165"/>
        <v>1.6607232103094491</v>
      </c>
      <c r="Q908">
        <f t="shared" si="166"/>
        <v>1.3303616051547245</v>
      </c>
      <c r="R908">
        <f t="shared" si="167"/>
        <v>0.66963839484527543</v>
      </c>
      <c r="S908">
        <f t="shared" si="168"/>
        <v>0.33927678969055086</v>
      </c>
      <c r="T908">
        <f t="shared" si="169"/>
        <v>8.4546723965898463E-2</v>
      </c>
    </row>
    <row r="909" spans="9:20">
      <c r="I909">
        <f t="shared" si="163"/>
        <v>90.699999999999122</v>
      </c>
      <c r="J909">
        <f t="shared" si="170"/>
        <v>1.7567195650024376</v>
      </c>
      <c r="L909">
        <f t="shared" si="171"/>
        <v>2.5</v>
      </c>
      <c r="M909">
        <f t="shared" si="172"/>
        <v>-1</v>
      </c>
      <c r="O909">
        <f t="shared" si="164"/>
        <v>1.9164637101136093</v>
      </c>
      <c r="P909">
        <f t="shared" si="165"/>
        <v>1.661452485376016</v>
      </c>
      <c r="Q909">
        <f t="shared" si="166"/>
        <v>1.330726242688008</v>
      </c>
      <c r="R909">
        <f t="shared" si="167"/>
        <v>0.66927375731199201</v>
      </c>
      <c r="S909">
        <f t="shared" si="168"/>
        <v>0.33854751462398414</v>
      </c>
      <c r="T909">
        <f t="shared" si="169"/>
        <v>8.3536289886390724E-2</v>
      </c>
    </row>
    <row r="910" spans="9:20">
      <c r="I910">
        <f t="shared" si="163"/>
        <v>90.799999999999116</v>
      </c>
      <c r="J910">
        <f t="shared" si="170"/>
        <v>1.7605953929806872</v>
      </c>
      <c r="L910">
        <f t="shared" si="171"/>
        <v>2.5</v>
      </c>
      <c r="M910">
        <f t="shared" si="172"/>
        <v>-1</v>
      </c>
      <c r="O910">
        <f t="shared" si="164"/>
        <v>1.9174741441931171</v>
      </c>
      <c r="P910">
        <f t="shared" si="165"/>
        <v>1.6621817604425826</v>
      </c>
      <c r="Q910">
        <f t="shared" si="166"/>
        <v>1.3310908802212913</v>
      </c>
      <c r="R910">
        <f t="shared" si="167"/>
        <v>0.66890911977870871</v>
      </c>
      <c r="S910">
        <f t="shared" si="168"/>
        <v>0.33781823955741741</v>
      </c>
      <c r="T910">
        <f t="shared" si="169"/>
        <v>8.2525855806882875E-2</v>
      </c>
    </row>
    <row r="911" spans="9:20">
      <c r="I911">
        <f t="shared" si="163"/>
        <v>90.89999999999911</v>
      </c>
      <c r="J911">
        <f t="shared" si="170"/>
        <v>1.764475491843762</v>
      </c>
      <c r="L911">
        <f t="shared" si="171"/>
        <v>2.5</v>
      </c>
      <c r="M911">
        <f t="shared" si="172"/>
        <v>-1</v>
      </c>
      <c r="O911">
        <f t="shared" si="164"/>
        <v>1.9184845782726248</v>
      </c>
      <c r="P911">
        <f t="shared" si="165"/>
        <v>1.6629110355091492</v>
      </c>
      <c r="Q911">
        <f t="shared" si="166"/>
        <v>1.3314555177545746</v>
      </c>
      <c r="R911">
        <f t="shared" si="167"/>
        <v>0.6685444822454254</v>
      </c>
      <c r="S911">
        <f t="shared" si="168"/>
        <v>0.3370889644908508</v>
      </c>
      <c r="T911">
        <f t="shared" si="169"/>
        <v>8.1515421727375137E-2</v>
      </c>
    </row>
    <row r="912" spans="9:20">
      <c r="I912">
        <f t="shared" si="163"/>
        <v>90.999999999999105</v>
      </c>
      <c r="J912">
        <f t="shared" si="170"/>
        <v>1.7683598615916605</v>
      </c>
      <c r="L912">
        <f t="shared" si="171"/>
        <v>2.5</v>
      </c>
      <c r="M912">
        <f t="shared" si="172"/>
        <v>-1</v>
      </c>
      <c r="O912">
        <f t="shared" si="164"/>
        <v>1.9194950123521326</v>
      </c>
      <c r="P912">
        <f t="shared" si="165"/>
        <v>1.6636403105757158</v>
      </c>
      <c r="Q912">
        <f t="shared" si="166"/>
        <v>1.3318201552878579</v>
      </c>
      <c r="R912">
        <f t="shared" si="167"/>
        <v>0.66817984471214209</v>
      </c>
      <c r="S912">
        <f t="shared" si="168"/>
        <v>0.33635968942428407</v>
      </c>
      <c r="T912">
        <f t="shared" si="169"/>
        <v>8.0504987647867288E-2</v>
      </c>
    </row>
    <row r="913" spans="9:20">
      <c r="I913">
        <f t="shared" si="163"/>
        <v>91.099999999999099</v>
      </c>
      <c r="J913">
        <f t="shared" si="170"/>
        <v>1.7722485022243843</v>
      </c>
      <c r="L913">
        <f t="shared" si="171"/>
        <v>2.5</v>
      </c>
      <c r="M913">
        <f t="shared" si="172"/>
        <v>-1</v>
      </c>
      <c r="O913">
        <f t="shared" si="164"/>
        <v>1.9205054464316405</v>
      </c>
      <c r="P913">
        <f t="shared" si="165"/>
        <v>1.6643695856422827</v>
      </c>
      <c r="Q913">
        <f t="shared" si="166"/>
        <v>1.3321847928211414</v>
      </c>
      <c r="R913">
        <f t="shared" si="167"/>
        <v>0.66781520717885867</v>
      </c>
      <c r="S913">
        <f t="shared" si="168"/>
        <v>0.33563041435771734</v>
      </c>
      <c r="T913">
        <f t="shared" si="169"/>
        <v>7.9494553568359549E-2</v>
      </c>
    </row>
    <row r="914" spans="9:20">
      <c r="I914">
        <f t="shared" si="163"/>
        <v>91.199999999999093</v>
      </c>
      <c r="J914">
        <f t="shared" si="170"/>
        <v>1.776141413741932</v>
      </c>
      <c r="L914">
        <f t="shared" si="171"/>
        <v>2.5</v>
      </c>
      <c r="M914">
        <f t="shared" si="172"/>
        <v>-1</v>
      </c>
      <c r="O914">
        <f t="shared" si="164"/>
        <v>1.9215158805111483</v>
      </c>
      <c r="P914">
        <f t="shared" si="165"/>
        <v>1.6650988607088493</v>
      </c>
      <c r="Q914">
        <f t="shared" si="166"/>
        <v>1.3325494303544247</v>
      </c>
      <c r="R914">
        <f t="shared" si="167"/>
        <v>0.66745056964557536</v>
      </c>
      <c r="S914">
        <f t="shared" si="168"/>
        <v>0.33490113929115073</v>
      </c>
      <c r="T914">
        <f t="shared" si="169"/>
        <v>7.84841194888517E-2</v>
      </c>
    </row>
    <row r="915" spans="9:20">
      <c r="I915">
        <f t="shared" si="163"/>
        <v>91.299999999999088</v>
      </c>
      <c r="J915">
        <f t="shared" si="170"/>
        <v>1.7800385961443046</v>
      </c>
      <c r="L915">
        <f t="shared" si="171"/>
        <v>2.5</v>
      </c>
      <c r="M915">
        <f t="shared" si="172"/>
        <v>-1</v>
      </c>
      <c r="O915">
        <f t="shared" si="164"/>
        <v>1.9225263145906561</v>
      </c>
      <c r="P915">
        <f t="shared" si="165"/>
        <v>1.6658281357754161</v>
      </c>
      <c r="Q915">
        <f t="shared" si="166"/>
        <v>1.3329140678877081</v>
      </c>
      <c r="R915">
        <f t="shared" si="167"/>
        <v>0.66708593211229195</v>
      </c>
      <c r="S915">
        <f t="shared" si="168"/>
        <v>0.334171864224584</v>
      </c>
      <c r="T915">
        <f t="shared" si="169"/>
        <v>7.7473685409343962E-2</v>
      </c>
    </row>
    <row r="916" spans="9:20">
      <c r="I916">
        <f t="shared" si="163"/>
        <v>91.399999999999082</v>
      </c>
      <c r="J916">
        <f t="shared" si="170"/>
        <v>1.7839400494315014</v>
      </c>
      <c r="L916">
        <f t="shared" si="171"/>
        <v>2.5</v>
      </c>
      <c r="M916">
        <f t="shared" si="172"/>
        <v>-1</v>
      </c>
      <c r="O916">
        <f t="shared" si="164"/>
        <v>1.9235367486701638</v>
      </c>
      <c r="P916">
        <f t="shared" si="165"/>
        <v>1.6665574108419827</v>
      </c>
      <c r="Q916">
        <f t="shared" si="166"/>
        <v>1.3332787054209914</v>
      </c>
      <c r="R916">
        <f t="shared" si="167"/>
        <v>0.66672129457900864</v>
      </c>
      <c r="S916">
        <f t="shared" si="168"/>
        <v>0.33344258915801728</v>
      </c>
      <c r="T916">
        <f t="shared" si="169"/>
        <v>7.6463251329836224E-2</v>
      </c>
    </row>
    <row r="917" spans="9:20">
      <c r="I917">
        <f t="shared" si="163"/>
        <v>91.499999999999076</v>
      </c>
      <c r="J917">
        <f t="shared" si="170"/>
        <v>1.7878457736035231</v>
      </c>
      <c r="L917">
        <f t="shared" si="171"/>
        <v>2.5</v>
      </c>
      <c r="M917">
        <f t="shared" si="172"/>
        <v>-1</v>
      </c>
      <c r="O917">
        <f t="shared" si="164"/>
        <v>1.9245471827496716</v>
      </c>
      <c r="P917">
        <f t="shared" si="165"/>
        <v>1.6672866859085493</v>
      </c>
      <c r="Q917">
        <f t="shared" si="166"/>
        <v>1.3336433429542747</v>
      </c>
      <c r="R917">
        <f t="shared" si="167"/>
        <v>0.66635665704572533</v>
      </c>
      <c r="S917">
        <f t="shared" si="168"/>
        <v>0.33271331409145066</v>
      </c>
      <c r="T917">
        <f t="shared" si="169"/>
        <v>7.5452817250328374E-2</v>
      </c>
    </row>
    <row r="918" spans="9:20">
      <c r="I918">
        <f t="shared" si="163"/>
        <v>91.599999999999071</v>
      </c>
      <c r="J918">
        <f t="shared" si="170"/>
        <v>1.7917557686603689</v>
      </c>
      <c r="L918">
        <f t="shared" si="171"/>
        <v>2.5</v>
      </c>
      <c r="M918">
        <f t="shared" si="172"/>
        <v>-1</v>
      </c>
      <c r="O918">
        <f t="shared" si="164"/>
        <v>1.9255576168291793</v>
      </c>
      <c r="P918">
        <f t="shared" si="165"/>
        <v>1.668015960975116</v>
      </c>
      <c r="Q918">
        <f t="shared" si="166"/>
        <v>1.334007980487558</v>
      </c>
      <c r="R918">
        <f t="shared" si="167"/>
        <v>0.66599201951244202</v>
      </c>
      <c r="S918">
        <f t="shared" si="168"/>
        <v>0.33198403902488394</v>
      </c>
      <c r="T918">
        <f t="shared" si="169"/>
        <v>7.4442383170820636E-2</v>
      </c>
    </row>
    <row r="919" spans="9:20">
      <c r="I919">
        <f t="shared" si="163"/>
        <v>91.699999999999065</v>
      </c>
      <c r="J919">
        <f t="shared" si="170"/>
        <v>1.7956700346020398</v>
      </c>
      <c r="L919">
        <f t="shared" si="171"/>
        <v>2.5</v>
      </c>
      <c r="M919">
        <f t="shared" si="172"/>
        <v>-1</v>
      </c>
      <c r="O919">
        <f t="shared" si="164"/>
        <v>1.9265680509086871</v>
      </c>
      <c r="P919">
        <f t="shared" si="165"/>
        <v>1.6687452360416826</v>
      </c>
      <c r="Q919">
        <f t="shared" si="166"/>
        <v>1.3343726180208413</v>
      </c>
      <c r="R919">
        <f t="shared" si="167"/>
        <v>0.66562738197915872</v>
      </c>
      <c r="S919">
        <f t="shared" si="168"/>
        <v>0.33125476395831732</v>
      </c>
      <c r="T919">
        <f t="shared" si="169"/>
        <v>7.3431949091312787E-2</v>
      </c>
    </row>
    <row r="920" spans="9:20">
      <c r="I920">
        <f t="shared" si="163"/>
        <v>91.799999999999059</v>
      </c>
      <c r="J920">
        <f t="shared" si="170"/>
        <v>1.7995885714285345</v>
      </c>
      <c r="L920">
        <f t="shared" si="171"/>
        <v>2.5</v>
      </c>
      <c r="M920">
        <f t="shared" si="172"/>
        <v>-1</v>
      </c>
      <c r="O920">
        <f t="shared" si="164"/>
        <v>1.927578484988195</v>
      </c>
      <c r="P920">
        <f t="shared" si="165"/>
        <v>1.6694745111082494</v>
      </c>
      <c r="Q920">
        <f t="shared" si="166"/>
        <v>1.3347372555541246</v>
      </c>
      <c r="R920">
        <f t="shared" si="167"/>
        <v>0.6652627444458753</v>
      </c>
      <c r="S920">
        <f t="shared" si="168"/>
        <v>0.3305254888917506</v>
      </c>
      <c r="T920">
        <f t="shared" si="169"/>
        <v>7.2421515011805049E-2</v>
      </c>
    </row>
    <row r="921" spans="9:20">
      <c r="I921">
        <f t="shared" si="163"/>
        <v>91.899999999999054</v>
      </c>
      <c r="J921">
        <f t="shared" si="170"/>
        <v>1.8035113791398543</v>
      </c>
      <c r="L921">
        <f t="shared" si="171"/>
        <v>2.5</v>
      </c>
      <c r="M921">
        <f t="shared" si="172"/>
        <v>-1</v>
      </c>
      <c r="O921">
        <f t="shared" si="164"/>
        <v>1.9285889190677028</v>
      </c>
      <c r="P921">
        <f t="shared" si="165"/>
        <v>1.6702037861748162</v>
      </c>
      <c r="Q921">
        <f t="shared" si="166"/>
        <v>1.3351018930874081</v>
      </c>
      <c r="R921">
        <f t="shared" si="167"/>
        <v>0.66489810691259188</v>
      </c>
      <c r="S921">
        <f t="shared" si="168"/>
        <v>0.32979621382518387</v>
      </c>
      <c r="T921">
        <f t="shared" si="169"/>
        <v>7.14110809322972E-2</v>
      </c>
    </row>
    <row r="922" spans="9:20">
      <c r="I922">
        <f t="shared" si="163"/>
        <v>91.999999999999048</v>
      </c>
      <c r="J922">
        <f t="shared" si="170"/>
        <v>1.8074384577359981</v>
      </c>
      <c r="L922">
        <f t="shared" si="171"/>
        <v>2.5</v>
      </c>
      <c r="M922">
        <f t="shared" si="172"/>
        <v>-1</v>
      </c>
      <c r="O922">
        <f t="shared" si="164"/>
        <v>1.9295993531472106</v>
      </c>
      <c r="P922">
        <f t="shared" si="165"/>
        <v>1.6709330612413829</v>
      </c>
      <c r="Q922">
        <f t="shared" si="166"/>
        <v>1.3354665306206914</v>
      </c>
      <c r="R922">
        <f t="shared" si="167"/>
        <v>0.66453346937930857</v>
      </c>
      <c r="S922">
        <f t="shared" si="168"/>
        <v>0.32906693875861726</v>
      </c>
      <c r="T922">
        <f t="shared" si="169"/>
        <v>7.0400646852789461E-2</v>
      </c>
    </row>
    <row r="923" spans="9:20">
      <c r="I923">
        <f t="shared" si="163"/>
        <v>92.099999999999042</v>
      </c>
      <c r="J923">
        <f t="shared" si="170"/>
        <v>1.8113698072169671</v>
      </c>
      <c r="L923">
        <f t="shared" si="171"/>
        <v>2.5</v>
      </c>
      <c r="M923">
        <f t="shared" si="172"/>
        <v>-1</v>
      </c>
      <c r="O923">
        <f t="shared" si="164"/>
        <v>1.9306097872267185</v>
      </c>
      <c r="P923">
        <f t="shared" si="165"/>
        <v>1.6716623363079495</v>
      </c>
      <c r="Q923">
        <f t="shared" si="166"/>
        <v>1.3358311681539747</v>
      </c>
      <c r="R923">
        <f t="shared" si="167"/>
        <v>0.66416883184602526</v>
      </c>
      <c r="S923">
        <f t="shared" si="168"/>
        <v>0.32833766369205053</v>
      </c>
      <c r="T923">
        <f t="shared" si="169"/>
        <v>6.9390212773281612E-2</v>
      </c>
    </row>
    <row r="924" spans="9:20">
      <c r="I924">
        <f t="shared" si="163"/>
        <v>92.199999999999037</v>
      </c>
      <c r="J924">
        <f t="shared" si="170"/>
        <v>1.8153054275827598</v>
      </c>
      <c r="L924">
        <f t="shared" si="171"/>
        <v>2.5</v>
      </c>
      <c r="M924">
        <f t="shared" si="172"/>
        <v>-1</v>
      </c>
      <c r="O924">
        <f t="shared" si="164"/>
        <v>1.9316202213062261</v>
      </c>
      <c r="P924">
        <f t="shared" si="165"/>
        <v>1.6723916113745161</v>
      </c>
      <c r="Q924">
        <f t="shared" si="166"/>
        <v>1.336195805687258</v>
      </c>
      <c r="R924">
        <f t="shared" si="167"/>
        <v>0.66380419431274196</v>
      </c>
      <c r="S924">
        <f t="shared" si="168"/>
        <v>0.3276083886254838</v>
      </c>
      <c r="T924">
        <f t="shared" si="169"/>
        <v>6.8379778693773874E-2</v>
      </c>
    </row>
    <row r="925" spans="9:20">
      <c r="I925">
        <f t="shared" si="163"/>
        <v>92.299999999999031</v>
      </c>
      <c r="J925">
        <f t="shared" si="170"/>
        <v>1.8192453188333777</v>
      </c>
      <c r="L925">
        <f t="shared" si="171"/>
        <v>2.5</v>
      </c>
      <c r="M925">
        <f t="shared" si="172"/>
        <v>-1</v>
      </c>
      <c r="O925">
        <f t="shared" si="164"/>
        <v>1.932630655385734</v>
      </c>
      <c r="P925">
        <f t="shared" si="165"/>
        <v>1.6731208864410827</v>
      </c>
      <c r="Q925">
        <f t="shared" si="166"/>
        <v>1.3365604432205413</v>
      </c>
      <c r="R925">
        <f t="shared" si="167"/>
        <v>0.66343955677945865</v>
      </c>
      <c r="S925">
        <f t="shared" si="168"/>
        <v>0.32687911355891719</v>
      </c>
      <c r="T925">
        <f t="shared" si="169"/>
        <v>6.7369344614266025E-2</v>
      </c>
    </row>
    <row r="926" spans="9:20">
      <c r="I926">
        <f t="shared" si="163"/>
        <v>92.399999999999025</v>
      </c>
      <c r="J926">
        <f t="shared" si="170"/>
        <v>1.8231894809688196</v>
      </c>
      <c r="L926">
        <f t="shared" si="171"/>
        <v>2.5</v>
      </c>
      <c r="M926">
        <f t="shared" si="172"/>
        <v>-1</v>
      </c>
      <c r="O926">
        <f t="shared" si="164"/>
        <v>1.9336410894652416</v>
      </c>
      <c r="P926">
        <f t="shared" si="165"/>
        <v>1.6738501615076495</v>
      </c>
      <c r="Q926">
        <f t="shared" si="166"/>
        <v>1.3369250807538249</v>
      </c>
      <c r="R926">
        <f t="shared" si="167"/>
        <v>0.66307491924617523</v>
      </c>
      <c r="S926">
        <f t="shared" si="168"/>
        <v>0.32614983849235046</v>
      </c>
      <c r="T926">
        <f t="shared" si="169"/>
        <v>6.6358910534758286E-2</v>
      </c>
    </row>
    <row r="927" spans="9:20">
      <c r="I927">
        <f t="shared" si="163"/>
        <v>92.499999999999019</v>
      </c>
      <c r="J927">
        <f t="shared" si="170"/>
        <v>1.8271379139890864</v>
      </c>
      <c r="L927">
        <f t="shared" si="171"/>
        <v>2.5</v>
      </c>
      <c r="M927">
        <f t="shared" si="172"/>
        <v>-1</v>
      </c>
      <c r="O927">
        <f t="shared" si="164"/>
        <v>1.9346515235447495</v>
      </c>
      <c r="P927">
        <f t="shared" si="165"/>
        <v>1.6745794365742164</v>
      </c>
      <c r="Q927">
        <f t="shared" si="166"/>
        <v>1.3372897182871082</v>
      </c>
      <c r="R927">
        <f t="shared" si="167"/>
        <v>0.66271028171289181</v>
      </c>
      <c r="S927">
        <f t="shared" si="168"/>
        <v>0.32542056342578374</v>
      </c>
      <c r="T927">
        <f t="shared" si="169"/>
        <v>6.5348476455250437E-2</v>
      </c>
    </row>
    <row r="928" spans="9:20">
      <c r="I928">
        <f t="shared" si="163"/>
        <v>92.599999999999014</v>
      </c>
      <c r="J928">
        <f t="shared" si="170"/>
        <v>1.8310906178941775</v>
      </c>
      <c r="L928">
        <f t="shared" si="171"/>
        <v>2.5</v>
      </c>
      <c r="M928">
        <f t="shared" si="172"/>
        <v>-1</v>
      </c>
      <c r="O928">
        <f t="shared" si="164"/>
        <v>1.9356619576242573</v>
      </c>
      <c r="P928">
        <f t="shared" si="165"/>
        <v>1.675308711640783</v>
      </c>
      <c r="Q928">
        <f t="shared" si="166"/>
        <v>1.3376543558203915</v>
      </c>
      <c r="R928">
        <f t="shared" si="167"/>
        <v>0.66234564417960851</v>
      </c>
      <c r="S928">
        <f t="shared" si="168"/>
        <v>0.32469128835921712</v>
      </c>
      <c r="T928">
        <f t="shared" si="169"/>
        <v>6.4338042375742699E-2</v>
      </c>
    </row>
    <row r="929" spans="9:20">
      <c r="I929">
        <f t="shared" si="163"/>
        <v>92.699999999999008</v>
      </c>
      <c r="J929">
        <f t="shared" si="170"/>
        <v>1.8350475926840935</v>
      </c>
      <c r="L929">
        <f t="shared" si="171"/>
        <v>2.5</v>
      </c>
      <c r="M929">
        <f t="shared" si="172"/>
        <v>-1</v>
      </c>
      <c r="O929">
        <f t="shared" si="164"/>
        <v>1.9366723917037652</v>
      </c>
      <c r="P929">
        <f t="shared" si="165"/>
        <v>1.6760379867073496</v>
      </c>
      <c r="Q929">
        <f t="shared" si="166"/>
        <v>1.3380189933536748</v>
      </c>
      <c r="R929">
        <f t="shared" si="167"/>
        <v>0.6619810066463252</v>
      </c>
      <c r="S929">
        <f t="shared" si="168"/>
        <v>0.3239620132926504</v>
      </c>
      <c r="T929">
        <f t="shared" si="169"/>
        <v>6.332760829623485E-2</v>
      </c>
    </row>
    <row r="930" spans="9:20">
      <c r="I930">
        <f t="shared" si="163"/>
        <v>92.799999999999002</v>
      </c>
      <c r="J930">
        <f t="shared" si="170"/>
        <v>1.8390088383588332</v>
      </c>
      <c r="L930">
        <f t="shared" si="171"/>
        <v>2.5</v>
      </c>
      <c r="M930">
        <f t="shared" si="172"/>
        <v>-1</v>
      </c>
      <c r="O930">
        <f t="shared" si="164"/>
        <v>1.937682825783273</v>
      </c>
      <c r="P930">
        <f t="shared" si="165"/>
        <v>1.6767672617739162</v>
      </c>
      <c r="Q930">
        <f t="shared" si="166"/>
        <v>1.3383836308869581</v>
      </c>
      <c r="R930">
        <f t="shared" si="167"/>
        <v>0.66161636911304189</v>
      </c>
      <c r="S930">
        <f t="shared" si="168"/>
        <v>0.32323273822608367</v>
      </c>
      <c r="T930">
        <f t="shared" si="169"/>
        <v>6.2317174216727111E-2</v>
      </c>
    </row>
    <row r="931" spans="9:20">
      <c r="I931">
        <f t="shared" si="163"/>
        <v>92.899999999998997</v>
      </c>
      <c r="J931">
        <f t="shared" si="170"/>
        <v>1.8429743549183983</v>
      </c>
      <c r="L931">
        <f t="shared" si="171"/>
        <v>2.5</v>
      </c>
      <c r="M931">
        <f t="shared" si="172"/>
        <v>-1</v>
      </c>
      <c r="O931">
        <f t="shared" si="164"/>
        <v>1.9386932598627808</v>
      </c>
      <c r="P931">
        <f t="shared" si="165"/>
        <v>1.6774965368404828</v>
      </c>
      <c r="Q931">
        <f t="shared" si="166"/>
        <v>1.3387482684202414</v>
      </c>
      <c r="R931">
        <f t="shared" si="167"/>
        <v>0.66125173157975858</v>
      </c>
      <c r="S931">
        <f t="shared" si="168"/>
        <v>0.32250346315951706</v>
      </c>
      <c r="T931">
        <f t="shared" si="169"/>
        <v>6.1306740137219262E-2</v>
      </c>
    </row>
    <row r="932" spans="9:20">
      <c r="I932">
        <f t="shared" si="163"/>
        <v>92.999999999998991</v>
      </c>
      <c r="J932">
        <f t="shared" si="170"/>
        <v>1.8469441423627873</v>
      </c>
      <c r="L932">
        <f t="shared" si="171"/>
        <v>2.5</v>
      </c>
      <c r="M932">
        <f t="shared" si="172"/>
        <v>-1</v>
      </c>
      <c r="O932">
        <f t="shared" si="164"/>
        <v>1.9397036939422885</v>
      </c>
      <c r="P932">
        <f t="shared" si="165"/>
        <v>1.6782258119070497</v>
      </c>
      <c r="Q932">
        <f t="shared" si="166"/>
        <v>1.3391129059535247</v>
      </c>
      <c r="R932">
        <f t="shared" si="167"/>
        <v>0.66088709404647517</v>
      </c>
      <c r="S932">
        <f t="shared" si="168"/>
        <v>0.32177418809295033</v>
      </c>
      <c r="T932">
        <f t="shared" si="169"/>
        <v>6.0296306057711524E-2</v>
      </c>
    </row>
    <row r="933" spans="9:20">
      <c r="I933">
        <f t="shared" si="163"/>
        <v>93.099999999998985</v>
      </c>
      <c r="J933">
        <f t="shared" si="170"/>
        <v>1.8509182006920013</v>
      </c>
      <c r="L933">
        <f t="shared" si="171"/>
        <v>2.5</v>
      </c>
      <c r="M933">
        <f t="shared" si="172"/>
        <v>-1</v>
      </c>
      <c r="O933">
        <f t="shared" si="164"/>
        <v>1.9407141280217961</v>
      </c>
      <c r="P933">
        <f t="shared" si="165"/>
        <v>1.6789550869736165</v>
      </c>
      <c r="Q933">
        <f t="shared" si="166"/>
        <v>1.3394775434868083</v>
      </c>
      <c r="R933">
        <f t="shared" si="167"/>
        <v>0.66052245651319175</v>
      </c>
      <c r="S933">
        <f t="shared" si="168"/>
        <v>0.3210449130263836</v>
      </c>
      <c r="T933">
        <f t="shared" si="169"/>
        <v>5.9285871978203786E-2</v>
      </c>
    </row>
    <row r="934" spans="9:20">
      <c r="I934">
        <f t="shared" si="163"/>
        <v>93.19999999999898</v>
      </c>
      <c r="J934">
        <f t="shared" si="170"/>
        <v>1.8548965299060394</v>
      </c>
      <c r="L934">
        <f t="shared" si="171"/>
        <v>2.5</v>
      </c>
      <c r="M934">
        <f t="shared" si="172"/>
        <v>-1</v>
      </c>
      <c r="O934">
        <f t="shared" si="164"/>
        <v>1.941724562101304</v>
      </c>
      <c r="P934">
        <f t="shared" si="165"/>
        <v>1.6796843620401831</v>
      </c>
      <c r="Q934">
        <f t="shared" si="166"/>
        <v>1.3398421810200916</v>
      </c>
      <c r="R934">
        <f t="shared" si="167"/>
        <v>0.66015781897990844</v>
      </c>
      <c r="S934">
        <f t="shared" si="168"/>
        <v>0.32031563795981699</v>
      </c>
      <c r="T934">
        <f t="shared" si="169"/>
        <v>5.8275437898695936E-2</v>
      </c>
    </row>
    <row r="935" spans="9:20">
      <c r="I935">
        <f t="shared" si="163"/>
        <v>93.299999999998974</v>
      </c>
      <c r="J935">
        <f t="shared" si="170"/>
        <v>1.8588791300049026</v>
      </c>
      <c r="L935">
        <f t="shared" si="171"/>
        <v>2.5</v>
      </c>
      <c r="M935">
        <f t="shared" si="172"/>
        <v>-1</v>
      </c>
      <c r="O935">
        <f t="shared" si="164"/>
        <v>1.9427349961808118</v>
      </c>
      <c r="P935">
        <f t="shared" si="165"/>
        <v>1.6804136371067497</v>
      </c>
      <c r="Q935">
        <f t="shared" si="166"/>
        <v>1.3402068185533749</v>
      </c>
      <c r="R935">
        <f t="shared" si="167"/>
        <v>0.65979318144662513</v>
      </c>
      <c r="S935">
        <f t="shared" si="168"/>
        <v>0.31958636289325026</v>
      </c>
      <c r="T935">
        <f t="shared" si="169"/>
        <v>5.7265003819188198E-2</v>
      </c>
    </row>
    <row r="936" spans="9:20">
      <c r="I936">
        <f t="shared" si="163"/>
        <v>93.399999999998968</v>
      </c>
      <c r="J936">
        <f t="shared" si="170"/>
        <v>1.8628660009885896</v>
      </c>
      <c r="L936">
        <f t="shared" si="171"/>
        <v>2.5</v>
      </c>
      <c r="M936">
        <f t="shared" si="172"/>
        <v>-1</v>
      </c>
      <c r="O936">
        <f t="shared" si="164"/>
        <v>1.9437454302603197</v>
      </c>
      <c r="P936">
        <f t="shared" si="165"/>
        <v>1.6811429121733164</v>
      </c>
      <c r="Q936">
        <f t="shared" si="166"/>
        <v>1.3405714560866582</v>
      </c>
      <c r="R936">
        <f t="shared" si="167"/>
        <v>0.65942854391334182</v>
      </c>
      <c r="S936">
        <f t="shared" si="168"/>
        <v>0.31885708782668365</v>
      </c>
      <c r="T936">
        <f t="shared" si="169"/>
        <v>5.6254569739680349E-2</v>
      </c>
    </row>
    <row r="937" spans="9:20">
      <c r="I937">
        <f t="shared" si="163"/>
        <v>93.499999999998963</v>
      </c>
      <c r="J937">
        <f t="shared" si="170"/>
        <v>1.8668571428571017</v>
      </c>
      <c r="L937">
        <f t="shared" si="171"/>
        <v>2.5</v>
      </c>
      <c r="M937">
        <f t="shared" si="172"/>
        <v>-1</v>
      </c>
      <c r="O937">
        <f t="shared" si="164"/>
        <v>1.9447558643398275</v>
      </c>
      <c r="P937">
        <f t="shared" si="165"/>
        <v>1.681872187239883</v>
      </c>
      <c r="Q937">
        <f t="shared" si="166"/>
        <v>1.3409360936199415</v>
      </c>
      <c r="R937">
        <f t="shared" si="167"/>
        <v>0.65906390638005852</v>
      </c>
      <c r="S937">
        <f t="shared" si="168"/>
        <v>0.31812781276011692</v>
      </c>
      <c r="T937">
        <f t="shared" si="169"/>
        <v>5.5244135660172611E-2</v>
      </c>
    </row>
    <row r="938" spans="9:20">
      <c r="I938">
        <f t="shared" si="163"/>
        <v>93.599999999998957</v>
      </c>
      <c r="J938">
        <f t="shared" si="170"/>
        <v>1.8708525556104376</v>
      </c>
      <c r="L938">
        <f t="shared" si="171"/>
        <v>2.5</v>
      </c>
      <c r="M938">
        <f t="shared" si="172"/>
        <v>-1</v>
      </c>
      <c r="O938">
        <f t="shared" si="164"/>
        <v>1.9457662984193353</v>
      </c>
      <c r="P938">
        <f t="shared" si="165"/>
        <v>1.6826014623064498</v>
      </c>
      <c r="Q938">
        <f t="shared" si="166"/>
        <v>1.341300731153225</v>
      </c>
      <c r="R938">
        <f t="shared" si="167"/>
        <v>0.6586992688467751</v>
      </c>
      <c r="S938">
        <f t="shared" si="168"/>
        <v>0.3173985376935502</v>
      </c>
      <c r="T938">
        <f t="shared" si="169"/>
        <v>5.4233701580664762E-2</v>
      </c>
    </row>
    <row r="939" spans="9:20">
      <c r="I939">
        <f t="shared" si="163"/>
        <v>93.699999999998951</v>
      </c>
      <c r="J939">
        <f t="shared" si="170"/>
        <v>1.8748522392485989</v>
      </c>
      <c r="L939">
        <f t="shared" si="171"/>
        <v>2.5</v>
      </c>
      <c r="M939">
        <f t="shared" si="172"/>
        <v>-1</v>
      </c>
      <c r="O939">
        <f t="shared" si="164"/>
        <v>1.946776732498843</v>
      </c>
      <c r="P939">
        <f t="shared" si="165"/>
        <v>1.6833307373730164</v>
      </c>
      <c r="Q939">
        <f t="shared" si="166"/>
        <v>1.3416653686865083</v>
      </c>
      <c r="R939">
        <f t="shared" si="167"/>
        <v>0.65833463131349179</v>
      </c>
      <c r="S939">
        <f t="shared" si="168"/>
        <v>0.31666926262698358</v>
      </c>
      <c r="T939">
        <f t="shared" si="169"/>
        <v>5.3223267501157023E-2</v>
      </c>
    </row>
    <row r="940" spans="9:20">
      <c r="I940">
        <f t="shared" si="163"/>
        <v>93.799999999998946</v>
      </c>
      <c r="J940">
        <f t="shared" si="170"/>
        <v>1.878856193771584</v>
      </c>
      <c r="L940">
        <f t="shared" si="171"/>
        <v>2.5</v>
      </c>
      <c r="M940">
        <f t="shared" si="172"/>
        <v>-1</v>
      </c>
      <c r="O940">
        <f t="shared" si="164"/>
        <v>1.9477871665783508</v>
      </c>
      <c r="P940">
        <f t="shared" si="165"/>
        <v>1.6840600124395833</v>
      </c>
      <c r="Q940">
        <f t="shared" si="166"/>
        <v>1.3420300062197916</v>
      </c>
      <c r="R940">
        <f t="shared" si="167"/>
        <v>0.65796999378020837</v>
      </c>
      <c r="S940">
        <f t="shared" si="168"/>
        <v>0.31593998756041686</v>
      </c>
      <c r="T940">
        <f t="shared" si="169"/>
        <v>5.2212833421649174E-2</v>
      </c>
    </row>
    <row r="941" spans="9:20">
      <c r="I941">
        <f t="shared" si="163"/>
        <v>93.89999999999894</v>
      </c>
      <c r="J941">
        <f t="shared" si="170"/>
        <v>1.8828644191793942</v>
      </c>
      <c r="L941">
        <f t="shared" si="171"/>
        <v>2.5</v>
      </c>
      <c r="M941">
        <f t="shared" si="172"/>
        <v>-1</v>
      </c>
      <c r="O941">
        <f t="shared" si="164"/>
        <v>1.9487976006578585</v>
      </c>
      <c r="P941">
        <f t="shared" si="165"/>
        <v>1.6847892875061499</v>
      </c>
      <c r="Q941">
        <f t="shared" si="166"/>
        <v>1.3423946437530749</v>
      </c>
      <c r="R941">
        <f t="shared" si="167"/>
        <v>0.65760535624692507</v>
      </c>
      <c r="S941">
        <f t="shared" si="168"/>
        <v>0.31521071249385013</v>
      </c>
      <c r="T941">
        <f t="shared" si="169"/>
        <v>5.1202399342141436E-2</v>
      </c>
    </row>
    <row r="942" spans="9:20">
      <c r="I942">
        <f t="shared" si="163"/>
        <v>93.999999999998934</v>
      </c>
      <c r="J942">
        <f t="shared" si="170"/>
        <v>1.8868769154720284</v>
      </c>
      <c r="L942">
        <f t="shared" si="171"/>
        <v>2.5</v>
      </c>
      <c r="M942">
        <f t="shared" si="172"/>
        <v>-1</v>
      </c>
      <c r="O942">
        <f t="shared" si="164"/>
        <v>1.9498080347373663</v>
      </c>
      <c r="P942">
        <f t="shared" si="165"/>
        <v>1.6855185625727165</v>
      </c>
      <c r="Q942">
        <f t="shared" si="166"/>
        <v>1.3427592812863582</v>
      </c>
      <c r="R942">
        <f t="shared" si="167"/>
        <v>0.65724071871364176</v>
      </c>
      <c r="S942">
        <f t="shared" si="168"/>
        <v>0.31448143742728352</v>
      </c>
      <c r="T942">
        <f t="shared" si="169"/>
        <v>5.0191965262633587E-2</v>
      </c>
    </row>
    <row r="943" spans="9:20">
      <c r="I943">
        <f t="shared" si="163"/>
        <v>94.099999999998929</v>
      </c>
      <c r="J943">
        <f t="shared" si="170"/>
        <v>1.8908936826494875</v>
      </c>
      <c r="L943">
        <f t="shared" si="171"/>
        <v>2.5</v>
      </c>
      <c r="M943">
        <f t="shared" si="172"/>
        <v>-1</v>
      </c>
      <c r="O943">
        <f t="shared" si="164"/>
        <v>1.9508184688168742</v>
      </c>
      <c r="P943">
        <f t="shared" si="165"/>
        <v>1.6862478376392831</v>
      </c>
      <c r="Q943">
        <f t="shared" si="166"/>
        <v>1.3431239188196415</v>
      </c>
      <c r="R943">
        <f t="shared" si="167"/>
        <v>0.65687608118035845</v>
      </c>
      <c r="S943">
        <f t="shared" si="168"/>
        <v>0.31375216236071679</v>
      </c>
      <c r="T943">
        <f t="shared" si="169"/>
        <v>4.9181531183125848E-2</v>
      </c>
    </row>
    <row r="944" spans="9:20">
      <c r="I944">
        <f t="shared" si="163"/>
        <v>94.199999999998923</v>
      </c>
      <c r="J944">
        <f t="shared" si="170"/>
        <v>1.8949147207117707</v>
      </c>
      <c r="L944">
        <f t="shared" si="171"/>
        <v>2.5</v>
      </c>
      <c r="M944">
        <f t="shared" si="172"/>
        <v>-1</v>
      </c>
      <c r="O944">
        <f t="shared" si="164"/>
        <v>1.951828902896382</v>
      </c>
      <c r="P944">
        <f t="shared" si="165"/>
        <v>1.6869771127058499</v>
      </c>
      <c r="Q944">
        <f t="shared" si="166"/>
        <v>1.3434885563529249</v>
      </c>
      <c r="R944">
        <f t="shared" si="167"/>
        <v>0.65651144364707503</v>
      </c>
      <c r="S944">
        <f t="shared" si="168"/>
        <v>0.31302288729415007</v>
      </c>
      <c r="T944">
        <f t="shared" si="169"/>
        <v>4.8171097103617999E-2</v>
      </c>
    </row>
    <row r="945" spans="9:20">
      <c r="I945">
        <f t="shared" si="163"/>
        <v>94.299999999998917</v>
      </c>
      <c r="J945">
        <f t="shared" si="170"/>
        <v>1.898940029658879</v>
      </c>
      <c r="L945">
        <f t="shared" si="171"/>
        <v>2.5</v>
      </c>
      <c r="M945">
        <f t="shared" si="172"/>
        <v>-1</v>
      </c>
      <c r="O945">
        <f t="shared" si="164"/>
        <v>1.9528393369758899</v>
      </c>
      <c r="P945">
        <f t="shared" si="165"/>
        <v>1.6877063877724165</v>
      </c>
      <c r="Q945">
        <f t="shared" si="166"/>
        <v>1.3438531938862082</v>
      </c>
      <c r="R945">
        <f t="shared" si="167"/>
        <v>0.65614680611379173</v>
      </c>
      <c r="S945">
        <f t="shared" si="168"/>
        <v>0.31229361222758345</v>
      </c>
      <c r="T945">
        <f t="shared" si="169"/>
        <v>4.7160663024110261E-2</v>
      </c>
    </row>
    <row r="946" spans="9:20">
      <c r="I946">
        <f t="shared" si="163"/>
        <v>94.399999999998911</v>
      </c>
      <c r="J946">
        <f t="shared" si="170"/>
        <v>1.9029696094908113</v>
      </c>
      <c r="L946">
        <f t="shared" si="171"/>
        <v>2.5</v>
      </c>
      <c r="M946">
        <f t="shared" si="172"/>
        <v>-1</v>
      </c>
      <c r="O946">
        <f t="shared" si="164"/>
        <v>1.9538497710553977</v>
      </c>
      <c r="P946">
        <f t="shared" si="165"/>
        <v>1.6884356628389834</v>
      </c>
      <c r="Q946">
        <f t="shared" si="166"/>
        <v>1.3442178314194917</v>
      </c>
      <c r="R946">
        <f t="shared" si="167"/>
        <v>0.65578216858050831</v>
      </c>
      <c r="S946">
        <f t="shared" si="168"/>
        <v>0.31156433716101672</v>
      </c>
      <c r="T946">
        <f t="shared" si="169"/>
        <v>4.6150228944602412E-2</v>
      </c>
    </row>
    <row r="947" spans="9:20">
      <c r="I947">
        <f t="shared" si="163"/>
        <v>94.499999999998906</v>
      </c>
      <c r="J947">
        <f t="shared" si="170"/>
        <v>1.9070034602075685</v>
      </c>
      <c r="L947">
        <f t="shared" si="171"/>
        <v>2.5</v>
      </c>
      <c r="M947">
        <f t="shared" si="172"/>
        <v>-1</v>
      </c>
      <c r="O947">
        <f t="shared" si="164"/>
        <v>1.9548602051349053</v>
      </c>
      <c r="P947">
        <f t="shared" si="165"/>
        <v>1.68916493790555</v>
      </c>
      <c r="Q947">
        <f t="shared" si="166"/>
        <v>1.344582468952775</v>
      </c>
      <c r="R947">
        <f t="shared" si="167"/>
        <v>0.655417531047225</v>
      </c>
      <c r="S947">
        <f t="shared" si="168"/>
        <v>0.31083506209445</v>
      </c>
      <c r="T947">
        <f t="shared" si="169"/>
        <v>4.5139794865094673E-2</v>
      </c>
    </row>
    <row r="948" spans="9:20">
      <c r="I948">
        <f t="shared" si="163"/>
        <v>94.5999999999989</v>
      </c>
      <c r="J948">
        <f t="shared" si="170"/>
        <v>1.9110415818091497</v>
      </c>
      <c r="L948">
        <f t="shared" si="171"/>
        <v>2.5</v>
      </c>
      <c r="M948">
        <f t="shared" si="172"/>
        <v>-1</v>
      </c>
      <c r="O948">
        <f t="shared" si="164"/>
        <v>1.9558706392144132</v>
      </c>
      <c r="P948">
        <f t="shared" si="165"/>
        <v>1.6898942129721166</v>
      </c>
      <c r="Q948">
        <f t="shared" si="166"/>
        <v>1.3449471064860583</v>
      </c>
      <c r="R948">
        <f t="shared" si="167"/>
        <v>0.65505289351394169</v>
      </c>
      <c r="S948">
        <f t="shared" si="168"/>
        <v>0.31010578702788338</v>
      </c>
      <c r="T948">
        <f t="shared" si="169"/>
        <v>4.4129360785586824E-2</v>
      </c>
    </row>
    <row r="949" spans="9:20">
      <c r="I949">
        <f t="shared" si="163"/>
        <v>94.699999999998894</v>
      </c>
      <c r="J949">
        <f t="shared" si="170"/>
        <v>1.9150839742955561</v>
      </c>
      <c r="L949">
        <f t="shared" si="171"/>
        <v>2.5</v>
      </c>
      <c r="M949">
        <f t="shared" si="172"/>
        <v>-1</v>
      </c>
      <c r="O949">
        <f t="shared" si="164"/>
        <v>1.9568810732939208</v>
      </c>
      <c r="P949">
        <f t="shared" si="165"/>
        <v>1.6906234880386832</v>
      </c>
      <c r="Q949">
        <f t="shared" si="166"/>
        <v>1.3453117440193416</v>
      </c>
      <c r="R949">
        <f t="shared" si="167"/>
        <v>0.65468825598065838</v>
      </c>
      <c r="S949">
        <f t="shared" si="168"/>
        <v>0.30937651196131666</v>
      </c>
      <c r="T949">
        <f t="shared" si="169"/>
        <v>4.3118926706079086E-2</v>
      </c>
    </row>
    <row r="950" spans="9:20">
      <c r="I950">
        <f t="shared" si="163"/>
        <v>94.799999999998889</v>
      </c>
      <c r="J950">
        <f t="shared" si="170"/>
        <v>1.9191306376667865</v>
      </c>
      <c r="L950">
        <f t="shared" si="171"/>
        <v>2.5</v>
      </c>
      <c r="M950">
        <f t="shared" si="172"/>
        <v>-1</v>
      </c>
      <c r="O950">
        <f t="shared" si="164"/>
        <v>1.9578915073734287</v>
      </c>
      <c r="P950">
        <f t="shared" si="165"/>
        <v>1.6913527631052501</v>
      </c>
      <c r="Q950">
        <f t="shared" si="166"/>
        <v>1.3456763815526251</v>
      </c>
      <c r="R950">
        <f t="shared" si="167"/>
        <v>0.65432361844737497</v>
      </c>
      <c r="S950">
        <f t="shared" si="168"/>
        <v>0.30864723689474993</v>
      </c>
      <c r="T950">
        <f t="shared" si="169"/>
        <v>4.2108492626571348E-2</v>
      </c>
    </row>
    <row r="951" spans="9:20">
      <c r="I951">
        <f t="shared" si="163"/>
        <v>94.899999999998883</v>
      </c>
      <c r="J951">
        <f t="shared" si="170"/>
        <v>1.9231815719228418</v>
      </c>
      <c r="L951">
        <f t="shared" si="171"/>
        <v>2.5</v>
      </c>
      <c r="M951">
        <f t="shared" si="172"/>
        <v>-1</v>
      </c>
      <c r="O951">
        <f t="shared" si="164"/>
        <v>1.9589019414529365</v>
      </c>
      <c r="P951">
        <f t="shared" si="165"/>
        <v>1.6920820381718167</v>
      </c>
      <c r="Q951">
        <f t="shared" si="166"/>
        <v>1.3460410190859085</v>
      </c>
      <c r="R951">
        <f t="shared" si="167"/>
        <v>0.65395898091409166</v>
      </c>
      <c r="S951">
        <f t="shared" si="168"/>
        <v>0.30791796182818332</v>
      </c>
      <c r="T951">
        <f t="shared" si="169"/>
        <v>4.1098058547063498E-2</v>
      </c>
    </row>
    <row r="952" spans="9:20">
      <c r="I952">
        <f t="shared" si="163"/>
        <v>94.999999999998877</v>
      </c>
      <c r="J952">
        <f t="shared" si="170"/>
        <v>1.9272367770637211</v>
      </c>
      <c r="L952">
        <f t="shared" si="171"/>
        <v>2.5</v>
      </c>
      <c r="M952">
        <f t="shared" si="172"/>
        <v>-1</v>
      </c>
      <c r="O952">
        <f t="shared" si="164"/>
        <v>1.9599123755324444</v>
      </c>
      <c r="P952">
        <f t="shared" si="165"/>
        <v>1.6928113132383835</v>
      </c>
      <c r="Q952">
        <f t="shared" si="166"/>
        <v>1.3464056566191918</v>
      </c>
      <c r="R952">
        <f t="shared" si="167"/>
        <v>0.65359434338080824</v>
      </c>
      <c r="S952">
        <f t="shared" si="168"/>
        <v>0.30718868676161659</v>
      </c>
      <c r="T952">
        <f t="shared" si="169"/>
        <v>4.008762446755576E-2</v>
      </c>
    </row>
    <row r="953" spans="9:20">
      <c r="I953">
        <f t="shared" si="163"/>
        <v>95.099999999998872</v>
      </c>
      <c r="J953">
        <f t="shared" si="170"/>
        <v>1.9312962530894255</v>
      </c>
      <c r="L953">
        <f t="shared" si="171"/>
        <v>2.5</v>
      </c>
      <c r="M953">
        <f t="shared" si="172"/>
        <v>-1</v>
      </c>
      <c r="O953">
        <f t="shared" si="164"/>
        <v>1.9609228096119522</v>
      </c>
      <c r="P953">
        <f t="shared" si="165"/>
        <v>1.6935405883049501</v>
      </c>
      <c r="Q953">
        <f t="shared" si="166"/>
        <v>1.3467702941524751</v>
      </c>
      <c r="R953">
        <f t="shared" si="167"/>
        <v>0.65322970584752493</v>
      </c>
      <c r="S953">
        <f t="shared" si="168"/>
        <v>0.30645941169504998</v>
      </c>
      <c r="T953">
        <f t="shared" si="169"/>
        <v>3.9077190388047911E-2</v>
      </c>
    </row>
    <row r="954" spans="9:20">
      <c r="I954">
        <f t="shared" si="163"/>
        <v>95.199999999998866</v>
      </c>
      <c r="J954">
        <f t="shared" si="170"/>
        <v>1.9353599999999538</v>
      </c>
      <c r="L954">
        <f t="shared" si="171"/>
        <v>2.5</v>
      </c>
      <c r="M954">
        <f t="shared" si="172"/>
        <v>-1</v>
      </c>
      <c r="O954">
        <f t="shared" si="164"/>
        <v>1.9619332436914598</v>
      </c>
      <c r="P954">
        <f t="shared" si="165"/>
        <v>1.6942698633715167</v>
      </c>
      <c r="Q954">
        <f t="shared" si="166"/>
        <v>1.3471349316857584</v>
      </c>
      <c r="R954">
        <f t="shared" si="167"/>
        <v>0.65286506831424163</v>
      </c>
      <c r="S954">
        <f t="shared" si="168"/>
        <v>0.30573013662848325</v>
      </c>
      <c r="T954">
        <f t="shared" si="169"/>
        <v>3.8066756308540173E-2</v>
      </c>
    </row>
    <row r="955" spans="9:20">
      <c r="I955">
        <f t="shared" si="163"/>
        <v>95.29999999999886</v>
      </c>
      <c r="J955">
        <f t="shared" si="170"/>
        <v>1.9394280177953074</v>
      </c>
      <c r="L955">
        <f t="shared" si="171"/>
        <v>2.5</v>
      </c>
      <c r="M955">
        <f t="shared" si="172"/>
        <v>-1</v>
      </c>
      <c r="O955">
        <f t="shared" si="164"/>
        <v>1.9629436777709677</v>
      </c>
      <c r="P955">
        <f t="shared" si="165"/>
        <v>1.6949991384380834</v>
      </c>
      <c r="Q955">
        <f t="shared" si="166"/>
        <v>1.3474995692190417</v>
      </c>
      <c r="R955">
        <f t="shared" si="167"/>
        <v>0.65250043078095832</v>
      </c>
      <c r="S955">
        <f t="shared" si="168"/>
        <v>0.30500086156191653</v>
      </c>
      <c r="T955">
        <f t="shared" si="169"/>
        <v>3.7056322229032324E-2</v>
      </c>
    </row>
    <row r="956" spans="9:20">
      <c r="I956">
        <f t="shared" si="163"/>
        <v>95.399999999998855</v>
      </c>
      <c r="J956">
        <f t="shared" si="170"/>
        <v>1.9435003064754848</v>
      </c>
      <c r="L956">
        <f t="shared" si="171"/>
        <v>2.5</v>
      </c>
      <c r="M956">
        <f t="shared" si="172"/>
        <v>-1</v>
      </c>
      <c r="O956">
        <f t="shared" si="164"/>
        <v>1.9639541118504753</v>
      </c>
      <c r="P956">
        <f t="shared" si="165"/>
        <v>1.69572841350465</v>
      </c>
      <c r="Q956">
        <f t="shared" si="166"/>
        <v>1.347864206752325</v>
      </c>
      <c r="R956">
        <f t="shared" si="167"/>
        <v>0.65213579324767501</v>
      </c>
      <c r="S956">
        <f t="shared" si="168"/>
        <v>0.30427158649534991</v>
      </c>
      <c r="T956">
        <f t="shared" si="169"/>
        <v>3.6045888149524585E-2</v>
      </c>
    </row>
    <row r="957" spans="9:20">
      <c r="I957">
        <f t="shared" si="163"/>
        <v>95.499999999998849</v>
      </c>
      <c r="J957">
        <f t="shared" si="170"/>
        <v>1.9475768660404871</v>
      </c>
      <c r="L957">
        <f t="shared" si="171"/>
        <v>2.5</v>
      </c>
      <c r="M957">
        <f t="shared" si="172"/>
        <v>-1</v>
      </c>
      <c r="O957">
        <f t="shared" si="164"/>
        <v>1.9649645459299832</v>
      </c>
      <c r="P957">
        <f t="shared" si="165"/>
        <v>1.6964576885712168</v>
      </c>
      <c r="Q957">
        <f t="shared" si="166"/>
        <v>1.3482288442856083</v>
      </c>
      <c r="R957">
        <f t="shared" si="167"/>
        <v>0.65177115571439159</v>
      </c>
      <c r="S957">
        <f t="shared" si="168"/>
        <v>0.30354231142878318</v>
      </c>
      <c r="T957">
        <f t="shared" si="169"/>
        <v>3.5035454070016736E-2</v>
      </c>
    </row>
    <row r="958" spans="9:20">
      <c r="I958">
        <f t="shared" si="163"/>
        <v>95.599999999998843</v>
      </c>
      <c r="J958">
        <f t="shared" si="170"/>
        <v>1.9516576964903136</v>
      </c>
      <c r="L958">
        <f t="shared" si="171"/>
        <v>2.5</v>
      </c>
      <c r="M958">
        <f t="shared" si="172"/>
        <v>-1</v>
      </c>
      <c r="O958">
        <f t="shared" si="164"/>
        <v>1.965974980009491</v>
      </c>
      <c r="P958">
        <f t="shared" si="165"/>
        <v>1.6971869636377837</v>
      </c>
      <c r="Q958">
        <f t="shared" si="166"/>
        <v>1.3485934818188918</v>
      </c>
      <c r="R958">
        <f t="shared" si="167"/>
        <v>0.65140651818110817</v>
      </c>
      <c r="S958">
        <f t="shared" si="168"/>
        <v>0.30281303636221646</v>
      </c>
      <c r="T958">
        <f t="shared" si="169"/>
        <v>3.4025019990508998E-2</v>
      </c>
    </row>
    <row r="959" spans="9:20">
      <c r="I959">
        <f t="shared" si="163"/>
        <v>95.699999999998838</v>
      </c>
      <c r="J959">
        <f t="shared" si="170"/>
        <v>1.9557427978249651</v>
      </c>
      <c r="L959">
        <f t="shared" si="171"/>
        <v>2.5</v>
      </c>
      <c r="M959">
        <f t="shared" si="172"/>
        <v>-1</v>
      </c>
      <c r="O959">
        <f t="shared" si="164"/>
        <v>1.9669854140889989</v>
      </c>
      <c r="P959">
        <f t="shared" si="165"/>
        <v>1.6979162387043503</v>
      </c>
      <c r="Q959">
        <f t="shared" si="166"/>
        <v>1.3489581193521751</v>
      </c>
      <c r="R959">
        <f t="shared" si="167"/>
        <v>0.65104188064782487</v>
      </c>
      <c r="S959">
        <f t="shared" si="168"/>
        <v>0.30208376129564984</v>
      </c>
      <c r="T959">
        <f t="shared" si="169"/>
        <v>3.3014585911001149E-2</v>
      </c>
    </row>
    <row r="960" spans="9:20">
      <c r="I960">
        <f t="shared" si="163"/>
        <v>95.799999999998832</v>
      </c>
      <c r="J960">
        <f t="shared" si="170"/>
        <v>1.9598321700444405</v>
      </c>
      <c r="L960">
        <f t="shared" si="171"/>
        <v>2.5</v>
      </c>
      <c r="M960">
        <f t="shared" si="172"/>
        <v>-1</v>
      </c>
      <c r="O960">
        <f t="shared" si="164"/>
        <v>1.9679958481685067</v>
      </c>
      <c r="P960">
        <f t="shared" si="165"/>
        <v>1.6986455137709169</v>
      </c>
      <c r="Q960">
        <f t="shared" si="166"/>
        <v>1.3493227568854584</v>
      </c>
      <c r="R960">
        <f t="shared" si="167"/>
        <v>0.65067724311454156</v>
      </c>
      <c r="S960">
        <f t="shared" si="168"/>
        <v>0.30135448622908312</v>
      </c>
      <c r="T960">
        <f t="shared" si="169"/>
        <v>3.200415183149341E-2</v>
      </c>
    </row>
    <row r="961" spans="8:20">
      <c r="I961">
        <f t="shared" si="163"/>
        <v>95.899999999998826</v>
      </c>
      <c r="J961">
        <f t="shared" si="170"/>
        <v>1.9639258131487412</v>
      </c>
      <c r="L961">
        <f t="shared" si="171"/>
        <v>2.5</v>
      </c>
      <c r="M961">
        <f t="shared" si="172"/>
        <v>-1</v>
      </c>
      <c r="O961">
        <f t="shared" si="164"/>
        <v>1.9690062822480145</v>
      </c>
      <c r="P961">
        <f t="shared" si="165"/>
        <v>1.6993747888374835</v>
      </c>
      <c r="Q961">
        <f t="shared" si="166"/>
        <v>1.3496873944187417</v>
      </c>
      <c r="R961">
        <f t="shared" si="167"/>
        <v>0.65031260558125825</v>
      </c>
      <c r="S961">
        <f t="shared" si="168"/>
        <v>0.30062521116251639</v>
      </c>
      <c r="T961">
        <f t="shared" si="169"/>
        <v>3.0993717751985561E-2</v>
      </c>
    </row>
    <row r="962" spans="8:20">
      <c r="I962">
        <f t="shared" si="163"/>
        <v>95.99999999999882</v>
      </c>
      <c r="J962">
        <f t="shared" si="170"/>
        <v>1.9680237271378656</v>
      </c>
      <c r="L962">
        <f t="shared" si="171"/>
        <v>2.5</v>
      </c>
      <c r="M962">
        <f t="shared" si="172"/>
        <v>-1</v>
      </c>
      <c r="O962">
        <f t="shared" si="164"/>
        <v>1.9700167163275222</v>
      </c>
      <c r="P962">
        <f t="shared" si="165"/>
        <v>1.7001040639040501</v>
      </c>
      <c r="Q962">
        <f t="shared" si="166"/>
        <v>1.3500520319520251</v>
      </c>
      <c r="R962">
        <f t="shared" si="167"/>
        <v>0.64994796804797494</v>
      </c>
      <c r="S962">
        <f t="shared" si="168"/>
        <v>0.29989593609594978</v>
      </c>
      <c r="T962">
        <f t="shared" si="169"/>
        <v>2.9983283672477823E-2</v>
      </c>
    </row>
    <row r="963" spans="8:20">
      <c r="I963">
        <f t="shared" ref="I963:I1026" si="173">I962+0.1</f>
        <v>96.099999999998815</v>
      </c>
      <c r="J963">
        <f t="shared" si="170"/>
        <v>1.9721259120118151</v>
      </c>
      <c r="L963">
        <f t="shared" si="171"/>
        <v>2.5</v>
      </c>
      <c r="M963">
        <f t="shared" si="172"/>
        <v>-1</v>
      </c>
      <c r="O963">
        <f t="shared" ref="O963:O1026" si="174">1+((0.5*$B$6*$B$21/$B$5)*$D$33*$B$28*$I963)</f>
        <v>1.97102715040703</v>
      </c>
      <c r="P963">
        <f t="shared" ref="P963:P1026" si="175">1+((0.5*$B$6*$B$21/$B$5)*$E$33*$B$28*$I963)</f>
        <v>1.7008333389706169</v>
      </c>
      <c r="Q963">
        <f t="shared" ref="Q963:Q1026" si="176">1+((0.5*$B$6*$B$21/$B$5)*$F$33*$B$28*$I963)</f>
        <v>1.3504166694853086</v>
      </c>
      <c r="R963">
        <f t="shared" ref="R963:R1026" si="177">1-((0.5*$B$6*$B$21/$B$5)*$F$33*$B$28*$I963)</f>
        <v>0.64958333051469153</v>
      </c>
      <c r="S963">
        <f t="shared" ref="S963:S1026" si="178">1-((0.5*$B$6*$B$21/$B$5)*$E$33*$B$28*$I963)</f>
        <v>0.29916666102938305</v>
      </c>
      <c r="T963">
        <f t="shared" ref="T963:T1026" si="179">1-((0.5*$B$6*$B$21/$B$5)*$D$33*$B$28*$I963)</f>
        <v>2.8972849592969974E-2</v>
      </c>
    </row>
    <row r="964" spans="8:20">
      <c r="I964">
        <f t="shared" si="173"/>
        <v>96.199999999998809</v>
      </c>
      <c r="J964">
        <f t="shared" ref="J964:J1027" si="180">(I964/$E$3)^2</f>
        <v>1.9762323677705886</v>
      </c>
      <c r="L964">
        <f t="shared" ref="L964:L1027" si="181">$B$1</f>
        <v>2.5</v>
      </c>
      <c r="M964">
        <f t="shared" ref="M964:M1027" si="182">$B$2</f>
        <v>-1</v>
      </c>
      <c r="O964">
        <f t="shared" si="174"/>
        <v>1.9720375844865377</v>
      </c>
      <c r="P964">
        <f t="shared" si="175"/>
        <v>1.7015626140371838</v>
      </c>
      <c r="Q964">
        <f t="shared" si="176"/>
        <v>1.3507813070185919</v>
      </c>
      <c r="R964">
        <f t="shared" si="177"/>
        <v>0.64921869298140811</v>
      </c>
      <c r="S964">
        <f t="shared" si="178"/>
        <v>0.29843738596281633</v>
      </c>
      <c r="T964">
        <f t="shared" si="179"/>
        <v>2.7962415513462235E-2</v>
      </c>
    </row>
    <row r="965" spans="8:20">
      <c r="I965">
        <f t="shared" si="173"/>
        <v>96.299999999998803</v>
      </c>
      <c r="J965">
        <f t="shared" si="180"/>
        <v>1.9803430944141873</v>
      </c>
      <c r="L965">
        <f t="shared" si="181"/>
        <v>2.5</v>
      </c>
      <c r="M965">
        <f t="shared" si="182"/>
        <v>-1</v>
      </c>
      <c r="O965">
        <f t="shared" si="174"/>
        <v>1.9730480185660455</v>
      </c>
      <c r="P965">
        <f t="shared" si="175"/>
        <v>1.7022918891037504</v>
      </c>
      <c r="Q965">
        <f t="shared" si="176"/>
        <v>1.3511459445518752</v>
      </c>
      <c r="R965">
        <f t="shared" si="177"/>
        <v>0.6488540554481248</v>
      </c>
      <c r="S965">
        <f t="shared" si="178"/>
        <v>0.29770811089624971</v>
      </c>
      <c r="T965">
        <f t="shared" si="179"/>
        <v>2.6951981433954386E-2</v>
      </c>
    </row>
    <row r="966" spans="8:20">
      <c r="I966">
        <f t="shared" si="173"/>
        <v>96.399999999998798</v>
      </c>
      <c r="J966">
        <f t="shared" si="180"/>
        <v>1.9844580919426098</v>
      </c>
      <c r="L966">
        <f t="shared" si="181"/>
        <v>2.5</v>
      </c>
      <c r="M966">
        <f t="shared" si="182"/>
        <v>-1</v>
      </c>
      <c r="O966">
        <f t="shared" si="174"/>
        <v>1.9740584526455534</v>
      </c>
      <c r="P966">
        <f t="shared" si="175"/>
        <v>1.703021164170317</v>
      </c>
      <c r="Q966">
        <f t="shared" si="176"/>
        <v>1.3515105820851585</v>
      </c>
      <c r="R966">
        <f t="shared" si="177"/>
        <v>0.64848941791484149</v>
      </c>
      <c r="S966">
        <f t="shared" si="178"/>
        <v>0.29697883582968299</v>
      </c>
      <c r="T966">
        <f t="shared" si="179"/>
        <v>2.5941547354446648E-2</v>
      </c>
    </row>
    <row r="967" spans="8:20">
      <c r="I967">
        <f t="shared" si="173"/>
        <v>96.499999999998792</v>
      </c>
      <c r="J967">
        <f t="shared" si="180"/>
        <v>1.9885773603558576</v>
      </c>
      <c r="L967">
        <f t="shared" si="181"/>
        <v>2.5</v>
      </c>
      <c r="M967">
        <f t="shared" si="182"/>
        <v>-1</v>
      </c>
      <c r="O967">
        <f t="shared" si="174"/>
        <v>1.9750688867250612</v>
      </c>
      <c r="P967">
        <f t="shared" si="175"/>
        <v>1.7037504392368836</v>
      </c>
      <c r="Q967">
        <f t="shared" si="176"/>
        <v>1.3518752196184418</v>
      </c>
      <c r="R967">
        <f t="shared" si="177"/>
        <v>0.64812478038155819</v>
      </c>
      <c r="S967">
        <f t="shared" si="178"/>
        <v>0.29624956076311626</v>
      </c>
      <c r="T967">
        <f t="shared" si="179"/>
        <v>2.4931113274938799E-2</v>
      </c>
    </row>
    <row r="968" spans="8:20">
      <c r="I968">
        <f t="shared" si="173"/>
        <v>96.599999999998786</v>
      </c>
      <c r="J968">
        <f t="shared" si="180"/>
        <v>1.992700899653929</v>
      </c>
      <c r="L968">
        <f t="shared" si="181"/>
        <v>2.5</v>
      </c>
      <c r="M968">
        <f t="shared" si="182"/>
        <v>-1</v>
      </c>
      <c r="O968">
        <f t="shared" si="174"/>
        <v>1.9760793208045691</v>
      </c>
      <c r="P968">
        <f t="shared" si="175"/>
        <v>1.7044797143034502</v>
      </c>
      <c r="Q968">
        <f t="shared" si="176"/>
        <v>1.3522398571517251</v>
      </c>
      <c r="R968">
        <f t="shared" si="177"/>
        <v>0.64776014284827488</v>
      </c>
      <c r="S968">
        <f t="shared" si="178"/>
        <v>0.29552028569654964</v>
      </c>
      <c r="T968">
        <f t="shared" si="179"/>
        <v>2.392067919543106E-2</v>
      </c>
    </row>
    <row r="969" spans="8:20">
      <c r="I969">
        <f t="shared" si="173"/>
        <v>96.699999999998781</v>
      </c>
      <c r="J969">
        <f t="shared" si="180"/>
        <v>1.9968287098368258</v>
      </c>
      <c r="L969">
        <f t="shared" si="181"/>
        <v>2.5</v>
      </c>
      <c r="M969">
        <f t="shared" si="182"/>
        <v>-1</v>
      </c>
      <c r="O969">
        <f t="shared" si="174"/>
        <v>1.9770897548840767</v>
      </c>
      <c r="P969">
        <f t="shared" si="175"/>
        <v>1.7052089893700171</v>
      </c>
      <c r="Q969">
        <f t="shared" si="176"/>
        <v>1.3526044946850084</v>
      </c>
      <c r="R969">
        <f t="shared" si="177"/>
        <v>0.64739550531499146</v>
      </c>
      <c r="S969">
        <f t="shared" si="178"/>
        <v>0.29479101062998292</v>
      </c>
      <c r="T969">
        <f t="shared" si="179"/>
        <v>2.2910245115923322E-2</v>
      </c>
    </row>
    <row r="970" spans="8:20">
      <c r="H970" t="s">
        <v>737</v>
      </c>
      <c r="I970">
        <f t="shared" si="173"/>
        <v>96.799999999998775</v>
      </c>
      <c r="J970">
        <f t="shared" si="180"/>
        <v>2.0009607909045464</v>
      </c>
      <c r="L970">
        <f t="shared" si="181"/>
        <v>2.5</v>
      </c>
      <c r="M970">
        <f t="shared" si="182"/>
        <v>-1</v>
      </c>
      <c r="O970">
        <f t="shared" si="174"/>
        <v>1.9781001889635845</v>
      </c>
      <c r="P970">
        <f t="shared" si="175"/>
        <v>1.7059382644365837</v>
      </c>
      <c r="Q970">
        <f t="shared" si="176"/>
        <v>1.3529691322182917</v>
      </c>
      <c r="R970">
        <f t="shared" si="177"/>
        <v>0.64703086778170815</v>
      </c>
      <c r="S970">
        <f t="shared" si="178"/>
        <v>0.2940617355634163</v>
      </c>
      <c r="T970">
        <f t="shared" si="179"/>
        <v>2.1899811036415473E-2</v>
      </c>
    </row>
    <row r="971" spans="8:20">
      <c r="I971">
        <f t="shared" si="173"/>
        <v>96.899999999998769</v>
      </c>
      <c r="J971">
        <f t="shared" si="180"/>
        <v>2.0050971428570921</v>
      </c>
      <c r="L971">
        <f t="shared" si="181"/>
        <v>2.5</v>
      </c>
      <c r="M971">
        <f t="shared" si="182"/>
        <v>-1</v>
      </c>
      <c r="O971">
        <f t="shared" si="174"/>
        <v>1.9791106230430922</v>
      </c>
      <c r="P971">
        <f t="shared" si="175"/>
        <v>1.7066675395031505</v>
      </c>
      <c r="Q971">
        <f t="shared" si="176"/>
        <v>1.3533337697515753</v>
      </c>
      <c r="R971">
        <f t="shared" si="177"/>
        <v>0.64666623024842473</v>
      </c>
      <c r="S971">
        <f t="shared" si="178"/>
        <v>0.29333246049684958</v>
      </c>
      <c r="T971">
        <f t="shared" si="179"/>
        <v>2.0889376956907735E-2</v>
      </c>
    </row>
    <row r="972" spans="8:20">
      <c r="I972">
        <f t="shared" si="173"/>
        <v>96.999999999998764</v>
      </c>
      <c r="J972">
        <f t="shared" si="180"/>
        <v>2.0092377656944618</v>
      </c>
      <c r="L972">
        <f t="shared" si="181"/>
        <v>2.5</v>
      </c>
      <c r="M972">
        <f t="shared" si="182"/>
        <v>-1</v>
      </c>
      <c r="O972">
        <f t="shared" si="174"/>
        <v>1.9801210571226</v>
      </c>
      <c r="P972">
        <f t="shared" si="175"/>
        <v>1.7073968145697171</v>
      </c>
      <c r="Q972">
        <f t="shared" si="176"/>
        <v>1.3536984072848586</v>
      </c>
      <c r="R972">
        <f t="shared" si="177"/>
        <v>0.64630159271514143</v>
      </c>
      <c r="S972">
        <f t="shared" si="178"/>
        <v>0.29260318543028285</v>
      </c>
      <c r="T972">
        <f t="shared" si="179"/>
        <v>1.9878942877399886E-2</v>
      </c>
    </row>
    <row r="973" spans="8:20">
      <c r="I973">
        <f t="shared" si="173"/>
        <v>97.099999999998758</v>
      </c>
      <c r="J973">
        <f t="shared" si="180"/>
        <v>2.0133826594166568</v>
      </c>
      <c r="L973">
        <f t="shared" si="181"/>
        <v>2.5</v>
      </c>
      <c r="M973">
        <f t="shared" si="182"/>
        <v>-1</v>
      </c>
      <c r="O973">
        <f t="shared" si="174"/>
        <v>1.9811314912021079</v>
      </c>
      <c r="P973">
        <f t="shared" si="175"/>
        <v>1.7081260896362838</v>
      </c>
      <c r="Q973">
        <f t="shared" si="176"/>
        <v>1.3540630448181419</v>
      </c>
      <c r="R973">
        <f t="shared" si="177"/>
        <v>0.64593695518185812</v>
      </c>
      <c r="S973">
        <f t="shared" si="178"/>
        <v>0.29187391036371624</v>
      </c>
      <c r="T973">
        <f t="shared" si="179"/>
        <v>1.8868508797892147E-2</v>
      </c>
    </row>
    <row r="974" spans="8:20">
      <c r="I974">
        <f t="shared" si="173"/>
        <v>97.199999999998752</v>
      </c>
      <c r="J974">
        <f t="shared" si="180"/>
        <v>2.0175318240236755</v>
      </c>
      <c r="L974">
        <f t="shared" si="181"/>
        <v>2.5</v>
      </c>
      <c r="M974">
        <f t="shared" si="182"/>
        <v>-1</v>
      </c>
      <c r="O974">
        <f t="shared" si="174"/>
        <v>1.9821419252816157</v>
      </c>
      <c r="P974">
        <f t="shared" si="175"/>
        <v>1.7088553647028504</v>
      </c>
      <c r="Q974">
        <f t="shared" si="176"/>
        <v>1.3544276823514252</v>
      </c>
      <c r="R974">
        <f t="shared" si="177"/>
        <v>0.64557231764857481</v>
      </c>
      <c r="S974">
        <f t="shared" si="178"/>
        <v>0.29114463529714951</v>
      </c>
      <c r="T974">
        <f t="shared" si="179"/>
        <v>1.7858074718384298E-2</v>
      </c>
    </row>
    <row r="975" spans="8:20">
      <c r="I975">
        <f t="shared" si="173"/>
        <v>97.299999999998747</v>
      </c>
      <c r="J975">
        <f t="shared" si="180"/>
        <v>2.021685259515519</v>
      </c>
      <c r="L975">
        <f t="shared" si="181"/>
        <v>2.5</v>
      </c>
      <c r="M975">
        <f t="shared" si="182"/>
        <v>-1</v>
      </c>
      <c r="O975">
        <f t="shared" si="174"/>
        <v>1.9831523593611236</v>
      </c>
      <c r="P975">
        <f t="shared" si="175"/>
        <v>1.7095846397694172</v>
      </c>
      <c r="Q975">
        <f t="shared" si="176"/>
        <v>1.3547923198847087</v>
      </c>
      <c r="R975">
        <f t="shared" si="177"/>
        <v>0.64520768011529139</v>
      </c>
      <c r="S975">
        <f t="shared" si="178"/>
        <v>0.29041536023058279</v>
      </c>
      <c r="T975">
        <f t="shared" si="179"/>
        <v>1.684764063887656E-2</v>
      </c>
    </row>
    <row r="976" spans="8:20">
      <c r="I976">
        <f t="shared" si="173"/>
        <v>97.399999999998741</v>
      </c>
      <c r="J976">
        <f t="shared" si="180"/>
        <v>2.025842965892187</v>
      </c>
      <c r="L976">
        <f t="shared" si="181"/>
        <v>2.5</v>
      </c>
      <c r="M976">
        <f t="shared" si="182"/>
        <v>-1</v>
      </c>
      <c r="O976">
        <f t="shared" si="174"/>
        <v>1.9841627934406314</v>
      </c>
      <c r="P976">
        <f t="shared" si="175"/>
        <v>1.7103139148359838</v>
      </c>
      <c r="Q976">
        <f t="shared" si="176"/>
        <v>1.355156957417992</v>
      </c>
      <c r="R976">
        <f t="shared" si="177"/>
        <v>0.64484304258200809</v>
      </c>
      <c r="S976">
        <f t="shared" si="178"/>
        <v>0.28968608516401617</v>
      </c>
      <c r="T976">
        <f t="shared" si="179"/>
        <v>1.5837206559368711E-2</v>
      </c>
    </row>
    <row r="977" spans="9:20">
      <c r="I977">
        <f t="shared" si="173"/>
        <v>97.499999999998735</v>
      </c>
      <c r="J977">
        <f t="shared" si="180"/>
        <v>2.0300049431536795</v>
      </c>
      <c r="L977">
        <f t="shared" si="181"/>
        <v>2.5</v>
      </c>
      <c r="M977">
        <f t="shared" si="182"/>
        <v>-1</v>
      </c>
      <c r="O977">
        <f t="shared" si="174"/>
        <v>1.985173227520139</v>
      </c>
      <c r="P977">
        <f t="shared" si="175"/>
        <v>1.7110431899025507</v>
      </c>
      <c r="Q977">
        <f t="shared" si="176"/>
        <v>1.3555215949512753</v>
      </c>
      <c r="R977">
        <f t="shared" si="177"/>
        <v>0.64447840504872467</v>
      </c>
      <c r="S977">
        <f t="shared" si="178"/>
        <v>0.28895681009744945</v>
      </c>
      <c r="T977">
        <f t="shared" si="179"/>
        <v>1.4826772479860972E-2</v>
      </c>
    </row>
    <row r="978" spans="9:20">
      <c r="I978">
        <f t="shared" si="173"/>
        <v>97.59999999999873</v>
      </c>
      <c r="J978">
        <f t="shared" si="180"/>
        <v>2.0341711912999965</v>
      </c>
      <c r="L978">
        <f t="shared" si="181"/>
        <v>2.5</v>
      </c>
      <c r="M978">
        <f t="shared" si="182"/>
        <v>-1</v>
      </c>
      <c r="O978">
        <f t="shared" si="174"/>
        <v>1.9861836615996469</v>
      </c>
      <c r="P978">
        <f t="shared" si="175"/>
        <v>1.7117724649691173</v>
      </c>
      <c r="Q978">
        <f t="shared" si="176"/>
        <v>1.3558862324845586</v>
      </c>
      <c r="R978">
        <f t="shared" si="177"/>
        <v>0.64411376751544136</v>
      </c>
      <c r="S978">
        <f t="shared" si="178"/>
        <v>0.28822753503088272</v>
      </c>
      <c r="T978">
        <f t="shared" si="179"/>
        <v>1.3816338400353123E-2</v>
      </c>
    </row>
    <row r="979" spans="9:20">
      <c r="I979">
        <f t="shared" si="173"/>
        <v>97.699999999998724</v>
      </c>
      <c r="J979">
        <f t="shared" si="180"/>
        <v>2.0383417103311383</v>
      </c>
      <c r="L979">
        <f t="shared" si="181"/>
        <v>2.5</v>
      </c>
      <c r="M979">
        <f t="shared" si="182"/>
        <v>-1</v>
      </c>
      <c r="O979">
        <f t="shared" si="174"/>
        <v>1.9871940956791545</v>
      </c>
      <c r="P979">
        <f t="shared" si="175"/>
        <v>1.7125017400356839</v>
      </c>
      <c r="Q979">
        <f t="shared" si="176"/>
        <v>1.3562508700178419</v>
      </c>
      <c r="R979">
        <f t="shared" si="177"/>
        <v>0.64374912998215805</v>
      </c>
      <c r="S979">
        <f t="shared" si="178"/>
        <v>0.28749825996431611</v>
      </c>
      <c r="T979">
        <f t="shared" si="179"/>
        <v>1.2805904320845385E-2</v>
      </c>
    </row>
    <row r="980" spans="9:20">
      <c r="I980">
        <f t="shared" si="173"/>
        <v>97.799999999998718</v>
      </c>
      <c r="J980">
        <f t="shared" si="180"/>
        <v>2.0425165002471042</v>
      </c>
      <c r="L980">
        <f t="shared" si="181"/>
        <v>2.5</v>
      </c>
      <c r="M980">
        <f t="shared" si="182"/>
        <v>-1</v>
      </c>
      <c r="O980">
        <f t="shared" si="174"/>
        <v>1.9882045297586624</v>
      </c>
      <c r="P980">
        <f t="shared" si="175"/>
        <v>1.7132310151022505</v>
      </c>
      <c r="Q980">
        <f t="shared" si="176"/>
        <v>1.3566155075511253</v>
      </c>
      <c r="R980">
        <f t="shared" si="177"/>
        <v>0.64338449244887475</v>
      </c>
      <c r="S980">
        <f t="shared" si="178"/>
        <v>0.28676898489774938</v>
      </c>
      <c r="T980">
        <f t="shared" si="179"/>
        <v>1.1795470241337536E-2</v>
      </c>
    </row>
    <row r="981" spans="9:20">
      <c r="I981">
        <f t="shared" si="173"/>
        <v>97.899999999998712</v>
      </c>
      <c r="J981">
        <f t="shared" si="180"/>
        <v>2.046695561047895</v>
      </c>
      <c r="L981">
        <f t="shared" si="181"/>
        <v>2.5</v>
      </c>
      <c r="M981">
        <f t="shared" si="182"/>
        <v>-1</v>
      </c>
      <c r="O981">
        <f t="shared" si="174"/>
        <v>1.9892149638381702</v>
      </c>
      <c r="P981">
        <f t="shared" si="175"/>
        <v>1.7139602901688173</v>
      </c>
      <c r="Q981">
        <f t="shared" si="176"/>
        <v>1.3569801450844086</v>
      </c>
      <c r="R981">
        <f t="shared" si="177"/>
        <v>0.64301985491559133</v>
      </c>
      <c r="S981">
        <f t="shared" si="178"/>
        <v>0.28603970983118265</v>
      </c>
      <c r="T981">
        <f t="shared" si="179"/>
        <v>1.0785036161829797E-2</v>
      </c>
    </row>
    <row r="982" spans="9:20">
      <c r="I982">
        <f t="shared" si="173"/>
        <v>97.999999999998707</v>
      </c>
      <c r="J982">
        <f t="shared" si="180"/>
        <v>2.0508788927335098</v>
      </c>
      <c r="L982">
        <f t="shared" si="181"/>
        <v>2.5</v>
      </c>
      <c r="M982">
        <f t="shared" si="182"/>
        <v>-1</v>
      </c>
      <c r="O982">
        <f t="shared" si="174"/>
        <v>1.9902253979176781</v>
      </c>
      <c r="P982">
        <f t="shared" si="175"/>
        <v>1.714689565235384</v>
      </c>
      <c r="Q982">
        <f t="shared" si="176"/>
        <v>1.3573447826176919</v>
      </c>
      <c r="R982">
        <f t="shared" si="177"/>
        <v>0.64265521738230802</v>
      </c>
      <c r="S982">
        <f t="shared" si="178"/>
        <v>0.28531043476461604</v>
      </c>
      <c r="T982">
        <f t="shared" si="179"/>
        <v>9.7746020823219482E-3</v>
      </c>
    </row>
    <row r="983" spans="9:20">
      <c r="I983">
        <f t="shared" si="173"/>
        <v>98.099999999998701</v>
      </c>
      <c r="J983">
        <f t="shared" si="180"/>
        <v>2.0550664953039499</v>
      </c>
      <c r="L983">
        <f t="shared" si="181"/>
        <v>2.5</v>
      </c>
      <c r="M983">
        <f t="shared" si="182"/>
        <v>-1</v>
      </c>
      <c r="O983">
        <f t="shared" si="174"/>
        <v>1.9912358319971859</v>
      </c>
      <c r="P983">
        <f t="shared" si="175"/>
        <v>1.7154188403019508</v>
      </c>
      <c r="Q983">
        <f t="shared" si="176"/>
        <v>1.3577094201509754</v>
      </c>
      <c r="R983">
        <f t="shared" si="177"/>
        <v>0.6422905798490246</v>
      </c>
      <c r="S983">
        <f t="shared" si="178"/>
        <v>0.28458115969804931</v>
      </c>
      <c r="T983">
        <f t="shared" si="179"/>
        <v>8.7641680028142099E-3</v>
      </c>
    </row>
    <row r="984" spans="9:20">
      <c r="I984">
        <f t="shared" si="173"/>
        <v>98.199999999998695</v>
      </c>
      <c r="J984">
        <f t="shared" si="180"/>
        <v>2.0592583687592136</v>
      </c>
      <c r="L984">
        <f t="shared" si="181"/>
        <v>2.5</v>
      </c>
      <c r="M984">
        <f t="shared" si="182"/>
        <v>-1</v>
      </c>
      <c r="O984">
        <f t="shared" si="174"/>
        <v>1.9922462660766938</v>
      </c>
      <c r="P984">
        <f t="shared" si="175"/>
        <v>1.7161481153685174</v>
      </c>
      <c r="Q984">
        <f t="shared" si="176"/>
        <v>1.3580740576842587</v>
      </c>
      <c r="R984">
        <f t="shared" si="177"/>
        <v>0.64192594231574129</v>
      </c>
      <c r="S984">
        <f t="shared" si="178"/>
        <v>0.2838518846314827</v>
      </c>
      <c r="T984">
        <f t="shared" si="179"/>
        <v>7.7537339233063607E-3</v>
      </c>
    </row>
    <row r="985" spans="9:20">
      <c r="I985">
        <f t="shared" si="173"/>
        <v>98.29999999999869</v>
      </c>
      <c r="J985">
        <f t="shared" si="180"/>
        <v>2.0634545130993027</v>
      </c>
      <c r="L985">
        <f t="shared" si="181"/>
        <v>2.5</v>
      </c>
      <c r="M985">
        <f t="shared" si="182"/>
        <v>-1</v>
      </c>
      <c r="O985">
        <f t="shared" si="174"/>
        <v>1.9932567001562014</v>
      </c>
      <c r="P985">
        <f t="shared" si="175"/>
        <v>1.716877390435084</v>
      </c>
      <c r="Q985">
        <f t="shared" si="176"/>
        <v>1.358438695217542</v>
      </c>
      <c r="R985">
        <f t="shared" si="177"/>
        <v>0.64156130478245799</v>
      </c>
      <c r="S985">
        <f t="shared" si="178"/>
        <v>0.28312260956491597</v>
      </c>
      <c r="T985">
        <f t="shared" si="179"/>
        <v>6.7432998437986225E-3</v>
      </c>
    </row>
    <row r="986" spans="9:20">
      <c r="I986">
        <f t="shared" si="173"/>
        <v>98.399999999998684</v>
      </c>
      <c r="J986">
        <f t="shared" si="180"/>
        <v>2.0676549283242154</v>
      </c>
      <c r="L986">
        <f t="shared" si="181"/>
        <v>2.5</v>
      </c>
      <c r="M986">
        <f t="shared" si="182"/>
        <v>-1</v>
      </c>
      <c r="O986">
        <f t="shared" si="174"/>
        <v>1.994267134235709</v>
      </c>
      <c r="P986">
        <f t="shared" si="175"/>
        <v>1.7176066655016506</v>
      </c>
      <c r="Q986">
        <f t="shared" si="176"/>
        <v>1.3588033327508253</v>
      </c>
      <c r="R986">
        <f t="shared" si="177"/>
        <v>0.64119666724917468</v>
      </c>
      <c r="S986">
        <f t="shared" si="178"/>
        <v>0.28239333449834925</v>
      </c>
      <c r="T986">
        <f t="shared" si="179"/>
        <v>5.7328657642908842E-3</v>
      </c>
    </row>
    <row r="987" spans="9:20">
      <c r="I987">
        <f t="shared" si="173"/>
        <v>98.499999999998678</v>
      </c>
      <c r="J987">
        <f t="shared" si="180"/>
        <v>2.0718596144339534</v>
      </c>
      <c r="L987">
        <f t="shared" si="181"/>
        <v>2.5</v>
      </c>
      <c r="M987">
        <f t="shared" si="182"/>
        <v>-1</v>
      </c>
      <c r="O987">
        <f t="shared" si="174"/>
        <v>1.9952775683152169</v>
      </c>
      <c r="P987">
        <f t="shared" si="175"/>
        <v>1.7183359405682173</v>
      </c>
      <c r="Q987">
        <f t="shared" si="176"/>
        <v>1.3591679702841086</v>
      </c>
      <c r="R987">
        <f t="shared" si="177"/>
        <v>0.64083202971589137</v>
      </c>
      <c r="S987">
        <f t="shared" si="178"/>
        <v>0.28166405943178263</v>
      </c>
      <c r="T987">
        <f t="shared" si="179"/>
        <v>4.722431684783035E-3</v>
      </c>
    </row>
    <row r="988" spans="9:20">
      <c r="I988">
        <f t="shared" si="173"/>
        <v>98.599999999998673</v>
      </c>
      <c r="J988">
        <f t="shared" si="180"/>
        <v>2.0760685714285154</v>
      </c>
      <c r="L988">
        <f t="shared" si="181"/>
        <v>2.5</v>
      </c>
      <c r="M988">
        <f t="shared" si="182"/>
        <v>-1</v>
      </c>
      <c r="O988">
        <f t="shared" si="174"/>
        <v>1.9962880023947247</v>
      </c>
      <c r="P988">
        <f t="shared" si="175"/>
        <v>1.7190652156347841</v>
      </c>
      <c r="Q988">
        <f t="shared" si="176"/>
        <v>1.3595326078173922</v>
      </c>
      <c r="R988">
        <f t="shared" si="177"/>
        <v>0.64046739218260795</v>
      </c>
      <c r="S988">
        <f t="shared" si="178"/>
        <v>0.28093478436521591</v>
      </c>
      <c r="T988">
        <f t="shared" si="179"/>
        <v>3.7119976052752968E-3</v>
      </c>
    </row>
    <row r="989" spans="9:20">
      <c r="I989">
        <f t="shared" si="173"/>
        <v>98.699999999998667</v>
      </c>
      <c r="J989">
        <f t="shared" si="180"/>
        <v>2.0802817993079028</v>
      </c>
      <c r="L989">
        <f t="shared" si="181"/>
        <v>2.5</v>
      </c>
      <c r="M989">
        <f t="shared" si="182"/>
        <v>-1</v>
      </c>
      <c r="O989">
        <f t="shared" si="174"/>
        <v>1.9972984364742326</v>
      </c>
      <c r="P989">
        <f t="shared" si="175"/>
        <v>1.7197944907013509</v>
      </c>
      <c r="Q989">
        <f t="shared" si="176"/>
        <v>1.3598972453506755</v>
      </c>
      <c r="R989">
        <f t="shared" si="177"/>
        <v>0.64010275464932453</v>
      </c>
      <c r="S989">
        <f t="shared" si="178"/>
        <v>0.28020550929864918</v>
      </c>
      <c r="T989">
        <f t="shared" si="179"/>
        <v>2.7015635257674475E-3</v>
      </c>
    </row>
    <row r="990" spans="9:20">
      <c r="I990">
        <f t="shared" si="173"/>
        <v>98.799999999998661</v>
      </c>
      <c r="J990">
        <f t="shared" si="180"/>
        <v>2.0844992980721138</v>
      </c>
      <c r="L990">
        <f t="shared" si="181"/>
        <v>2.5</v>
      </c>
      <c r="M990">
        <f t="shared" si="182"/>
        <v>-1</v>
      </c>
      <c r="O990">
        <f t="shared" si="174"/>
        <v>1.9983088705537404</v>
      </c>
      <c r="P990">
        <f t="shared" si="175"/>
        <v>1.7205237657679175</v>
      </c>
      <c r="Q990">
        <f t="shared" si="176"/>
        <v>1.3602618828839588</v>
      </c>
      <c r="R990">
        <f t="shared" si="177"/>
        <v>0.63973811711604123</v>
      </c>
      <c r="S990">
        <f t="shared" si="178"/>
        <v>0.27947623423208257</v>
      </c>
      <c r="T990">
        <f t="shared" si="179"/>
        <v>1.6911294462597093E-3</v>
      </c>
    </row>
    <row r="991" spans="9:20">
      <c r="I991">
        <f t="shared" si="173"/>
        <v>98.899999999998656</v>
      </c>
      <c r="J991">
        <f t="shared" si="180"/>
        <v>2.0887210677211496</v>
      </c>
      <c r="L991">
        <f t="shared" si="181"/>
        <v>2.5</v>
      </c>
      <c r="M991">
        <f t="shared" si="182"/>
        <v>-1</v>
      </c>
      <c r="O991">
        <f t="shared" si="174"/>
        <v>1.9993193046332483</v>
      </c>
      <c r="P991">
        <f t="shared" si="175"/>
        <v>1.7212530408344842</v>
      </c>
      <c r="Q991">
        <f t="shared" si="176"/>
        <v>1.3606265204172421</v>
      </c>
      <c r="R991">
        <f t="shared" si="177"/>
        <v>0.63937347958275792</v>
      </c>
      <c r="S991">
        <f t="shared" si="178"/>
        <v>0.27874695916551584</v>
      </c>
      <c r="T991">
        <f t="shared" si="179"/>
        <v>6.8069536675186004E-4</v>
      </c>
    </row>
    <row r="992" spans="9:20">
      <c r="I992">
        <f t="shared" si="173"/>
        <v>98.99999999999865</v>
      </c>
      <c r="J992">
        <f t="shared" si="180"/>
        <v>2.0929471082550095</v>
      </c>
      <c r="L992">
        <f t="shared" si="181"/>
        <v>2.5</v>
      </c>
      <c r="M992">
        <f t="shared" si="182"/>
        <v>-1</v>
      </c>
      <c r="O992">
        <f t="shared" si="174"/>
        <v>2.0003297387127557</v>
      </c>
      <c r="P992">
        <f t="shared" si="175"/>
        <v>1.7219823159010508</v>
      </c>
      <c r="Q992">
        <f t="shared" si="176"/>
        <v>1.3609911579505254</v>
      </c>
      <c r="R992">
        <f t="shared" si="177"/>
        <v>0.63900884204947461</v>
      </c>
      <c r="S992">
        <f t="shared" si="178"/>
        <v>0.27801768409894911</v>
      </c>
      <c r="T992">
        <f t="shared" si="179"/>
        <v>-3.2973871275587818E-4</v>
      </c>
    </row>
    <row r="993" spans="9:20">
      <c r="I993">
        <f t="shared" si="173"/>
        <v>99.099999999998644</v>
      </c>
      <c r="J993">
        <f t="shared" si="180"/>
        <v>2.0971774196736948</v>
      </c>
      <c r="L993">
        <f t="shared" si="181"/>
        <v>2.5</v>
      </c>
      <c r="M993">
        <f t="shared" si="182"/>
        <v>-1</v>
      </c>
      <c r="O993">
        <f t="shared" si="174"/>
        <v>2.0013401727922639</v>
      </c>
      <c r="P993">
        <f t="shared" si="175"/>
        <v>1.7227115909676174</v>
      </c>
      <c r="Q993">
        <f t="shared" si="176"/>
        <v>1.3613557954838087</v>
      </c>
      <c r="R993">
        <f t="shared" si="177"/>
        <v>0.63864420451619131</v>
      </c>
      <c r="S993">
        <f t="shared" si="178"/>
        <v>0.2772884090323825</v>
      </c>
      <c r="T993">
        <f t="shared" si="179"/>
        <v>-1.3401727922637274E-3</v>
      </c>
    </row>
    <row r="994" spans="9:20">
      <c r="I994">
        <f t="shared" si="173"/>
        <v>99.199999999998639</v>
      </c>
      <c r="J994">
        <f t="shared" si="180"/>
        <v>2.101412001977204</v>
      </c>
      <c r="L994">
        <f t="shared" si="181"/>
        <v>2.5</v>
      </c>
      <c r="M994">
        <f t="shared" si="182"/>
        <v>-1</v>
      </c>
      <c r="O994">
        <f t="shared" si="174"/>
        <v>2.0023506068717714</v>
      </c>
      <c r="P994">
        <f t="shared" si="175"/>
        <v>1.7234408660341842</v>
      </c>
      <c r="Q994">
        <f t="shared" si="176"/>
        <v>1.361720433017092</v>
      </c>
      <c r="R994">
        <f t="shared" si="177"/>
        <v>0.63827956698290789</v>
      </c>
      <c r="S994">
        <f t="shared" si="178"/>
        <v>0.27655913396581577</v>
      </c>
      <c r="T994">
        <f t="shared" si="179"/>
        <v>-2.3506068717715767E-3</v>
      </c>
    </row>
    <row r="995" spans="9:20">
      <c r="I995">
        <f t="shared" si="173"/>
        <v>99.299999999998633</v>
      </c>
      <c r="J995">
        <f t="shared" si="180"/>
        <v>2.1056508551655382</v>
      </c>
      <c r="L995">
        <f t="shared" si="181"/>
        <v>2.5</v>
      </c>
      <c r="M995">
        <f t="shared" si="182"/>
        <v>-1</v>
      </c>
      <c r="O995">
        <f t="shared" si="174"/>
        <v>2.0033610409512792</v>
      </c>
      <c r="P995">
        <f t="shared" si="175"/>
        <v>1.7241701411007511</v>
      </c>
      <c r="Q995">
        <f t="shared" si="176"/>
        <v>1.3620850705503755</v>
      </c>
      <c r="R995">
        <f t="shared" si="177"/>
        <v>0.63791492944962447</v>
      </c>
      <c r="S995">
        <f t="shared" si="178"/>
        <v>0.27582985889924905</v>
      </c>
      <c r="T995">
        <f t="shared" si="179"/>
        <v>-3.3610409512792039E-3</v>
      </c>
    </row>
    <row r="996" spans="9:20">
      <c r="I996">
        <f t="shared" si="173"/>
        <v>99.399999999998627</v>
      </c>
      <c r="J996">
        <f t="shared" si="180"/>
        <v>2.1098939792386959</v>
      </c>
      <c r="L996">
        <f t="shared" si="181"/>
        <v>2.5</v>
      </c>
      <c r="M996">
        <f t="shared" si="182"/>
        <v>-1</v>
      </c>
      <c r="O996">
        <f t="shared" si="174"/>
        <v>2.0043714750307871</v>
      </c>
      <c r="P996">
        <f t="shared" si="175"/>
        <v>1.7248994161673177</v>
      </c>
      <c r="Q996">
        <f t="shared" si="176"/>
        <v>1.3624497080836588</v>
      </c>
      <c r="R996">
        <f t="shared" si="177"/>
        <v>0.63755029191634116</v>
      </c>
      <c r="S996">
        <f t="shared" si="178"/>
        <v>0.27510058383268243</v>
      </c>
      <c r="T996">
        <f t="shared" si="179"/>
        <v>-4.3714750307870531E-3</v>
      </c>
    </row>
    <row r="997" spans="9:20">
      <c r="I997">
        <f t="shared" si="173"/>
        <v>99.499999999998622</v>
      </c>
      <c r="J997">
        <f t="shared" si="180"/>
        <v>2.1141413741966795</v>
      </c>
      <c r="L997">
        <f t="shared" si="181"/>
        <v>2.5</v>
      </c>
      <c r="M997">
        <f t="shared" si="182"/>
        <v>-1</v>
      </c>
      <c r="O997">
        <f t="shared" si="174"/>
        <v>2.0053819091102949</v>
      </c>
      <c r="P997">
        <f t="shared" si="175"/>
        <v>1.7256286912338843</v>
      </c>
      <c r="Q997">
        <f t="shared" si="176"/>
        <v>1.3628143456169421</v>
      </c>
      <c r="R997">
        <f t="shared" si="177"/>
        <v>0.63718565438305785</v>
      </c>
      <c r="S997">
        <f t="shared" si="178"/>
        <v>0.27437130876611571</v>
      </c>
      <c r="T997">
        <f t="shared" si="179"/>
        <v>-5.3819091102949024E-3</v>
      </c>
    </row>
    <row r="998" spans="9:20">
      <c r="I998">
        <f t="shared" si="173"/>
        <v>99.599999999998616</v>
      </c>
      <c r="J998">
        <f t="shared" si="180"/>
        <v>2.1183930400394861</v>
      </c>
      <c r="L998">
        <f t="shared" si="181"/>
        <v>2.5</v>
      </c>
      <c r="M998">
        <f t="shared" si="182"/>
        <v>-1</v>
      </c>
      <c r="O998">
        <f t="shared" si="174"/>
        <v>2.0063923431898028</v>
      </c>
      <c r="P998">
        <f t="shared" si="175"/>
        <v>1.7263579663004509</v>
      </c>
      <c r="Q998">
        <f t="shared" si="176"/>
        <v>1.3631789831502255</v>
      </c>
      <c r="R998">
        <f t="shared" si="177"/>
        <v>0.63682101684977455</v>
      </c>
      <c r="S998">
        <f t="shared" si="178"/>
        <v>0.27364203369954898</v>
      </c>
      <c r="T998">
        <f t="shared" si="179"/>
        <v>-6.3923431898027516E-3</v>
      </c>
    </row>
    <row r="999" spans="9:20">
      <c r="I999">
        <f t="shared" si="173"/>
        <v>99.69999999999861</v>
      </c>
      <c r="J999">
        <f t="shared" si="180"/>
        <v>2.1226489767671186</v>
      </c>
      <c r="L999">
        <f t="shared" si="181"/>
        <v>2.5</v>
      </c>
      <c r="M999">
        <f t="shared" si="182"/>
        <v>-1</v>
      </c>
      <c r="O999">
        <f t="shared" si="174"/>
        <v>2.0074027772693102</v>
      </c>
      <c r="P999">
        <f t="shared" si="175"/>
        <v>1.7270872413670175</v>
      </c>
      <c r="Q999">
        <f t="shared" si="176"/>
        <v>1.3635436206835088</v>
      </c>
      <c r="R999">
        <f t="shared" si="177"/>
        <v>0.63645637931649124</v>
      </c>
      <c r="S999">
        <f t="shared" si="178"/>
        <v>0.27291275863298237</v>
      </c>
      <c r="T999">
        <f t="shared" si="179"/>
        <v>-7.4027772693103788E-3</v>
      </c>
    </row>
    <row r="1000" spans="9:20">
      <c r="I1000">
        <f t="shared" si="173"/>
        <v>99.799999999998604</v>
      </c>
      <c r="J1000">
        <f t="shared" si="180"/>
        <v>2.1269091843795747</v>
      </c>
      <c r="L1000">
        <f t="shared" si="181"/>
        <v>2.5</v>
      </c>
      <c r="M1000">
        <f t="shared" si="182"/>
        <v>-1</v>
      </c>
      <c r="O1000">
        <f t="shared" si="174"/>
        <v>2.0084132113488185</v>
      </c>
      <c r="P1000">
        <f t="shared" si="175"/>
        <v>1.7278165164335844</v>
      </c>
      <c r="Q1000">
        <f t="shared" si="176"/>
        <v>1.3639082582167923</v>
      </c>
      <c r="R1000">
        <f t="shared" si="177"/>
        <v>0.63609174178320782</v>
      </c>
      <c r="S1000">
        <f t="shared" si="178"/>
        <v>0.27218348356641564</v>
      </c>
      <c r="T1000">
        <f t="shared" si="179"/>
        <v>-8.4132113488182281E-3</v>
      </c>
    </row>
    <row r="1001" spans="9:20">
      <c r="I1001">
        <f t="shared" si="173"/>
        <v>99.899999999998599</v>
      </c>
      <c r="J1001">
        <f t="shared" si="180"/>
        <v>2.1311736628768561</v>
      </c>
      <c r="L1001">
        <f t="shared" si="181"/>
        <v>2.5</v>
      </c>
      <c r="M1001">
        <f t="shared" si="182"/>
        <v>-1</v>
      </c>
      <c r="O1001">
        <f t="shared" si="174"/>
        <v>2.0094236454283259</v>
      </c>
      <c r="P1001">
        <f t="shared" si="175"/>
        <v>1.728545791500151</v>
      </c>
      <c r="Q1001">
        <f t="shared" si="176"/>
        <v>1.3642728957500756</v>
      </c>
      <c r="R1001">
        <f t="shared" si="177"/>
        <v>0.63572710424992451</v>
      </c>
      <c r="S1001">
        <f t="shared" si="178"/>
        <v>0.27145420849984903</v>
      </c>
      <c r="T1001">
        <f t="shared" si="179"/>
        <v>-9.4236454283260773E-3</v>
      </c>
    </row>
    <row r="1002" spans="9:20">
      <c r="I1002">
        <f t="shared" si="173"/>
        <v>99.999999999998593</v>
      </c>
      <c r="J1002">
        <f t="shared" si="180"/>
        <v>2.135442412258961</v>
      </c>
      <c r="L1002">
        <f t="shared" si="181"/>
        <v>2.5</v>
      </c>
      <c r="M1002">
        <f t="shared" si="182"/>
        <v>-1</v>
      </c>
      <c r="O1002">
        <f t="shared" si="174"/>
        <v>2.0104340795078341</v>
      </c>
      <c r="P1002">
        <f t="shared" si="175"/>
        <v>1.7292750665667178</v>
      </c>
      <c r="Q1002">
        <f t="shared" si="176"/>
        <v>1.3646375332833589</v>
      </c>
      <c r="R1002">
        <f t="shared" si="177"/>
        <v>0.63536246671664109</v>
      </c>
      <c r="S1002">
        <f t="shared" si="178"/>
        <v>0.2707249334332823</v>
      </c>
      <c r="T1002">
        <f t="shared" si="179"/>
        <v>-1.0434079507833927E-2</v>
      </c>
    </row>
    <row r="1003" spans="9:20">
      <c r="I1003">
        <f t="shared" si="173"/>
        <v>100.09999999999859</v>
      </c>
      <c r="J1003">
        <f t="shared" si="180"/>
        <v>2.1397154325258914</v>
      </c>
      <c r="L1003">
        <f t="shared" si="181"/>
        <v>2.5</v>
      </c>
      <c r="M1003">
        <f t="shared" si="182"/>
        <v>-1</v>
      </c>
      <c r="O1003">
        <f t="shared" si="174"/>
        <v>2.0114445135873416</v>
      </c>
      <c r="P1003">
        <f t="shared" si="175"/>
        <v>1.7300043416332844</v>
      </c>
      <c r="Q1003">
        <f t="shared" si="176"/>
        <v>1.3650021708166422</v>
      </c>
      <c r="R1003">
        <f t="shared" si="177"/>
        <v>0.63499782918335779</v>
      </c>
      <c r="S1003">
        <f t="shared" si="178"/>
        <v>0.26999565836671557</v>
      </c>
      <c r="T1003">
        <f t="shared" si="179"/>
        <v>-1.1444513587341554E-2</v>
      </c>
    </row>
    <row r="1004" spans="9:20">
      <c r="I1004">
        <f t="shared" si="173"/>
        <v>100.19999999999858</v>
      </c>
      <c r="J1004">
        <f t="shared" si="180"/>
        <v>2.1439927236776457</v>
      </c>
      <c r="L1004">
        <f t="shared" si="181"/>
        <v>2.5</v>
      </c>
      <c r="M1004">
        <f t="shared" si="182"/>
        <v>-1</v>
      </c>
      <c r="O1004">
        <f t="shared" si="174"/>
        <v>2.0124549476668494</v>
      </c>
      <c r="P1004">
        <f t="shared" si="175"/>
        <v>1.730733616699851</v>
      </c>
      <c r="Q1004">
        <f t="shared" si="176"/>
        <v>1.3653668083499255</v>
      </c>
      <c r="R1004">
        <f t="shared" si="177"/>
        <v>0.63463319165007448</v>
      </c>
      <c r="S1004">
        <f t="shared" si="178"/>
        <v>0.26926638330014896</v>
      </c>
      <c r="T1004">
        <f t="shared" si="179"/>
        <v>-1.2454947666849403E-2</v>
      </c>
    </row>
    <row r="1005" spans="9:20">
      <c r="I1005">
        <f t="shared" si="173"/>
        <v>100.29999999999858</v>
      </c>
      <c r="J1005">
        <f t="shared" si="180"/>
        <v>2.148274285714225</v>
      </c>
      <c r="L1005">
        <f t="shared" si="181"/>
        <v>2.5</v>
      </c>
      <c r="M1005">
        <f t="shared" si="182"/>
        <v>-1</v>
      </c>
      <c r="O1005">
        <f t="shared" si="174"/>
        <v>2.0134653817463573</v>
      </c>
      <c r="P1005">
        <f t="shared" si="175"/>
        <v>1.7314628917664177</v>
      </c>
      <c r="Q1005">
        <f t="shared" si="176"/>
        <v>1.3657314458832088</v>
      </c>
      <c r="R1005">
        <f t="shared" si="177"/>
        <v>0.63426855411679117</v>
      </c>
      <c r="S1005">
        <f t="shared" si="178"/>
        <v>0.26853710823358223</v>
      </c>
      <c r="T1005">
        <f t="shared" si="179"/>
        <v>-1.3465381746357252E-2</v>
      </c>
    </row>
    <row r="1006" spans="9:20">
      <c r="I1006">
        <f t="shared" si="173"/>
        <v>100.39999999999857</v>
      </c>
      <c r="J1006">
        <f t="shared" si="180"/>
        <v>2.1525601186356282</v>
      </c>
      <c r="L1006">
        <f t="shared" si="181"/>
        <v>2.5</v>
      </c>
      <c r="M1006">
        <f t="shared" si="182"/>
        <v>-1</v>
      </c>
      <c r="O1006">
        <f t="shared" si="174"/>
        <v>2.0144758158258647</v>
      </c>
      <c r="P1006">
        <f t="shared" si="175"/>
        <v>1.7321921668329845</v>
      </c>
      <c r="Q1006">
        <f t="shared" si="176"/>
        <v>1.3660960834164921</v>
      </c>
      <c r="R1006">
        <f t="shared" si="177"/>
        <v>0.63390391658350775</v>
      </c>
      <c r="S1006">
        <f t="shared" si="178"/>
        <v>0.26780783316701551</v>
      </c>
      <c r="T1006">
        <f t="shared" si="179"/>
        <v>-1.4475815825864879E-2</v>
      </c>
    </row>
    <row r="1007" spans="9:20">
      <c r="I1007">
        <f t="shared" si="173"/>
        <v>100.49999999999856</v>
      </c>
      <c r="J1007">
        <f t="shared" si="180"/>
        <v>2.1568502224418569</v>
      </c>
      <c r="L1007">
        <f t="shared" si="181"/>
        <v>2.5</v>
      </c>
      <c r="M1007">
        <f t="shared" si="182"/>
        <v>-1</v>
      </c>
      <c r="O1007">
        <f t="shared" si="174"/>
        <v>2.015486249905373</v>
      </c>
      <c r="P1007">
        <f t="shared" si="175"/>
        <v>1.7329214418995511</v>
      </c>
      <c r="Q1007">
        <f t="shared" si="176"/>
        <v>1.3664607209497754</v>
      </c>
      <c r="R1007">
        <f t="shared" si="177"/>
        <v>0.63353927905022445</v>
      </c>
      <c r="S1007">
        <f t="shared" si="178"/>
        <v>0.26707855810044889</v>
      </c>
      <c r="T1007">
        <f t="shared" si="179"/>
        <v>-1.5486249905372729E-2</v>
      </c>
    </row>
    <row r="1008" spans="9:20">
      <c r="I1008">
        <f t="shared" si="173"/>
        <v>100.59999999999856</v>
      </c>
      <c r="J1008">
        <f t="shared" si="180"/>
        <v>2.1611445971329091</v>
      </c>
      <c r="L1008">
        <f t="shared" si="181"/>
        <v>2.5</v>
      </c>
      <c r="M1008">
        <f t="shared" si="182"/>
        <v>-1</v>
      </c>
      <c r="O1008">
        <f t="shared" si="174"/>
        <v>2.0164966839848804</v>
      </c>
      <c r="P1008">
        <f t="shared" si="175"/>
        <v>1.7336507169661179</v>
      </c>
      <c r="Q1008">
        <f t="shared" si="176"/>
        <v>1.366825358483059</v>
      </c>
      <c r="R1008">
        <f t="shared" si="177"/>
        <v>0.63317464151694103</v>
      </c>
      <c r="S1008">
        <f t="shared" si="178"/>
        <v>0.26634928303388217</v>
      </c>
      <c r="T1008">
        <f t="shared" si="179"/>
        <v>-1.6496683984880578E-2</v>
      </c>
    </row>
    <row r="1009" spans="9:20">
      <c r="I1009">
        <f t="shared" si="173"/>
        <v>100.69999999999855</v>
      </c>
      <c r="J1009">
        <f t="shared" si="180"/>
        <v>2.1654432427087862</v>
      </c>
      <c r="L1009">
        <f t="shared" si="181"/>
        <v>2.5</v>
      </c>
      <c r="M1009">
        <f t="shared" si="182"/>
        <v>-1</v>
      </c>
      <c r="O1009">
        <f t="shared" si="174"/>
        <v>2.0175071180643886</v>
      </c>
      <c r="P1009">
        <f t="shared" si="175"/>
        <v>1.7343799920326846</v>
      </c>
      <c r="Q1009">
        <f t="shared" si="176"/>
        <v>1.3671899960163423</v>
      </c>
      <c r="R1009">
        <f t="shared" si="177"/>
        <v>0.63281000398365772</v>
      </c>
      <c r="S1009">
        <f t="shared" si="178"/>
        <v>0.26562000796731544</v>
      </c>
      <c r="T1009">
        <f t="shared" si="179"/>
        <v>-1.7507118064388427E-2</v>
      </c>
    </row>
    <row r="1010" spans="9:20">
      <c r="I1010">
        <f t="shared" si="173"/>
        <v>100.79999999999855</v>
      </c>
      <c r="J1010">
        <f t="shared" si="180"/>
        <v>2.1697461591694878</v>
      </c>
      <c r="L1010">
        <f t="shared" si="181"/>
        <v>2.5</v>
      </c>
      <c r="M1010">
        <f t="shared" si="182"/>
        <v>-1</v>
      </c>
      <c r="O1010">
        <f t="shared" si="174"/>
        <v>2.0185175521438961</v>
      </c>
      <c r="P1010">
        <f t="shared" si="175"/>
        <v>1.7351092670992512</v>
      </c>
      <c r="Q1010">
        <f t="shared" si="176"/>
        <v>1.3675546335496256</v>
      </c>
      <c r="R1010">
        <f t="shared" si="177"/>
        <v>0.63244536645037441</v>
      </c>
      <c r="S1010">
        <f t="shared" si="178"/>
        <v>0.26489073290074883</v>
      </c>
      <c r="T1010">
        <f t="shared" si="179"/>
        <v>-1.8517552143896054E-2</v>
      </c>
    </row>
    <row r="1011" spans="9:20">
      <c r="I1011">
        <f t="shared" si="173"/>
        <v>100.89999999999854</v>
      </c>
      <c r="J1011">
        <f t="shared" si="180"/>
        <v>2.1740533465150143</v>
      </c>
      <c r="L1011">
        <f t="shared" si="181"/>
        <v>2.5</v>
      </c>
      <c r="M1011">
        <f t="shared" si="182"/>
        <v>-1</v>
      </c>
      <c r="O1011">
        <f t="shared" si="174"/>
        <v>2.0195279862234039</v>
      </c>
      <c r="P1011">
        <f t="shared" si="175"/>
        <v>1.7358385421658178</v>
      </c>
      <c r="Q1011">
        <f t="shared" si="176"/>
        <v>1.3679192710829089</v>
      </c>
      <c r="R1011">
        <f t="shared" si="177"/>
        <v>0.63208072891709111</v>
      </c>
      <c r="S1011">
        <f t="shared" si="178"/>
        <v>0.2641614578341821</v>
      </c>
      <c r="T1011">
        <f t="shared" si="179"/>
        <v>-1.9527986223403904E-2</v>
      </c>
    </row>
    <row r="1012" spans="9:20">
      <c r="I1012">
        <f t="shared" si="173"/>
        <v>100.99999999999854</v>
      </c>
      <c r="J1012">
        <f t="shared" si="180"/>
        <v>2.1783648047453643</v>
      </c>
      <c r="L1012">
        <f t="shared" si="181"/>
        <v>2.5</v>
      </c>
      <c r="M1012">
        <f t="shared" si="182"/>
        <v>-1</v>
      </c>
      <c r="O1012">
        <f t="shared" si="174"/>
        <v>2.0205384203029118</v>
      </c>
      <c r="P1012">
        <f t="shared" si="175"/>
        <v>1.7365678172323846</v>
      </c>
      <c r="Q1012">
        <f t="shared" si="176"/>
        <v>1.3682839086161924</v>
      </c>
      <c r="R1012">
        <f t="shared" si="177"/>
        <v>0.63171609138380769</v>
      </c>
      <c r="S1012">
        <f t="shared" si="178"/>
        <v>0.26343218276761537</v>
      </c>
      <c r="T1012">
        <f t="shared" si="179"/>
        <v>-2.0538420302911753E-2</v>
      </c>
    </row>
    <row r="1013" spans="9:20">
      <c r="I1013">
        <f t="shared" si="173"/>
        <v>101.09999999999853</v>
      </c>
      <c r="J1013">
        <f t="shared" si="180"/>
        <v>2.1826805338605393</v>
      </c>
      <c r="L1013">
        <f t="shared" si="181"/>
        <v>2.5</v>
      </c>
      <c r="M1013">
        <f t="shared" si="182"/>
        <v>-1</v>
      </c>
      <c r="O1013">
        <f t="shared" si="174"/>
        <v>2.0215488543824196</v>
      </c>
      <c r="P1013">
        <f t="shared" si="175"/>
        <v>1.7372970922989512</v>
      </c>
      <c r="Q1013">
        <f t="shared" si="176"/>
        <v>1.3686485461494757</v>
      </c>
      <c r="R1013">
        <f t="shared" si="177"/>
        <v>0.63135145385052438</v>
      </c>
      <c r="S1013">
        <f t="shared" si="178"/>
        <v>0.26270290770104876</v>
      </c>
      <c r="T1013">
        <f t="shared" si="179"/>
        <v>-2.1548854382419602E-2</v>
      </c>
    </row>
    <row r="1014" spans="9:20">
      <c r="I1014">
        <f t="shared" si="173"/>
        <v>101.19999999999852</v>
      </c>
      <c r="J1014">
        <f t="shared" si="180"/>
        <v>2.1870005338605392</v>
      </c>
      <c r="L1014">
        <f t="shared" si="181"/>
        <v>2.5</v>
      </c>
      <c r="M1014">
        <f t="shared" si="182"/>
        <v>-1</v>
      </c>
      <c r="O1014">
        <f t="shared" si="174"/>
        <v>2.0225592884619275</v>
      </c>
      <c r="P1014">
        <f t="shared" si="175"/>
        <v>1.7380263673655181</v>
      </c>
      <c r="Q1014">
        <f t="shared" si="176"/>
        <v>1.369013183682759</v>
      </c>
      <c r="R1014">
        <f t="shared" si="177"/>
        <v>0.63098681631724096</v>
      </c>
      <c r="S1014">
        <f t="shared" si="178"/>
        <v>0.26197363263448203</v>
      </c>
      <c r="T1014">
        <f t="shared" si="179"/>
        <v>-2.2559288461927229E-2</v>
      </c>
    </row>
    <row r="1015" spans="9:20">
      <c r="I1015">
        <f t="shared" si="173"/>
        <v>101.29999999999852</v>
      </c>
      <c r="J1015">
        <f t="shared" si="180"/>
        <v>2.1913248047453631</v>
      </c>
      <c r="L1015">
        <f t="shared" si="181"/>
        <v>2.5</v>
      </c>
      <c r="M1015">
        <f t="shared" si="182"/>
        <v>-1</v>
      </c>
      <c r="O1015">
        <f t="shared" si="174"/>
        <v>2.0235697225414349</v>
      </c>
      <c r="P1015">
        <f t="shared" si="175"/>
        <v>1.7387556424320847</v>
      </c>
      <c r="Q1015">
        <f t="shared" si="176"/>
        <v>1.3693778212160423</v>
      </c>
      <c r="R1015">
        <f t="shared" si="177"/>
        <v>0.63062217878395765</v>
      </c>
      <c r="S1015">
        <f t="shared" si="178"/>
        <v>0.26124435756791531</v>
      </c>
      <c r="T1015">
        <f t="shared" si="179"/>
        <v>-2.3569722541435079E-2</v>
      </c>
    </row>
    <row r="1016" spans="9:20">
      <c r="I1016">
        <f t="shared" si="173"/>
        <v>101.39999999999851</v>
      </c>
      <c r="J1016">
        <f t="shared" si="180"/>
        <v>2.1956533465150123</v>
      </c>
      <c r="L1016">
        <f t="shared" si="181"/>
        <v>2.5</v>
      </c>
      <c r="M1016">
        <f t="shared" si="182"/>
        <v>-1</v>
      </c>
      <c r="O1016">
        <f t="shared" si="174"/>
        <v>2.0245801566209431</v>
      </c>
      <c r="P1016">
        <f t="shared" si="175"/>
        <v>1.7394849174986513</v>
      </c>
      <c r="Q1016">
        <f t="shared" si="176"/>
        <v>1.3697424587493257</v>
      </c>
      <c r="R1016">
        <f t="shared" si="177"/>
        <v>0.63025754125067435</v>
      </c>
      <c r="S1016">
        <f t="shared" si="178"/>
        <v>0.26051508250134869</v>
      </c>
      <c r="T1016">
        <f t="shared" si="179"/>
        <v>-2.4580156620942928E-2</v>
      </c>
    </row>
    <row r="1017" spans="9:20">
      <c r="I1017">
        <f t="shared" si="173"/>
        <v>101.49999999999851</v>
      </c>
      <c r="J1017">
        <f t="shared" si="180"/>
        <v>2.1999861591694851</v>
      </c>
      <c r="L1017">
        <f t="shared" si="181"/>
        <v>2.5</v>
      </c>
      <c r="M1017">
        <f t="shared" si="182"/>
        <v>-1</v>
      </c>
      <c r="O1017">
        <f t="shared" si="174"/>
        <v>2.0255905907004506</v>
      </c>
      <c r="P1017">
        <f t="shared" si="175"/>
        <v>1.7402141925652179</v>
      </c>
      <c r="Q1017">
        <f t="shared" si="176"/>
        <v>1.370107096282609</v>
      </c>
      <c r="R1017">
        <f t="shared" si="177"/>
        <v>0.62989290371739104</v>
      </c>
      <c r="S1017">
        <f t="shared" si="178"/>
        <v>0.25978580743478197</v>
      </c>
      <c r="T1017">
        <f t="shared" si="179"/>
        <v>-2.5590590700450777E-2</v>
      </c>
    </row>
    <row r="1018" spans="9:20">
      <c r="I1018">
        <f t="shared" si="173"/>
        <v>101.5999999999985</v>
      </c>
      <c r="J1018">
        <f t="shared" si="180"/>
        <v>2.2043232427087833</v>
      </c>
      <c r="L1018">
        <f t="shared" si="181"/>
        <v>2.5</v>
      </c>
      <c r="M1018">
        <f t="shared" si="182"/>
        <v>-1</v>
      </c>
      <c r="O1018">
        <f t="shared" si="174"/>
        <v>2.0266010247799584</v>
      </c>
      <c r="P1018">
        <f t="shared" si="175"/>
        <v>1.7409434676317845</v>
      </c>
      <c r="Q1018">
        <f t="shared" si="176"/>
        <v>1.3704717338158923</v>
      </c>
      <c r="R1018">
        <f t="shared" si="177"/>
        <v>0.62952826618410773</v>
      </c>
      <c r="S1018">
        <f t="shared" si="178"/>
        <v>0.25905653236821535</v>
      </c>
      <c r="T1018">
        <f t="shared" si="179"/>
        <v>-2.6601024779958404E-2</v>
      </c>
    </row>
    <row r="1019" spans="9:20">
      <c r="I1019">
        <f t="shared" si="173"/>
        <v>101.6999999999985</v>
      </c>
      <c r="J1019">
        <f t="shared" si="180"/>
        <v>2.2086645971329051</v>
      </c>
      <c r="L1019">
        <f t="shared" si="181"/>
        <v>2.5</v>
      </c>
      <c r="M1019">
        <f t="shared" si="182"/>
        <v>-1</v>
      </c>
      <c r="O1019">
        <f t="shared" si="174"/>
        <v>2.0276114588594663</v>
      </c>
      <c r="P1019">
        <f t="shared" si="175"/>
        <v>1.7416727426983514</v>
      </c>
      <c r="Q1019">
        <f t="shared" si="176"/>
        <v>1.3708363713491756</v>
      </c>
      <c r="R1019">
        <f t="shared" si="177"/>
        <v>0.62916362865082431</v>
      </c>
      <c r="S1019">
        <f t="shared" si="178"/>
        <v>0.25832725730164863</v>
      </c>
      <c r="T1019">
        <f t="shared" si="179"/>
        <v>-2.7611458859466254E-2</v>
      </c>
    </row>
    <row r="1020" spans="9:20">
      <c r="I1020">
        <f t="shared" si="173"/>
        <v>101.79999999999849</v>
      </c>
      <c r="J1020">
        <f t="shared" si="180"/>
        <v>2.2130102224418522</v>
      </c>
      <c r="L1020">
        <f t="shared" si="181"/>
        <v>2.5</v>
      </c>
      <c r="M1020">
        <f t="shared" si="182"/>
        <v>-1</v>
      </c>
      <c r="O1020">
        <f t="shared" si="174"/>
        <v>2.0286218929389741</v>
      </c>
      <c r="P1020">
        <f t="shared" si="175"/>
        <v>1.7424020177649182</v>
      </c>
      <c r="Q1020">
        <f t="shared" si="176"/>
        <v>1.3712010088824591</v>
      </c>
      <c r="R1020">
        <f t="shared" si="177"/>
        <v>0.6287989911175409</v>
      </c>
      <c r="S1020">
        <f t="shared" si="178"/>
        <v>0.2575979822350819</v>
      </c>
      <c r="T1020">
        <f t="shared" si="179"/>
        <v>-2.8621892938974103E-2</v>
      </c>
    </row>
    <row r="1021" spans="9:20">
      <c r="I1021">
        <f t="shared" si="173"/>
        <v>101.89999999999849</v>
      </c>
      <c r="J1021">
        <f t="shared" si="180"/>
        <v>2.2173601186356233</v>
      </c>
      <c r="L1021">
        <f t="shared" si="181"/>
        <v>2.5</v>
      </c>
      <c r="M1021">
        <f t="shared" si="182"/>
        <v>-1</v>
      </c>
      <c r="O1021">
        <f t="shared" si="174"/>
        <v>2.029632327018482</v>
      </c>
      <c r="P1021">
        <f t="shared" si="175"/>
        <v>1.7431312928314848</v>
      </c>
      <c r="Q1021">
        <f t="shared" si="176"/>
        <v>1.3715656464157424</v>
      </c>
      <c r="R1021">
        <f t="shared" si="177"/>
        <v>0.62843435358425759</v>
      </c>
      <c r="S1021">
        <f t="shared" si="178"/>
        <v>0.25686870716851529</v>
      </c>
      <c r="T1021">
        <f t="shared" si="179"/>
        <v>-2.963232701848173E-2</v>
      </c>
    </row>
    <row r="1022" spans="9:20">
      <c r="I1022">
        <f t="shared" si="173"/>
        <v>101.99999999999848</v>
      </c>
      <c r="J1022">
        <f t="shared" si="180"/>
        <v>2.2217142857142194</v>
      </c>
      <c r="L1022">
        <f t="shared" si="181"/>
        <v>2.5</v>
      </c>
      <c r="M1022">
        <f t="shared" si="182"/>
        <v>-1</v>
      </c>
      <c r="O1022">
        <f t="shared" si="174"/>
        <v>2.0306427610979894</v>
      </c>
      <c r="P1022">
        <f t="shared" si="175"/>
        <v>1.7438605678980514</v>
      </c>
      <c r="Q1022">
        <f t="shared" si="176"/>
        <v>1.3719302839490257</v>
      </c>
      <c r="R1022">
        <f t="shared" si="177"/>
        <v>0.62806971605097428</v>
      </c>
      <c r="S1022">
        <f t="shared" si="178"/>
        <v>0.25613943210194856</v>
      </c>
      <c r="T1022">
        <f t="shared" si="179"/>
        <v>-3.0642761097989579E-2</v>
      </c>
    </row>
    <row r="1023" spans="9:20">
      <c r="I1023">
        <f t="shared" si="173"/>
        <v>102.09999999999847</v>
      </c>
      <c r="J1023">
        <f t="shared" si="180"/>
        <v>2.2260727236776394</v>
      </c>
      <c r="L1023">
        <f t="shared" si="181"/>
        <v>2.5</v>
      </c>
      <c r="M1023">
        <f t="shared" si="182"/>
        <v>-1</v>
      </c>
      <c r="O1023">
        <f t="shared" si="174"/>
        <v>2.0316531951774977</v>
      </c>
      <c r="P1023">
        <f t="shared" si="175"/>
        <v>1.7445898429646181</v>
      </c>
      <c r="Q1023">
        <f t="shared" si="176"/>
        <v>1.372294921482309</v>
      </c>
      <c r="R1023">
        <f t="shared" si="177"/>
        <v>0.62770507851769097</v>
      </c>
      <c r="S1023">
        <f t="shared" si="178"/>
        <v>0.25541015703538184</v>
      </c>
      <c r="T1023">
        <f t="shared" si="179"/>
        <v>-3.1653195177497429E-2</v>
      </c>
    </row>
    <row r="1024" spans="9:20">
      <c r="I1024">
        <f t="shared" si="173"/>
        <v>102.19999999999847</v>
      </c>
      <c r="J1024">
        <f t="shared" si="180"/>
        <v>2.2304354325258848</v>
      </c>
      <c r="L1024">
        <f t="shared" si="181"/>
        <v>2.5</v>
      </c>
      <c r="M1024">
        <f t="shared" si="182"/>
        <v>-1</v>
      </c>
      <c r="O1024">
        <f t="shared" si="174"/>
        <v>2.0326636292570051</v>
      </c>
      <c r="P1024">
        <f t="shared" si="175"/>
        <v>1.7453191180311847</v>
      </c>
      <c r="Q1024">
        <f t="shared" si="176"/>
        <v>1.3726595590155923</v>
      </c>
      <c r="R1024">
        <f t="shared" si="177"/>
        <v>0.62734044098440767</v>
      </c>
      <c r="S1024">
        <f t="shared" si="178"/>
        <v>0.25468088196881522</v>
      </c>
      <c r="T1024">
        <f t="shared" si="179"/>
        <v>-3.2663629257005278E-2</v>
      </c>
    </row>
    <row r="1025" spans="9:20">
      <c r="I1025">
        <f t="shared" si="173"/>
        <v>102.29999999999846</v>
      </c>
      <c r="J1025">
        <f t="shared" si="180"/>
        <v>2.2348024122589538</v>
      </c>
      <c r="L1025">
        <f t="shared" si="181"/>
        <v>2.5</v>
      </c>
      <c r="M1025">
        <f t="shared" si="182"/>
        <v>-1</v>
      </c>
      <c r="O1025">
        <f t="shared" si="174"/>
        <v>2.0336740633365129</v>
      </c>
      <c r="P1025">
        <f t="shared" si="175"/>
        <v>1.7460483930977515</v>
      </c>
      <c r="Q1025">
        <f t="shared" si="176"/>
        <v>1.3730241965488759</v>
      </c>
      <c r="R1025">
        <f t="shared" si="177"/>
        <v>0.62697580345112425</v>
      </c>
      <c r="S1025">
        <f t="shared" si="178"/>
        <v>0.25395160690224849</v>
      </c>
      <c r="T1025">
        <f t="shared" si="179"/>
        <v>-3.3674063336512905E-2</v>
      </c>
    </row>
    <row r="1026" spans="9:20">
      <c r="I1026">
        <f t="shared" si="173"/>
        <v>102.39999999999846</v>
      </c>
      <c r="J1026">
        <f t="shared" si="180"/>
        <v>2.2391736628768482</v>
      </c>
      <c r="L1026">
        <f t="shared" si="181"/>
        <v>2.5</v>
      </c>
      <c r="M1026">
        <f t="shared" si="182"/>
        <v>-1</v>
      </c>
      <c r="O1026">
        <f t="shared" si="174"/>
        <v>2.0346844974160208</v>
      </c>
      <c r="P1026">
        <f t="shared" si="175"/>
        <v>1.7467776681643183</v>
      </c>
      <c r="Q1026">
        <f t="shared" si="176"/>
        <v>1.3733888340821592</v>
      </c>
      <c r="R1026">
        <f t="shared" si="177"/>
        <v>0.62661116591784083</v>
      </c>
      <c r="S1026">
        <f t="shared" si="178"/>
        <v>0.25322233183568177</v>
      </c>
      <c r="T1026">
        <f t="shared" si="179"/>
        <v>-3.4684497416020754E-2</v>
      </c>
    </row>
    <row r="1027" spans="9:20">
      <c r="I1027">
        <f t="shared" ref="I1027:I1090" si="183">I1026+0.1</f>
        <v>102.49999999999845</v>
      </c>
      <c r="J1027">
        <f t="shared" si="180"/>
        <v>2.2435491843795661</v>
      </c>
      <c r="L1027">
        <f t="shared" si="181"/>
        <v>2.5</v>
      </c>
      <c r="M1027">
        <f t="shared" si="182"/>
        <v>-1</v>
      </c>
      <c r="O1027">
        <f t="shared" ref="O1027:O1090" si="184">1+((0.5*$B$6*$B$21/$B$5)*$D$33*$B$28*$I1027)</f>
        <v>2.0356949314955286</v>
      </c>
      <c r="P1027">
        <f t="shared" ref="P1027:P1090" si="185">1+((0.5*$B$6*$B$21/$B$5)*$E$33*$B$28*$I1027)</f>
        <v>1.747506943230885</v>
      </c>
      <c r="Q1027">
        <f t="shared" ref="Q1027:Q1090" si="186">1+((0.5*$B$6*$B$21/$B$5)*$F$33*$B$28*$I1027)</f>
        <v>1.3737534716154425</v>
      </c>
      <c r="R1027">
        <f t="shared" ref="R1027:R1090" si="187">1-((0.5*$B$6*$B$21/$B$5)*$F$33*$B$28*$I1027)</f>
        <v>0.62624652838455752</v>
      </c>
      <c r="S1027">
        <f t="shared" ref="S1027:S1090" si="188">1-((0.5*$B$6*$B$21/$B$5)*$E$33*$B$28*$I1027)</f>
        <v>0.25249305676911515</v>
      </c>
      <c r="T1027">
        <f t="shared" ref="T1027:T1090" si="189">1-((0.5*$B$6*$B$21/$B$5)*$D$33*$B$28*$I1027)</f>
        <v>-3.5694931495528603E-2</v>
      </c>
    </row>
    <row r="1028" spans="9:20">
      <c r="I1028">
        <f t="shared" si="183"/>
        <v>102.59999999999845</v>
      </c>
      <c r="J1028">
        <f t="shared" ref="J1028:J1084" si="190">(I1028/$E$3)^2</f>
        <v>2.2479289767671093</v>
      </c>
      <c r="L1028">
        <f t="shared" ref="L1028:L1091" si="191">$B$1</f>
        <v>2.5</v>
      </c>
      <c r="M1028">
        <f t="shared" ref="M1028:M1091" si="192">$B$2</f>
        <v>-1</v>
      </c>
      <c r="O1028">
        <f t="shared" si="184"/>
        <v>2.0367053655750365</v>
      </c>
      <c r="P1028">
        <f t="shared" si="185"/>
        <v>1.7482362182974516</v>
      </c>
      <c r="Q1028">
        <f t="shared" si="186"/>
        <v>1.3741181091487258</v>
      </c>
      <c r="R1028">
        <f t="shared" si="187"/>
        <v>0.62588189085127421</v>
      </c>
      <c r="S1028">
        <f t="shared" si="188"/>
        <v>0.25176378170254843</v>
      </c>
      <c r="T1028">
        <f t="shared" si="189"/>
        <v>-3.6705365575036453E-2</v>
      </c>
    </row>
    <row r="1029" spans="9:20">
      <c r="I1029">
        <f t="shared" si="183"/>
        <v>102.69999999999844</v>
      </c>
      <c r="J1029">
        <f t="shared" si="190"/>
        <v>2.2523130400394766</v>
      </c>
      <c r="L1029">
        <f t="shared" si="191"/>
        <v>2.5</v>
      </c>
      <c r="M1029">
        <f t="shared" si="192"/>
        <v>-1</v>
      </c>
      <c r="O1029">
        <f t="shared" si="184"/>
        <v>2.0377157996545439</v>
      </c>
      <c r="P1029">
        <f t="shared" si="185"/>
        <v>1.7489654933640182</v>
      </c>
      <c r="Q1029">
        <f t="shared" si="186"/>
        <v>1.3744827466820091</v>
      </c>
      <c r="R1029">
        <f t="shared" si="187"/>
        <v>0.62551725331799091</v>
      </c>
      <c r="S1029">
        <f t="shared" si="188"/>
        <v>0.2510345066359817</v>
      </c>
      <c r="T1029">
        <f t="shared" si="189"/>
        <v>-3.771579965454408E-2</v>
      </c>
    </row>
    <row r="1030" spans="9:20">
      <c r="I1030">
        <f t="shared" si="183"/>
        <v>102.79999999999843</v>
      </c>
      <c r="J1030">
        <f t="shared" si="190"/>
        <v>2.2567013741966688</v>
      </c>
      <c r="L1030">
        <f t="shared" si="191"/>
        <v>2.5</v>
      </c>
      <c r="M1030">
        <f t="shared" si="192"/>
        <v>-1</v>
      </c>
      <c r="O1030">
        <f t="shared" si="184"/>
        <v>2.0387262337340522</v>
      </c>
      <c r="P1030">
        <f t="shared" si="185"/>
        <v>1.7496947684305848</v>
      </c>
      <c r="Q1030">
        <f t="shared" si="186"/>
        <v>1.3748473842152924</v>
      </c>
      <c r="R1030">
        <f t="shared" si="187"/>
        <v>0.6251526157847076</v>
      </c>
      <c r="S1030">
        <f t="shared" si="188"/>
        <v>0.25030523156941509</v>
      </c>
      <c r="T1030">
        <f t="shared" si="189"/>
        <v>-3.8726233734051929E-2</v>
      </c>
    </row>
    <row r="1031" spans="9:20">
      <c r="I1031">
        <f t="shared" si="183"/>
        <v>102.89999999999843</v>
      </c>
      <c r="J1031">
        <f t="shared" si="190"/>
        <v>2.261093979238685</v>
      </c>
      <c r="L1031">
        <f t="shared" si="191"/>
        <v>2.5</v>
      </c>
      <c r="M1031">
        <f t="shared" si="192"/>
        <v>-1</v>
      </c>
      <c r="O1031">
        <f t="shared" si="184"/>
        <v>2.0397366678135596</v>
      </c>
      <c r="P1031">
        <f t="shared" si="185"/>
        <v>1.7504240434971516</v>
      </c>
      <c r="Q1031">
        <f t="shared" si="186"/>
        <v>1.3752120217485757</v>
      </c>
      <c r="R1031">
        <f t="shared" si="187"/>
        <v>0.62478797825142418</v>
      </c>
      <c r="S1031">
        <f t="shared" si="188"/>
        <v>0.24957595650284836</v>
      </c>
      <c r="T1031">
        <f t="shared" si="189"/>
        <v>-3.9736667813559778E-2</v>
      </c>
    </row>
    <row r="1032" spans="9:20">
      <c r="I1032">
        <f t="shared" si="183"/>
        <v>102.99999999999842</v>
      </c>
      <c r="J1032">
        <f t="shared" si="190"/>
        <v>2.2654908551655262</v>
      </c>
      <c r="L1032">
        <f t="shared" si="191"/>
        <v>2.5</v>
      </c>
      <c r="M1032">
        <f t="shared" si="192"/>
        <v>-1</v>
      </c>
      <c r="O1032">
        <f t="shared" si="184"/>
        <v>2.0407471018930678</v>
      </c>
      <c r="P1032">
        <f t="shared" si="185"/>
        <v>1.7511533185637185</v>
      </c>
      <c r="Q1032">
        <f t="shared" si="186"/>
        <v>1.3755766592818592</v>
      </c>
      <c r="R1032">
        <f t="shared" si="187"/>
        <v>0.62442334071814076</v>
      </c>
      <c r="S1032">
        <f t="shared" si="188"/>
        <v>0.24884668143628164</v>
      </c>
      <c r="T1032">
        <f t="shared" si="189"/>
        <v>-4.0747101893067628E-2</v>
      </c>
    </row>
    <row r="1033" spans="9:20">
      <c r="I1033">
        <f t="shared" si="183"/>
        <v>103.09999999999842</v>
      </c>
      <c r="J1033">
        <f t="shared" si="190"/>
        <v>2.2698920019771913</v>
      </c>
      <c r="L1033">
        <f t="shared" si="191"/>
        <v>2.5</v>
      </c>
      <c r="M1033">
        <f t="shared" si="192"/>
        <v>-1</v>
      </c>
      <c r="O1033">
        <f t="shared" si="184"/>
        <v>2.0417575359725753</v>
      </c>
      <c r="P1033">
        <f t="shared" si="185"/>
        <v>1.7518825936302851</v>
      </c>
      <c r="Q1033">
        <f t="shared" si="186"/>
        <v>1.3759412968151425</v>
      </c>
      <c r="R1033">
        <f t="shared" si="187"/>
        <v>0.62405870318485746</v>
      </c>
      <c r="S1033">
        <f t="shared" si="188"/>
        <v>0.24811740636971502</v>
      </c>
      <c r="T1033">
        <f t="shared" si="189"/>
        <v>-4.1757535972575255E-2</v>
      </c>
    </row>
    <row r="1034" spans="9:20">
      <c r="I1034">
        <f t="shared" si="183"/>
        <v>103.19999999999841</v>
      </c>
      <c r="J1034">
        <f t="shared" si="190"/>
        <v>2.2742974196736818</v>
      </c>
      <c r="L1034">
        <f t="shared" si="191"/>
        <v>2.5</v>
      </c>
      <c r="M1034">
        <f t="shared" si="192"/>
        <v>-1</v>
      </c>
      <c r="O1034">
        <f t="shared" si="184"/>
        <v>2.0427679700520831</v>
      </c>
      <c r="P1034">
        <f t="shared" si="185"/>
        <v>1.7526118686968517</v>
      </c>
      <c r="Q1034">
        <f t="shared" si="186"/>
        <v>1.3763059343484259</v>
      </c>
      <c r="R1034">
        <f t="shared" si="187"/>
        <v>0.62369406565157415</v>
      </c>
      <c r="S1034">
        <f t="shared" si="188"/>
        <v>0.2473881313031483</v>
      </c>
      <c r="T1034">
        <f t="shared" si="189"/>
        <v>-4.2767970052083104E-2</v>
      </c>
    </row>
    <row r="1035" spans="9:20">
      <c r="I1035">
        <f t="shared" si="183"/>
        <v>103.29999999999841</v>
      </c>
      <c r="J1035">
        <f t="shared" si="190"/>
        <v>2.2787071082549963</v>
      </c>
      <c r="L1035">
        <f t="shared" si="191"/>
        <v>2.5</v>
      </c>
      <c r="M1035">
        <f t="shared" si="192"/>
        <v>-1</v>
      </c>
      <c r="O1035">
        <f t="shared" si="184"/>
        <v>2.043778404131591</v>
      </c>
      <c r="P1035">
        <f t="shared" si="185"/>
        <v>1.7533411437634183</v>
      </c>
      <c r="Q1035">
        <f t="shared" si="186"/>
        <v>1.3766705718817092</v>
      </c>
      <c r="R1035">
        <f t="shared" si="187"/>
        <v>0.62332942811829084</v>
      </c>
      <c r="S1035">
        <f t="shared" si="188"/>
        <v>0.24665885623658168</v>
      </c>
      <c r="T1035">
        <f t="shared" si="189"/>
        <v>-4.3778404131590953E-2</v>
      </c>
    </row>
    <row r="1036" spans="9:20">
      <c r="I1036">
        <f t="shared" si="183"/>
        <v>103.3999999999984</v>
      </c>
      <c r="J1036">
        <f t="shared" si="190"/>
        <v>2.2831210677211353</v>
      </c>
      <c r="L1036">
        <f t="shared" si="191"/>
        <v>2.5</v>
      </c>
      <c r="M1036">
        <f t="shared" si="192"/>
        <v>-1</v>
      </c>
      <c r="O1036">
        <f t="shared" si="184"/>
        <v>2.0447888382110988</v>
      </c>
      <c r="P1036">
        <f t="shared" si="185"/>
        <v>1.7540704188299849</v>
      </c>
      <c r="Q1036">
        <f t="shared" si="186"/>
        <v>1.3770352094149925</v>
      </c>
      <c r="R1036">
        <f t="shared" si="187"/>
        <v>0.62296479058500753</v>
      </c>
      <c r="S1036">
        <f t="shared" si="188"/>
        <v>0.24592958117001495</v>
      </c>
      <c r="T1036">
        <f t="shared" si="189"/>
        <v>-4.4788838211098803E-2</v>
      </c>
    </row>
    <row r="1037" spans="9:20">
      <c r="I1037">
        <f t="shared" si="183"/>
        <v>103.49999999999839</v>
      </c>
      <c r="J1037">
        <f t="shared" si="190"/>
        <v>2.2875392980720988</v>
      </c>
      <c r="L1037">
        <f t="shared" si="191"/>
        <v>2.5</v>
      </c>
      <c r="M1037">
        <f t="shared" si="192"/>
        <v>-1</v>
      </c>
      <c r="O1037">
        <f t="shared" si="184"/>
        <v>2.0457992722906067</v>
      </c>
      <c r="P1037">
        <f t="shared" si="185"/>
        <v>1.7547996938965518</v>
      </c>
      <c r="Q1037">
        <f t="shared" si="186"/>
        <v>1.377399846948276</v>
      </c>
      <c r="R1037">
        <f t="shared" si="187"/>
        <v>0.62260015305172411</v>
      </c>
      <c r="S1037">
        <f t="shared" si="188"/>
        <v>0.24520030610344823</v>
      </c>
      <c r="T1037">
        <f t="shared" si="189"/>
        <v>-4.579927229060643E-2</v>
      </c>
    </row>
    <row r="1038" spans="9:20">
      <c r="I1038">
        <f t="shared" si="183"/>
        <v>103.59999999999839</v>
      </c>
      <c r="J1038">
        <f t="shared" si="190"/>
        <v>2.2919617993078871</v>
      </c>
      <c r="L1038">
        <f t="shared" si="191"/>
        <v>2.5</v>
      </c>
      <c r="M1038">
        <f t="shared" si="192"/>
        <v>-1</v>
      </c>
      <c r="O1038">
        <f t="shared" si="184"/>
        <v>2.0468097063701141</v>
      </c>
      <c r="P1038">
        <f t="shared" si="185"/>
        <v>1.7555289689631184</v>
      </c>
      <c r="Q1038">
        <f t="shared" si="186"/>
        <v>1.3777644844815593</v>
      </c>
      <c r="R1038">
        <f t="shared" si="187"/>
        <v>0.62223551551844081</v>
      </c>
      <c r="S1038">
        <f t="shared" si="188"/>
        <v>0.24447103103688161</v>
      </c>
      <c r="T1038">
        <f t="shared" si="189"/>
        <v>-4.6809706370114279E-2</v>
      </c>
    </row>
    <row r="1039" spans="9:20">
      <c r="I1039">
        <f t="shared" si="183"/>
        <v>103.69999999999838</v>
      </c>
      <c r="J1039">
        <f t="shared" si="190"/>
        <v>2.2963885714284995</v>
      </c>
      <c r="L1039">
        <f t="shared" si="191"/>
        <v>2.5</v>
      </c>
      <c r="M1039">
        <f t="shared" si="192"/>
        <v>-1</v>
      </c>
      <c r="O1039">
        <f t="shared" si="184"/>
        <v>2.0478201404496224</v>
      </c>
      <c r="P1039">
        <f t="shared" si="185"/>
        <v>1.7562582440296852</v>
      </c>
      <c r="Q1039">
        <f t="shared" si="186"/>
        <v>1.3781291220148426</v>
      </c>
      <c r="R1039">
        <f t="shared" si="187"/>
        <v>0.62187087798515739</v>
      </c>
      <c r="S1039">
        <f t="shared" si="188"/>
        <v>0.24374175597031489</v>
      </c>
      <c r="T1039">
        <f t="shared" si="189"/>
        <v>-4.7820140449622128E-2</v>
      </c>
    </row>
    <row r="1040" spans="9:20">
      <c r="I1040">
        <f t="shared" si="183"/>
        <v>103.79999999999838</v>
      </c>
      <c r="J1040">
        <f t="shared" si="190"/>
        <v>2.3008196144339372</v>
      </c>
      <c r="L1040">
        <f t="shared" si="191"/>
        <v>2.5</v>
      </c>
      <c r="M1040">
        <f t="shared" si="192"/>
        <v>-1</v>
      </c>
      <c r="O1040">
        <f t="shared" si="184"/>
        <v>2.0488305745291298</v>
      </c>
      <c r="P1040">
        <f t="shared" si="185"/>
        <v>1.7569875190962518</v>
      </c>
      <c r="Q1040">
        <f t="shared" si="186"/>
        <v>1.3784937595481259</v>
      </c>
      <c r="R1040">
        <f t="shared" si="187"/>
        <v>0.62150624045187408</v>
      </c>
      <c r="S1040">
        <f t="shared" si="188"/>
        <v>0.24301248090374816</v>
      </c>
      <c r="T1040">
        <f t="shared" si="189"/>
        <v>-4.8830574529129755E-2</v>
      </c>
    </row>
    <row r="1041" spans="9:20">
      <c r="I1041">
        <f t="shared" si="183"/>
        <v>103.89999999999837</v>
      </c>
      <c r="J1041">
        <f t="shared" si="190"/>
        <v>2.3052549283241985</v>
      </c>
      <c r="L1041">
        <f t="shared" si="191"/>
        <v>2.5</v>
      </c>
      <c r="M1041">
        <f t="shared" si="192"/>
        <v>-1</v>
      </c>
      <c r="O1041">
        <f t="shared" si="184"/>
        <v>2.0498410086086376</v>
      </c>
      <c r="P1041">
        <f t="shared" si="185"/>
        <v>1.7577167941628185</v>
      </c>
      <c r="Q1041">
        <f t="shared" si="186"/>
        <v>1.3788583970814092</v>
      </c>
      <c r="R1041">
        <f t="shared" si="187"/>
        <v>0.62114160291859077</v>
      </c>
      <c r="S1041">
        <f t="shared" si="188"/>
        <v>0.24228320583718155</v>
      </c>
      <c r="T1041">
        <f t="shared" si="189"/>
        <v>-4.9841008608637605E-2</v>
      </c>
    </row>
    <row r="1042" spans="9:20">
      <c r="I1042">
        <f t="shared" si="183"/>
        <v>103.99999999999837</v>
      </c>
      <c r="J1042">
        <f t="shared" si="190"/>
        <v>2.3096945130992848</v>
      </c>
      <c r="L1042">
        <f t="shared" si="191"/>
        <v>2.5</v>
      </c>
      <c r="M1042">
        <f t="shared" si="192"/>
        <v>-1</v>
      </c>
      <c r="O1042">
        <f t="shared" si="184"/>
        <v>2.0508514426881455</v>
      </c>
      <c r="P1042">
        <f t="shared" si="185"/>
        <v>1.7584460692293851</v>
      </c>
      <c r="Q1042">
        <f t="shared" si="186"/>
        <v>1.3792230346146925</v>
      </c>
      <c r="R1042">
        <f t="shared" si="187"/>
        <v>0.62077696538530747</v>
      </c>
      <c r="S1042">
        <f t="shared" si="188"/>
        <v>0.24155393077061482</v>
      </c>
      <c r="T1042">
        <f t="shared" si="189"/>
        <v>-5.0851442688145454E-2</v>
      </c>
    </row>
    <row r="1043" spans="9:20">
      <c r="I1043">
        <f t="shared" si="183"/>
        <v>104.09999999999836</v>
      </c>
      <c r="J1043">
        <f t="shared" si="190"/>
        <v>2.3141383687591954</v>
      </c>
      <c r="L1043">
        <f t="shared" si="191"/>
        <v>2.5</v>
      </c>
      <c r="M1043">
        <f t="shared" si="192"/>
        <v>-1</v>
      </c>
      <c r="O1043">
        <f t="shared" si="184"/>
        <v>2.0518618767676533</v>
      </c>
      <c r="P1043">
        <f t="shared" si="185"/>
        <v>1.7591753442959519</v>
      </c>
      <c r="Q1043">
        <f t="shared" si="186"/>
        <v>1.3795876721479758</v>
      </c>
      <c r="R1043">
        <f t="shared" si="187"/>
        <v>0.62041232785202405</v>
      </c>
      <c r="S1043">
        <f t="shared" si="188"/>
        <v>0.2408246557040481</v>
      </c>
      <c r="T1043">
        <f t="shared" si="189"/>
        <v>-5.1861876767653303E-2</v>
      </c>
    </row>
    <row r="1044" spans="9:20">
      <c r="I1044">
        <f t="shared" si="183"/>
        <v>104.19999999999835</v>
      </c>
      <c r="J1044">
        <f t="shared" si="190"/>
        <v>2.318586495303931</v>
      </c>
      <c r="L1044">
        <f t="shared" si="191"/>
        <v>2.5</v>
      </c>
      <c r="M1044">
        <f t="shared" si="192"/>
        <v>-1</v>
      </c>
      <c r="O1044">
        <f t="shared" si="184"/>
        <v>2.0528723108471612</v>
      </c>
      <c r="P1044">
        <f t="shared" si="185"/>
        <v>1.7599046193625185</v>
      </c>
      <c r="Q1044">
        <f t="shared" si="186"/>
        <v>1.3799523096812591</v>
      </c>
      <c r="R1044">
        <f t="shared" si="187"/>
        <v>0.62004769031874074</v>
      </c>
      <c r="S1044">
        <f t="shared" si="188"/>
        <v>0.24009538063748148</v>
      </c>
      <c r="T1044">
        <f t="shared" si="189"/>
        <v>-5.287231084716093E-2</v>
      </c>
    </row>
    <row r="1045" spans="9:20">
      <c r="I1045">
        <f t="shared" si="183"/>
        <v>104.29999999999835</v>
      </c>
      <c r="J1045">
        <f t="shared" si="190"/>
        <v>2.3230388927334902</v>
      </c>
      <c r="L1045">
        <f t="shared" si="191"/>
        <v>2.5</v>
      </c>
      <c r="M1045">
        <f t="shared" si="192"/>
        <v>-1</v>
      </c>
      <c r="O1045">
        <f t="shared" si="184"/>
        <v>2.0538827449266686</v>
      </c>
      <c r="P1045">
        <f t="shared" si="185"/>
        <v>1.7606338944290854</v>
      </c>
      <c r="Q1045">
        <f t="shared" si="186"/>
        <v>1.3803169472145427</v>
      </c>
      <c r="R1045">
        <f t="shared" si="187"/>
        <v>0.61968305278545732</v>
      </c>
      <c r="S1045">
        <f t="shared" si="188"/>
        <v>0.23936610557091476</v>
      </c>
      <c r="T1045">
        <f t="shared" si="189"/>
        <v>-5.388274492666878E-2</v>
      </c>
    </row>
    <row r="1046" spans="9:20">
      <c r="I1046">
        <f t="shared" si="183"/>
        <v>104.39999999999834</v>
      </c>
      <c r="J1046">
        <f t="shared" si="190"/>
        <v>2.3274955610478747</v>
      </c>
      <c r="L1046">
        <f t="shared" si="191"/>
        <v>2.5</v>
      </c>
      <c r="M1046">
        <f t="shared" si="192"/>
        <v>-1</v>
      </c>
      <c r="O1046">
        <f t="shared" si="184"/>
        <v>2.0548931790061769</v>
      </c>
      <c r="P1046">
        <f t="shared" si="185"/>
        <v>1.761363169495652</v>
      </c>
      <c r="Q1046">
        <f t="shared" si="186"/>
        <v>1.380681584747826</v>
      </c>
      <c r="R1046">
        <f t="shared" si="187"/>
        <v>0.61931841525217401</v>
      </c>
      <c r="S1046">
        <f t="shared" si="188"/>
        <v>0.23863683050434803</v>
      </c>
      <c r="T1046">
        <f t="shared" si="189"/>
        <v>-5.4893179006176629E-2</v>
      </c>
    </row>
    <row r="1047" spans="9:20">
      <c r="I1047">
        <f t="shared" si="183"/>
        <v>104.49999999999834</v>
      </c>
      <c r="J1047">
        <f t="shared" si="190"/>
        <v>2.3319565002470832</v>
      </c>
      <c r="L1047">
        <f t="shared" si="191"/>
        <v>2.5</v>
      </c>
      <c r="M1047">
        <f t="shared" si="192"/>
        <v>-1</v>
      </c>
      <c r="O1047">
        <f t="shared" si="184"/>
        <v>2.0559036130856843</v>
      </c>
      <c r="P1047">
        <f t="shared" si="185"/>
        <v>1.7620924445622186</v>
      </c>
      <c r="Q1047">
        <f t="shared" si="186"/>
        <v>1.3810462222811093</v>
      </c>
      <c r="R1047">
        <f t="shared" si="187"/>
        <v>0.61895377771889071</v>
      </c>
      <c r="S1047">
        <f t="shared" si="188"/>
        <v>0.23790755543778142</v>
      </c>
      <c r="T1047">
        <f t="shared" si="189"/>
        <v>-5.5903613085684478E-2</v>
      </c>
    </row>
    <row r="1048" spans="9:20">
      <c r="I1048">
        <f t="shared" si="183"/>
        <v>104.59999999999833</v>
      </c>
      <c r="J1048">
        <f t="shared" si="190"/>
        <v>2.3364217103311167</v>
      </c>
      <c r="L1048">
        <f t="shared" si="191"/>
        <v>2.5</v>
      </c>
      <c r="M1048">
        <f t="shared" si="192"/>
        <v>-1</v>
      </c>
      <c r="O1048">
        <f t="shared" si="184"/>
        <v>2.0569140471651921</v>
      </c>
      <c r="P1048">
        <f t="shared" si="185"/>
        <v>1.7628217196287852</v>
      </c>
      <c r="Q1048">
        <f t="shared" si="186"/>
        <v>1.3814108598143926</v>
      </c>
      <c r="R1048">
        <f t="shared" si="187"/>
        <v>0.6185891401856074</v>
      </c>
      <c r="S1048">
        <f t="shared" si="188"/>
        <v>0.23717828037121469</v>
      </c>
      <c r="T1048">
        <f t="shared" si="189"/>
        <v>-5.6914047165192105E-2</v>
      </c>
    </row>
    <row r="1049" spans="9:20">
      <c r="I1049">
        <f t="shared" si="183"/>
        <v>104.69999999999833</v>
      </c>
      <c r="J1049">
        <f t="shared" si="190"/>
        <v>2.3408911912999741</v>
      </c>
      <c r="L1049">
        <f t="shared" si="191"/>
        <v>2.5</v>
      </c>
      <c r="M1049">
        <f t="shared" si="192"/>
        <v>-1</v>
      </c>
      <c r="O1049">
        <f t="shared" si="184"/>
        <v>2.0579244812447</v>
      </c>
      <c r="P1049">
        <f t="shared" si="185"/>
        <v>1.7635509946953518</v>
      </c>
      <c r="Q1049">
        <f t="shared" si="186"/>
        <v>1.3817754973476759</v>
      </c>
      <c r="R1049">
        <f t="shared" si="187"/>
        <v>0.61822450265232409</v>
      </c>
      <c r="S1049">
        <f t="shared" si="188"/>
        <v>0.23644900530464807</v>
      </c>
      <c r="T1049">
        <f t="shared" si="189"/>
        <v>-5.7924481244699955E-2</v>
      </c>
    </row>
    <row r="1050" spans="9:20">
      <c r="I1050">
        <f t="shared" si="183"/>
        <v>104.79999999999832</v>
      </c>
      <c r="J1050">
        <f t="shared" si="190"/>
        <v>2.345364943153657</v>
      </c>
      <c r="L1050">
        <f t="shared" si="191"/>
        <v>2.5</v>
      </c>
      <c r="M1050">
        <f t="shared" si="192"/>
        <v>-1</v>
      </c>
      <c r="O1050">
        <f t="shared" si="184"/>
        <v>2.0589349153242078</v>
      </c>
      <c r="P1050">
        <f t="shared" si="185"/>
        <v>1.7642802697619187</v>
      </c>
      <c r="Q1050">
        <f t="shared" si="186"/>
        <v>1.3821401348809594</v>
      </c>
      <c r="R1050">
        <f t="shared" si="187"/>
        <v>0.61785986511904067</v>
      </c>
      <c r="S1050">
        <f t="shared" si="188"/>
        <v>0.23571973023808135</v>
      </c>
      <c r="T1050">
        <f t="shared" si="189"/>
        <v>-5.8934915324207804E-2</v>
      </c>
    </row>
    <row r="1051" spans="9:20">
      <c r="I1051">
        <f t="shared" si="183"/>
        <v>104.89999999999831</v>
      </c>
      <c r="J1051">
        <f t="shared" si="190"/>
        <v>2.3498429658921633</v>
      </c>
      <c r="L1051">
        <f t="shared" si="191"/>
        <v>2.5</v>
      </c>
      <c r="M1051">
        <f t="shared" si="192"/>
        <v>-1</v>
      </c>
      <c r="O1051">
        <f t="shared" si="184"/>
        <v>2.0599453494037157</v>
      </c>
      <c r="P1051">
        <f t="shared" si="185"/>
        <v>1.7650095448284855</v>
      </c>
      <c r="Q1051">
        <f t="shared" si="186"/>
        <v>1.3825047724142427</v>
      </c>
      <c r="R1051">
        <f t="shared" si="187"/>
        <v>0.61749522758575726</v>
      </c>
      <c r="S1051">
        <f t="shared" si="188"/>
        <v>0.23499045517151462</v>
      </c>
      <c r="T1051">
        <f t="shared" si="189"/>
        <v>-5.9945349403715653E-2</v>
      </c>
    </row>
    <row r="1052" spans="9:20">
      <c r="I1052">
        <f t="shared" si="183"/>
        <v>104.99999999999831</v>
      </c>
      <c r="J1052">
        <f t="shared" si="190"/>
        <v>2.3543252595154951</v>
      </c>
      <c r="L1052">
        <f t="shared" si="191"/>
        <v>2.5</v>
      </c>
      <c r="M1052">
        <f t="shared" si="192"/>
        <v>-1</v>
      </c>
      <c r="O1052">
        <f t="shared" si="184"/>
        <v>2.0609557834832231</v>
      </c>
      <c r="P1052">
        <f t="shared" si="185"/>
        <v>1.7657388198950521</v>
      </c>
      <c r="Q1052">
        <f t="shared" si="186"/>
        <v>1.3828694099475261</v>
      </c>
      <c r="R1052">
        <f t="shared" si="187"/>
        <v>0.61713059005247395</v>
      </c>
      <c r="S1052">
        <f t="shared" si="188"/>
        <v>0.23426118010494801</v>
      </c>
      <c r="T1052">
        <f t="shared" si="189"/>
        <v>-6.095578348322328E-2</v>
      </c>
    </row>
    <row r="1053" spans="9:20">
      <c r="I1053">
        <f t="shared" si="183"/>
        <v>105.0999999999983</v>
      </c>
      <c r="J1053">
        <f t="shared" si="190"/>
        <v>2.3588118240236509</v>
      </c>
      <c r="L1053">
        <f t="shared" si="191"/>
        <v>2.5</v>
      </c>
      <c r="M1053">
        <f t="shared" si="192"/>
        <v>-1</v>
      </c>
      <c r="O1053">
        <f t="shared" si="184"/>
        <v>2.0619662175627314</v>
      </c>
      <c r="P1053">
        <f t="shared" si="185"/>
        <v>1.7664680949616187</v>
      </c>
      <c r="Q1053">
        <f t="shared" si="186"/>
        <v>1.3832340474808094</v>
      </c>
      <c r="R1053">
        <f t="shared" si="187"/>
        <v>0.61676595251919064</v>
      </c>
      <c r="S1053">
        <f t="shared" si="188"/>
        <v>0.23353190503838128</v>
      </c>
      <c r="T1053">
        <f t="shared" si="189"/>
        <v>-6.196621756273113E-2</v>
      </c>
    </row>
    <row r="1054" spans="9:20">
      <c r="I1054">
        <f t="shared" si="183"/>
        <v>105.1999999999983</v>
      </c>
      <c r="J1054">
        <f t="shared" si="190"/>
        <v>2.3633026594166315</v>
      </c>
      <c r="L1054">
        <f t="shared" si="191"/>
        <v>2.5</v>
      </c>
      <c r="M1054">
        <f t="shared" si="192"/>
        <v>-1</v>
      </c>
      <c r="O1054">
        <f t="shared" si="184"/>
        <v>2.0629766516422388</v>
      </c>
      <c r="P1054">
        <f t="shared" si="185"/>
        <v>1.7671973700281853</v>
      </c>
      <c r="Q1054">
        <f t="shared" si="186"/>
        <v>1.3835986850140927</v>
      </c>
      <c r="R1054">
        <f t="shared" si="187"/>
        <v>0.61640131498590733</v>
      </c>
      <c r="S1054">
        <f t="shared" si="188"/>
        <v>0.23280262997181456</v>
      </c>
      <c r="T1054">
        <f t="shared" si="189"/>
        <v>-6.2976651642238979E-2</v>
      </c>
    </row>
    <row r="1055" spans="9:20">
      <c r="I1055">
        <f t="shared" si="183"/>
        <v>105.29999999999829</v>
      </c>
      <c r="J1055">
        <f t="shared" si="190"/>
        <v>2.3677977656944362</v>
      </c>
      <c r="L1055">
        <f t="shared" si="191"/>
        <v>2.5</v>
      </c>
      <c r="M1055">
        <f t="shared" si="192"/>
        <v>-1</v>
      </c>
      <c r="O1055">
        <f t="shared" si="184"/>
        <v>2.0639870857217471</v>
      </c>
      <c r="P1055">
        <f t="shared" si="185"/>
        <v>1.7679266450947519</v>
      </c>
      <c r="Q1055">
        <f t="shared" si="186"/>
        <v>1.383963322547376</v>
      </c>
      <c r="R1055">
        <f t="shared" si="187"/>
        <v>0.61603667745262403</v>
      </c>
      <c r="S1055">
        <f t="shared" si="188"/>
        <v>0.23207335490524794</v>
      </c>
      <c r="T1055">
        <f t="shared" si="189"/>
        <v>-6.3987085721746828E-2</v>
      </c>
    </row>
    <row r="1056" spans="9:20">
      <c r="I1056">
        <f t="shared" si="183"/>
        <v>105.39999999999829</v>
      </c>
      <c r="J1056">
        <f t="shared" si="190"/>
        <v>2.3722971428570658</v>
      </c>
      <c r="L1056">
        <f t="shared" si="191"/>
        <v>2.5</v>
      </c>
      <c r="M1056">
        <f t="shared" si="192"/>
        <v>-1</v>
      </c>
      <c r="O1056">
        <f t="shared" si="184"/>
        <v>2.0649975198012545</v>
      </c>
      <c r="P1056">
        <f t="shared" si="185"/>
        <v>1.7686559201613188</v>
      </c>
      <c r="Q1056">
        <f t="shared" si="186"/>
        <v>1.3843279600806593</v>
      </c>
      <c r="R1056">
        <f t="shared" si="187"/>
        <v>0.61567203991934061</v>
      </c>
      <c r="S1056">
        <f t="shared" si="188"/>
        <v>0.23134407983868122</v>
      </c>
      <c r="T1056">
        <f t="shared" si="189"/>
        <v>-6.4997519801254455E-2</v>
      </c>
    </row>
    <row r="1057" spans="9:20">
      <c r="I1057">
        <f t="shared" si="183"/>
        <v>105.49999999999828</v>
      </c>
      <c r="J1057">
        <f t="shared" si="190"/>
        <v>2.3768007909045195</v>
      </c>
      <c r="L1057">
        <f t="shared" si="191"/>
        <v>2.5</v>
      </c>
      <c r="M1057">
        <f t="shared" si="192"/>
        <v>-1</v>
      </c>
      <c r="O1057">
        <f t="shared" si="184"/>
        <v>2.0660079538807623</v>
      </c>
      <c r="P1057">
        <f t="shared" si="185"/>
        <v>1.7693851952278856</v>
      </c>
      <c r="Q1057">
        <f t="shared" si="186"/>
        <v>1.3846925976139428</v>
      </c>
      <c r="R1057">
        <f t="shared" si="187"/>
        <v>0.61530740238605719</v>
      </c>
      <c r="S1057">
        <f t="shared" si="188"/>
        <v>0.23061480477211449</v>
      </c>
      <c r="T1057">
        <f t="shared" si="189"/>
        <v>-6.6007953880762305E-2</v>
      </c>
    </row>
    <row r="1058" spans="9:20">
      <c r="I1058">
        <f t="shared" si="183"/>
        <v>105.59999999999827</v>
      </c>
      <c r="J1058">
        <f t="shared" si="190"/>
        <v>2.3813087098367984</v>
      </c>
      <c r="L1058">
        <f t="shared" si="191"/>
        <v>2.5</v>
      </c>
      <c r="M1058">
        <f t="shared" si="192"/>
        <v>-1</v>
      </c>
      <c r="O1058">
        <f t="shared" si="184"/>
        <v>2.0670183879602702</v>
      </c>
      <c r="P1058">
        <f t="shared" si="185"/>
        <v>1.7701144702944522</v>
      </c>
      <c r="Q1058">
        <f t="shared" si="186"/>
        <v>1.3850572351472261</v>
      </c>
      <c r="R1058">
        <f t="shared" si="187"/>
        <v>0.61494276485277388</v>
      </c>
      <c r="S1058">
        <f t="shared" si="188"/>
        <v>0.22988552970554788</v>
      </c>
      <c r="T1058">
        <f t="shared" si="189"/>
        <v>-6.7018387960270154E-2</v>
      </c>
    </row>
    <row r="1059" spans="9:20">
      <c r="I1059">
        <f t="shared" si="183"/>
        <v>105.69999999999827</v>
      </c>
      <c r="J1059">
        <f t="shared" si="190"/>
        <v>2.385820899653901</v>
      </c>
      <c r="L1059">
        <f t="shared" si="191"/>
        <v>2.5</v>
      </c>
      <c r="M1059">
        <f t="shared" si="192"/>
        <v>-1</v>
      </c>
      <c r="O1059">
        <f t="shared" si="184"/>
        <v>2.0680288220397776</v>
      </c>
      <c r="P1059">
        <f t="shared" si="185"/>
        <v>1.7708437453610189</v>
      </c>
      <c r="Q1059">
        <f t="shared" si="186"/>
        <v>1.3854218726805094</v>
      </c>
      <c r="R1059">
        <f t="shared" si="187"/>
        <v>0.61457812731949057</v>
      </c>
      <c r="S1059">
        <f t="shared" si="188"/>
        <v>0.22915625463898115</v>
      </c>
      <c r="T1059">
        <f t="shared" si="189"/>
        <v>-6.8028822039777781E-2</v>
      </c>
    </row>
    <row r="1060" spans="9:20">
      <c r="I1060">
        <f t="shared" si="183"/>
        <v>105.79999999999826</v>
      </c>
      <c r="J1060">
        <f t="shared" si="190"/>
        <v>2.3903373603558289</v>
      </c>
      <c r="L1060">
        <f t="shared" si="191"/>
        <v>2.5</v>
      </c>
      <c r="M1060">
        <f t="shared" si="192"/>
        <v>-1</v>
      </c>
      <c r="O1060">
        <f t="shared" si="184"/>
        <v>2.0690392561192859</v>
      </c>
      <c r="P1060">
        <f t="shared" si="185"/>
        <v>1.7715730204275855</v>
      </c>
      <c r="Q1060">
        <f t="shared" si="186"/>
        <v>1.3857865102137927</v>
      </c>
      <c r="R1060">
        <f t="shared" si="187"/>
        <v>0.61421348978620727</v>
      </c>
      <c r="S1060">
        <f t="shared" si="188"/>
        <v>0.22842697957241442</v>
      </c>
      <c r="T1060">
        <f t="shared" si="189"/>
        <v>-6.903925611928563E-2</v>
      </c>
    </row>
    <row r="1061" spans="9:20">
      <c r="I1061">
        <f t="shared" si="183"/>
        <v>105.89999999999826</v>
      </c>
      <c r="J1061">
        <f t="shared" si="190"/>
        <v>2.3948580919425804</v>
      </c>
      <c r="L1061">
        <f t="shared" si="191"/>
        <v>2.5</v>
      </c>
      <c r="M1061">
        <f t="shared" si="192"/>
        <v>-1</v>
      </c>
      <c r="O1061">
        <f t="shared" si="184"/>
        <v>2.0700496901987933</v>
      </c>
      <c r="P1061">
        <f t="shared" si="185"/>
        <v>1.7723022954941521</v>
      </c>
      <c r="Q1061">
        <f t="shared" si="186"/>
        <v>1.386151147747076</v>
      </c>
      <c r="R1061">
        <f t="shared" si="187"/>
        <v>0.61384885225292396</v>
      </c>
      <c r="S1061">
        <f t="shared" si="188"/>
        <v>0.22769770450584781</v>
      </c>
      <c r="T1061">
        <f t="shared" si="189"/>
        <v>-7.0049690198793479E-2</v>
      </c>
    </row>
    <row r="1062" spans="9:20">
      <c r="I1062">
        <f t="shared" si="183"/>
        <v>105.99999999999825</v>
      </c>
      <c r="J1062">
        <f t="shared" si="190"/>
        <v>2.3993830944141572</v>
      </c>
      <c r="L1062">
        <f t="shared" si="191"/>
        <v>2.5</v>
      </c>
      <c r="M1062">
        <f t="shared" si="192"/>
        <v>-1</v>
      </c>
      <c r="O1062">
        <f t="shared" si="184"/>
        <v>2.0710601242783016</v>
      </c>
      <c r="P1062">
        <f t="shared" si="185"/>
        <v>1.7730315705607189</v>
      </c>
      <c r="Q1062">
        <f t="shared" si="186"/>
        <v>1.3865157852803596</v>
      </c>
      <c r="R1062">
        <f t="shared" si="187"/>
        <v>0.61348421471964054</v>
      </c>
      <c r="S1062">
        <f t="shared" si="188"/>
        <v>0.22696842943928108</v>
      </c>
      <c r="T1062">
        <f t="shared" si="189"/>
        <v>-7.1060124278301329E-2</v>
      </c>
    </row>
    <row r="1063" spans="9:20">
      <c r="I1063">
        <f t="shared" si="183"/>
        <v>106.09999999999825</v>
      </c>
      <c r="J1063">
        <f t="shared" si="190"/>
        <v>2.4039123677705581</v>
      </c>
      <c r="L1063">
        <f t="shared" si="191"/>
        <v>2.5</v>
      </c>
      <c r="M1063">
        <f t="shared" si="192"/>
        <v>-1</v>
      </c>
      <c r="O1063">
        <f t="shared" si="184"/>
        <v>2.072070558357809</v>
      </c>
      <c r="P1063">
        <f t="shared" si="185"/>
        <v>1.7737608456272858</v>
      </c>
      <c r="Q1063">
        <f t="shared" si="186"/>
        <v>1.3868804228136429</v>
      </c>
      <c r="R1063">
        <f t="shared" si="187"/>
        <v>0.61311957718635712</v>
      </c>
      <c r="S1063">
        <f t="shared" si="188"/>
        <v>0.22623915437271436</v>
      </c>
      <c r="T1063">
        <f t="shared" si="189"/>
        <v>-7.2070558357808956E-2</v>
      </c>
    </row>
    <row r="1064" spans="9:20">
      <c r="I1064">
        <f t="shared" si="183"/>
        <v>106.19999999999824</v>
      </c>
      <c r="J1064">
        <f t="shared" si="190"/>
        <v>2.4084459120117838</v>
      </c>
      <c r="L1064">
        <f t="shared" si="191"/>
        <v>2.5</v>
      </c>
      <c r="M1064">
        <f t="shared" si="192"/>
        <v>-1</v>
      </c>
      <c r="O1064">
        <f t="shared" si="184"/>
        <v>2.0730809924373168</v>
      </c>
      <c r="P1064">
        <f t="shared" si="185"/>
        <v>1.7744901206938524</v>
      </c>
      <c r="Q1064">
        <f t="shared" si="186"/>
        <v>1.3872450603469262</v>
      </c>
      <c r="R1064">
        <f t="shared" si="187"/>
        <v>0.61275493965307382</v>
      </c>
      <c r="S1064">
        <f t="shared" si="188"/>
        <v>0.22550987930614774</v>
      </c>
      <c r="T1064">
        <f t="shared" si="189"/>
        <v>-7.3080992437316805E-2</v>
      </c>
    </row>
    <row r="1065" spans="9:20">
      <c r="I1065">
        <f t="shared" si="183"/>
        <v>106.29999999999824</v>
      </c>
      <c r="J1065">
        <f t="shared" si="190"/>
        <v>2.4129837271378336</v>
      </c>
      <c r="L1065">
        <f t="shared" si="191"/>
        <v>2.5</v>
      </c>
      <c r="M1065">
        <f t="shared" si="192"/>
        <v>-1</v>
      </c>
      <c r="O1065">
        <f t="shared" si="184"/>
        <v>2.0740914265168247</v>
      </c>
      <c r="P1065">
        <f t="shared" si="185"/>
        <v>1.775219395760419</v>
      </c>
      <c r="Q1065">
        <f t="shared" si="186"/>
        <v>1.3876096978802095</v>
      </c>
      <c r="R1065">
        <f t="shared" si="187"/>
        <v>0.61239030211979051</v>
      </c>
      <c r="S1065">
        <f t="shared" si="188"/>
        <v>0.22478060423958102</v>
      </c>
      <c r="T1065">
        <f t="shared" si="189"/>
        <v>-7.4091426516824654E-2</v>
      </c>
    </row>
    <row r="1066" spans="9:20">
      <c r="I1066">
        <f t="shared" si="183"/>
        <v>106.39999999999823</v>
      </c>
      <c r="J1066">
        <f t="shared" si="190"/>
        <v>2.4175258131487087</v>
      </c>
      <c r="L1066">
        <f t="shared" si="191"/>
        <v>2.5</v>
      </c>
      <c r="M1066">
        <f t="shared" si="192"/>
        <v>-1</v>
      </c>
      <c r="O1066">
        <f t="shared" si="184"/>
        <v>2.0751018605963325</v>
      </c>
      <c r="P1066">
        <f t="shared" si="185"/>
        <v>1.7759486708269856</v>
      </c>
      <c r="Q1066">
        <f t="shared" si="186"/>
        <v>1.3879743354134928</v>
      </c>
      <c r="R1066">
        <f t="shared" si="187"/>
        <v>0.6120256645865072</v>
      </c>
      <c r="S1066">
        <f t="shared" si="188"/>
        <v>0.2240513291730144</v>
      </c>
      <c r="T1066">
        <f t="shared" si="189"/>
        <v>-7.5101860596332504E-2</v>
      </c>
    </row>
    <row r="1067" spans="9:20">
      <c r="I1067">
        <f t="shared" si="183"/>
        <v>106.49999999999822</v>
      </c>
      <c r="J1067">
        <f t="shared" si="190"/>
        <v>2.4220721700444074</v>
      </c>
      <c r="L1067">
        <f t="shared" si="191"/>
        <v>2.5</v>
      </c>
      <c r="M1067">
        <f t="shared" si="192"/>
        <v>-1</v>
      </c>
      <c r="O1067">
        <f t="shared" si="184"/>
        <v>2.0761122946758404</v>
      </c>
      <c r="P1067">
        <f t="shared" si="185"/>
        <v>1.7766779458935522</v>
      </c>
      <c r="Q1067">
        <f t="shared" si="186"/>
        <v>1.3883389729467761</v>
      </c>
      <c r="R1067">
        <f t="shared" si="187"/>
        <v>0.61166102705322389</v>
      </c>
      <c r="S1067">
        <f t="shared" si="188"/>
        <v>0.22332205410644768</v>
      </c>
      <c r="T1067">
        <f t="shared" si="189"/>
        <v>-7.6112294675840131E-2</v>
      </c>
    </row>
    <row r="1068" spans="9:20">
      <c r="I1068">
        <f t="shared" si="183"/>
        <v>106.59999999999822</v>
      </c>
      <c r="J1068">
        <f t="shared" si="190"/>
        <v>2.4266227978249315</v>
      </c>
      <c r="L1068">
        <f t="shared" si="191"/>
        <v>2.5</v>
      </c>
      <c r="M1068">
        <f t="shared" si="192"/>
        <v>-1</v>
      </c>
      <c r="O1068">
        <f t="shared" si="184"/>
        <v>2.0771227287553478</v>
      </c>
      <c r="P1068">
        <f t="shared" si="185"/>
        <v>1.777407220960119</v>
      </c>
      <c r="Q1068">
        <f t="shared" si="186"/>
        <v>1.3887036104800594</v>
      </c>
      <c r="R1068">
        <f t="shared" si="187"/>
        <v>0.61129638951994048</v>
      </c>
      <c r="S1068">
        <f t="shared" si="188"/>
        <v>0.22259277903988095</v>
      </c>
      <c r="T1068">
        <f t="shared" si="189"/>
        <v>-7.712272875534798E-2</v>
      </c>
    </row>
    <row r="1069" spans="9:20">
      <c r="I1069">
        <f t="shared" si="183"/>
        <v>106.69999999999821</v>
      </c>
      <c r="J1069">
        <f t="shared" si="190"/>
        <v>2.4311776964902791</v>
      </c>
      <c r="L1069">
        <f t="shared" si="191"/>
        <v>2.5</v>
      </c>
      <c r="M1069">
        <f t="shared" si="192"/>
        <v>-1</v>
      </c>
      <c r="O1069">
        <f t="shared" si="184"/>
        <v>2.0781331628348561</v>
      </c>
      <c r="P1069">
        <f t="shared" si="185"/>
        <v>1.7781364960266857</v>
      </c>
      <c r="Q1069">
        <f t="shared" si="186"/>
        <v>1.3890682480133427</v>
      </c>
      <c r="R1069">
        <f t="shared" si="187"/>
        <v>0.61093175198665717</v>
      </c>
      <c r="S1069">
        <f t="shared" si="188"/>
        <v>0.22186350397331434</v>
      </c>
      <c r="T1069">
        <f t="shared" si="189"/>
        <v>-7.8133162834855829E-2</v>
      </c>
    </row>
    <row r="1070" spans="9:20">
      <c r="I1070">
        <f t="shared" si="183"/>
        <v>106.79999999999821</v>
      </c>
      <c r="J1070">
        <f t="shared" si="190"/>
        <v>2.4357368660404521</v>
      </c>
      <c r="L1070">
        <f t="shared" si="191"/>
        <v>2.5</v>
      </c>
      <c r="M1070">
        <f t="shared" si="192"/>
        <v>-1</v>
      </c>
      <c r="O1070">
        <f t="shared" si="184"/>
        <v>2.0791435969143635</v>
      </c>
      <c r="P1070">
        <f t="shared" si="185"/>
        <v>1.7788657710932525</v>
      </c>
      <c r="Q1070">
        <f t="shared" si="186"/>
        <v>1.3894328855466263</v>
      </c>
      <c r="R1070">
        <f t="shared" si="187"/>
        <v>0.61056711445337375</v>
      </c>
      <c r="S1070">
        <f t="shared" si="188"/>
        <v>0.22113422890674761</v>
      </c>
      <c r="T1070">
        <f t="shared" si="189"/>
        <v>-7.9143596914363679E-2</v>
      </c>
    </row>
    <row r="1071" spans="9:20">
      <c r="I1071">
        <f t="shared" si="183"/>
        <v>106.8999999999982</v>
      </c>
      <c r="J1071">
        <f t="shared" si="190"/>
        <v>2.4403003064754492</v>
      </c>
      <c r="L1071">
        <f t="shared" si="191"/>
        <v>2.5</v>
      </c>
      <c r="M1071">
        <f t="shared" si="192"/>
        <v>-1</v>
      </c>
      <c r="O1071">
        <f t="shared" si="184"/>
        <v>2.0801540309938713</v>
      </c>
      <c r="P1071">
        <f t="shared" si="185"/>
        <v>1.7795950461598191</v>
      </c>
      <c r="Q1071">
        <f t="shared" si="186"/>
        <v>1.3897975230799096</v>
      </c>
      <c r="R1071">
        <f t="shared" si="187"/>
        <v>0.61020247692009044</v>
      </c>
      <c r="S1071">
        <f t="shared" si="188"/>
        <v>0.22040495384018088</v>
      </c>
      <c r="T1071">
        <f t="shared" si="189"/>
        <v>-8.0154030993871306E-2</v>
      </c>
    </row>
    <row r="1072" spans="9:20">
      <c r="I1072">
        <f t="shared" si="183"/>
        <v>106.9999999999982</v>
      </c>
      <c r="J1072">
        <f t="shared" si="190"/>
        <v>2.4448680177952711</v>
      </c>
      <c r="L1072">
        <f t="shared" si="191"/>
        <v>2.5</v>
      </c>
      <c r="M1072">
        <f t="shared" si="192"/>
        <v>-1</v>
      </c>
      <c r="O1072">
        <f t="shared" si="184"/>
        <v>2.0811644650733792</v>
      </c>
      <c r="P1072">
        <f t="shared" si="185"/>
        <v>1.7803243212263857</v>
      </c>
      <c r="Q1072">
        <f t="shared" si="186"/>
        <v>1.3901621606131929</v>
      </c>
      <c r="R1072">
        <f t="shared" si="187"/>
        <v>0.60983783938680713</v>
      </c>
      <c r="S1072">
        <f t="shared" si="188"/>
        <v>0.21967567877361427</v>
      </c>
      <c r="T1072">
        <f t="shared" si="189"/>
        <v>-8.1164465073379155E-2</v>
      </c>
    </row>
    <row r="1073" spans="8:20">
      <c r="I1073">
        <f t="shared" si="183"/>
        <v>107.09999999999819</v>
      </c>
      <c r="J1073">
        <f t="shared" si="190"/>
        <v>2.449439999999917</v>
      </c>
      <c r="L1073">
        <f t="shared" si="191"/>
        <v>2.5</v>
      </c>
      <c r="M1073">
        <f t="shared" si="192"/>
        <v>-1</v>
      </c>
      <c r="O1073">
        <f t="shared" si="184"/>
        <v>2.082174899152887</v>
      </c>
      <c r="P1073">
        <f t="shared" si="185"/>
        <v>1.7810535962929523</v>
      </c>
      <c r="Q1073">
        <f t="shared" si="186"/>
        <v>1.3905267981464762</v>
      </c>
      <c r="R1073">
        <f t="shared" si="187"/>
        <v>0.60947320185352383</v>
      </c>
      <c r="S1073">
        <f t="shared" si="188"/>
        <v>0.21894640370704754</v>
      </c>
      <c r="T1073">
        <f t="shared" si="189"/>
        <v>-8.2174899152887004E-2</v>
      </c>
    </row>
    <row r="1074" spans="8:20">
      <c r="I1074">
        <f t="shared" si="183"/>
        <v>107.19999999999818</v>
      </c>
      <c r="J1074">
        <f t="shared" si="190"/>
        <v>2.4540162530893879</v>
      </c>
      <c r="L1074">
        <f t="shared" si="191"/>
        <v>2.5</v>
      </c>
      <c r="M1074">
        <f t="shared" si="192"/>
        <v>-1</v>
      </c>
      <c r="O1074">
        <f t="shared" si="184"/>
        <v>2.0831853332323949</v>
      </c>
      <c r="P1074">
        <f t="shared" si="185"/>
        <v>1.7817828713595192</v>
      </c>
      <c r="Q1074">
        <f t="shared" si="186"/>
        <v>1.3908914356797597</v>
      </c>
      <c r="R1074">
        <f t="shared" si="187"/>
        <v>0.60910856432024041</v>
      </c>
      <c r="S1074">
        <f t="shared" si="188"/>
        <v>0.21821712864048082</v>
      </c>
      <c r="T1074">
        <f t="shared" si="189"/>
        <v>-8.3185333232394632E-2</v>
      </c>
    </row>
    <row r="1075" spans="8:20">
      <c r="I1075">
        <f t="shared" si="183"/>
        <v>107.29999999999818</v>
      </c>
      <c r="J1075">
        <f t="shared" si="190"/>
        <v>2.4585967770636832</v>
      </c>
      <c r="L1075">
        <f t="shared" si="191"/>
        <v>2.5</v>
      </c>
      <c r="M1075">
        <f t="shared" si="192"/>
        <v>-1</v>
      </c>
      <c r="O1075">
        <f t="shared" si="184"/>
        <v>2.0841957673119023</v>
      </c>
      <c r="P1075">
        <f t="shared" si="185"/>
        <v>1.7825121464260858</v>
      </c>
      <c r="Q1075">
        <f t="shared" si="186"/>
        <v>1.391256073213043</v>
      </c>
      <c r="R1075">
        <f t="shared" si="187"/>
        <v>0.6087439267869571</v>
      </c>
      <c r="S1075">
        <f t="shared" si="188"/>
        <v>0.2174878535739142</v>
      </c>
      <c r="T1075">
        <f t="shared" si="189"/>
        <v>-8.4195767311902481E-2</v>
      </c>
    </row>
    <row r="1076" spans="8:20">
      <c r="I1076">
        <f t="shared" si="183"/>
        <v>107.39999999999817</v>
      </c>
      <c r="J1076">
        <f t="shared" si="190"/>
        <v>2.463181571922803</v>
      </c>
      <c r="L1076">
        <f t="shared" si="191"/>
        <v>2.5</v>
      </c>
      <c r="M1076">
        <f t="shared" si="192"/>
        <v>-1</v>
      </c>
      <c r="O1076">
        <f t="shared" si="184"/>
        <v>2.0852062013914106</v>
      </c>
      <c r="P1076">
        <f t="shared" si="185"/>
        <v>1.7832414214926526</v>
      </c>
      <c r="Q1076">
        <f t="shared" si="186"/>
        <v>1.3916207107463263</v>
      </c>
      <c r="R1076">
        <f t="shared" si="187"/>
        <v>0.60837928925367368</v>
      </c>
      <c r="S1076">
        <f t="shared" si="188"/>
        <v>0.21675857850734748</v>
      </c>
      <c r="T1076">
        <f t="shared" si="189"/>
        <v>-8.520620139141033E-2</v>
      </c>
    </row>
    <row r="1077" spans="8:20">
      <c r="I1077">
        <f t="shared" si="183"/>
        <v>107.49999999999817</v>
      </c>
      <c r="J1077">
        <f t="shared" si="190"/>
        <v>2.4677706376667472</v>
      </c>
      <c r="L1077">
        <f t="shared" si="191"/>
        <v>2.5</v>
      </c>
      <c r="M1077">
        <f t="shared" si="192"/>
        <v>-1</v>
      </c>
      <c r="O1077">
        <f t="shared" si="184"/>
        <v>2.086216635470918</v>
      </c>
      <c r="P1077">
        <f t="shared" si="185"/>
        <v>1.7839706965592192</v>
      </c>
      <c r="Q1077">
        <f t="shared" si="186"/>
        <v>1.3919853482796096</v>
      </c>
      <c r="R1077">
        <f t="shared" si="187"/>
        <v>0.60801465172039038</v>
      </c>
      <c r="S1077">
        <f t="shared" si="188"/>
        <v>0.21602930344078075</v>
      </c>
      <c r="T1077">
        <f t="shared" si="189"/>
        <v>-8.6216635470918179E-2</v>
      </c>
    </row>
    <row r="1078" spans="8:20">
      <c r="I1078">
        <f t="shared" si="183"/>
        <v>107.59999999999816</v>
      </c>
      <c r="J1078">
        <f t="shared" si="190"/>
        <v>2.4723639742955164</v>
      </c>
      <c r="L1078">
        <f t="shared" si="191"/>
        <v>2.5</v>
      </c>
      <c r="M1078">
        <f t="shared" si="192"/>
        <v>-1</v>
      </c>
      <c r="O1078">
        <f t="shared" si="184"/>
        <v>2.0872270695504258</v>
      </c>
      <c r="P1078">
        <f t="shared" si="185"/>
        <v>1.7846999716257859</v>
      </c>
      <c r="Q1078">
        <f t="shared" si="186"/>
        <v>1.3923499858128929</v>
      </c>
      <c r="R1078">
        <f t="shared" si="187"/>
        <v>0.60765001418710707</v>
      </c>
      <c r="S1078">
        <f t="shared" si="188"/>
        <v>0.21530002837421414</v>
      </c>
      <c r="T1078">
        <f t="shared" si="189"/>
        <v>-8.7227069550425806E-2</v>
      </c>
    </row>
    <row r="1079" spans="8:20">
      <c r="I1079">
        <f t="shared" si="183"/>
        <v>107.69999999999816</v>
      </c>
      <c r="J1079">
        <f t="shared" si="190"/>
        <v>2.4769615818091091</v>
      </c>
      <c r="L1079">
        <f t="shared" si="191"/>
        <v>2.5</v>
      </c>
      <c r="M1079">
        <f t="shared" si="192"/>
        <v>-1</v>
      </c>
      <c r="O1079">
        <f t="shared" si="184"/>
        <v>2.0882375036299337</v>
      </c>
      <c r="P1079">
        <f t="shared" si="185"/>
        <v>1.7854292466923525</v>
      </c>
      <c r="Q1079">
        <f t="shared" si="186"/>
        <v>1.3927146233461762</v>
      </c>
      <c r="R1079">
        <f t="shared" si="187"/>
        <v>0.60728537665382376</v>
      </c>
      <c r="S1079">
        <f t="shared" si="188"/>
        <v>0.21457075330764741</v>
      </c>
      <c r="T1079">
        <f t="shared" si="189"/>
        <v>-8.8237503629933656E-2</v>
      </c>
    </row>
    <row r="1080" spans="8:20">
      <c r="I1080">
        <f t="shared" si="183"/>
        <v>107.79999999999815</v>
      </c>
      <c r="J1080">
        <f t="shared" si="190"/>
        <v>2.4815634602075276</v>
      </c>
      <c r="L1080">
        <f t="shared" si="191"/>
        <v>2.5</v>
      </c>
      <c r="M1080">
        <f t="shared" si="192"/>
        <v>-1</v>
      </c>
      <c r="O1080">
        <f t="shared" si="184"/>
        <v>2.0892479377094415</v>
      </c>
      <c r="P1080">
        <f t="shared" si="185"/>
        <v>1.7861585217589193</v>
      </c>
      <c r="Q1080">
        <f t="shared" si="186"/>
        <v>1.3930792608794595</v>
      </c>
      <c r="R1080">
        <f t="shared" si="187"/>
        <v>0.60692073912054034</v>
      </c>
      <c r="S1080">
        <f t="shared" si="188"/>
        <v>0.21384147824108068</v>
      </c>
      <c r="T1080">
        <f t="shared" si="189"/>
        <v>-8.9247937709441505E-2</v>
      </c>
    </row>
    <row r="1081" spans="8:20">
      <c r="I1081">
        <f t="shared" si="183"/>
        <v>107.89999999999814</v>
      </c>
      <c r="J1081">
        <f t="shared" si="190"/>
        <v>2.4861696094907693</v>
      </c>
      <c r="L1081">
        <f t="shared" si="191"/>
        <v>2.5</v>
      </c>
      <c r="M1081">
        <f t="shared" si="192"/>
        <v>-1</v>
      </c>
      <c r="O1081">
        <f t="shared" si="184"/>
        <v>2.0902583717889494</v>
      </c>
      <c r="P1081">
        <f t="shared" si="185"/>
        <v>1.7868877968254859</v>
      </c>
      <c r="Q1081">
        <f t="shared" si="186"/>
        <v>1.3934438984127429</v>
      </c>
      <c r="R1081">
        <f t="shared" si="187"/>
        <v>0.60655610158725703</v>
      </c>
      <c r="S1081">
        <f t="shared" si="188"/>
        <v>0.21311220317451407</v>
      </c>
      <c r="T1081">
        <f t="shared" si="189"/>
        <v>-9.0258371788949354E-2</v>
      </c>
    </row>
    <row r="1082" spans="8:20">
      <c r="I1082">
        <f t="shared" si="183"/>
        <v>107.99999999999814</v>
      </c>
      <c r="J1082">
        <f t="shared" si="190"/>
        <v>2.4907800296588367</v>
      </c>
      <c r="L1082">
        <f t="shared" si="191"/>
        <v>2.5</v>
      </c>
      <c r="M1082">
        <f t="shared" si="192"/>
        <v>-1</v>
      </c>
      <c r="O1082">
        <f t="shared" si="184"/>
        <v>2.0912688058684568</v>
      </c>
      <c r="P1082">
        <f t="shared" si="185"/>
        <v>1.7876170718920528</v>
      </c>
      <c r="Q1082">
        <f t="shared" si="186"/>
        <v>1.3938085359460264</v>
      </c>
      <c r="R1082">
        <f t="shared" si="187"/>
        <v>0.60619146405397362</v>
      </c>
      <c r="S1082">
        <f t="shared" si="188"/>
        <v>0.21238292810794734</v>
      </c>
      <c r="T1082">
        <f t="shared" si="189"/>
        <v>-9.1268805868456981E-2</v>
      </c>
    </row>
    <row r="1083" spans="8:20">
      <c r="I1083">
        <f t="shared" si="183"/>
        <v>108.09999999999813</v>
      </c>
      <c r="J1083">
        <f t="shared" si="190"/>
        <v>2.4953947207117277</v>
      </c>
      <c r="L1083">
        <f t="shared" si="191"/>
        <v>2.5</v>
      </c>
      <c r="M1083">
        <f t="shared" si="192"/>
        <v>-1</v>
      </c>
      <c r="O1083">
        <f t="shared" si="184"/>
        <v>2.0922792399479651</v>
      </c>
      <c r="P1083">
        <f t="shared" si="185"/>
        <v>1.7883463469586194</v>
      </c>
      <c r="Q1083">
        <f t="shared" si="186"/>
        <v>1.3941731734793097</v>
      </c>
      <c r="R1083">
        <f t="shared" si="187"/>
        <v>0.60582682652069031</v>
      </c>
      <c r="S1083">
        <f t="shared" si="188"/>
        <v>0.21165365304138073</v>
      </c>
      <c r="T1083">
        <f t="shared" si="189"/>
        <v>-9.2279239947964831E-2</v>
      </c>
    </row>
    <row r="1084" spans="8:20">
      <c r="H1084" t="s">
        <v>691</v>
      </c>
      <c r="I1084">
        <f t="shared" si="183"/>
        <v>108.19999999999813</v>
      </c>
      <c r="J1084">
        <f t="shared" si="190"/>
        <v>2.5000136826494441</v>
      </c>
      <c r="L1084">
        <f t="shared" si="191"/>
        <v>2.5</v>
      </c>
      <c r="M1084">
        <f t="shared" si="192"/>
        <v>-1</v>
      </c>
      <c r="O1084">
        <f t="shared" si="184"/>
        <v>2.0932896740274725</v>
      </c>
      <c r="P1084">
        <f t="shared" si="185"/>
        <v>1.789075622025186</v>
      </c>
      <c r="Q1084">
        <f t="shared" si="186"/>
        <v>1.394537811012593</v>
      </c>
      <c r="R1084">
        <f t="shared" si="187"/>
        <v>0.605462188987407</v>
      </c>
      <c r="S1084">
        <f t="shared" si="188"/>
        <v>0.210924377974814</v>
      </c>
      <c r="T1084">
        <f t="shared" si="189"/>
        <v>-9.328967402747268E-2</v>
      </c>
    </row>
    <row r="1085" spans="8:20">
      <c r="I1085">
        <f t="shared" si="183"/>
        <v>108.29999999999812</v>
      </c>
      <c r="L1085">
        <f t="shared" si="191"/>
        <v>2.5</v>
      </c>
      <c r="M1085">
        <f t="shared" si="192"/>
        <v>-1</v>
      </c>
      <c r="O1085">
        <f t="shared" si="184"/>
        <v>2.0943001081069808</v>
      </c>
      <c r="P1085">
        <f t="shared" si="185"/>
        <v>1.7898048970917526</v>
      </c>
      <c r="Q1085">
        <f t="shared" si="186"/>
        <v>1.3949024485458763</v>
      </c>
      <c r="R1085">
        <f t="shared" si="187"/>
        <v>0.60509755145412369</v>
      </c>
      <c r="S1085">
        <f t="shared" si="188"/>
        <v>0.21019510290824728</v>
      </c>
      <c r="T1085">
        <f t="shared" si="189"/>
        <v>-9.4300108106980529E-2</v>
      </c>
    </row>
    <row r="1086" spans="8:20">
      <c r="I1086">
        <f t="shared" si="183"/>
        <v>108.39999999999812</v>
      </c>
      <c r="L1086">
        <f t="shared" si="191"/>
        <v>2.5</v>
      </c>
      <c r="M1086">
        <f t="shared" si="192"/>
        <v>-1</v>
      </c>
      <c r="O1086">
        <f t="shared" si="184"/>
        <v>2.0953105421864882</v>
      </c>
      <c r="P1086">
        <f t="shared" si="185"/>
        <v>1.7905341721583192</v>
      </c>
      <c r="Q1086">
        <f t="shared" si="186"/>
        <v>1.3952670860791596</v>
      </c>
      <c r="R1086">
        <f t="shared" si="187"/>
        <v>0.60473291392084039</v>
      </c>
      <c r="S1086">
        <f t="shared" si="188"/>
        <v>0.20946582784168066</v>
      </c>
      <c r="T1086">
        <f t="shared" si="189"/>
        <v>-9.5310542186488156E-2</v>
      </c>
    </row>
    <row r="1087" spans="8:20">
      <c r="I1087">
        <f t="shared" si="183"/>
        <v>108.49999999999811</v>
      </c>
      <c r="L1087">
        <f t="shared" si="191"/>
        <v>2.5</v>
      </c>
      <c r="M1087">
        <f t="shared" si="192"/>
        <v>-1</v>
      </c>
      <c r="O1087">
        <f t="shared" si="184"/>
        <v>2.096320976265996</v>
      </c>
      <c r="P1087">
        <f t="shared" si="185"/>
        <v>1.7912634472248861</v>
      </c>
      <c r="Q1087">
        <f t="shared" si="186"/>
        <v>1.3956317236124431</v>
      </c>
      <c r="R1087">
        <f t="shared" si="187"/>
        <v>0.60436827638755697</v>
      </c>
      <c r="S1087">
        <f t="shared" si="188"/>
        <v>0.20873655277511394</v>
      </c>
      <c r="T1087">
        <f t="shared" si="189"/>
        <v>-9.6320976265996006E-2</v>
      </c>
    </row>
    <row r="1088" spans="8:20">
      <c r="I1088">
        <f t="shared" si="183"/>
        <v>108.5999999999981</v>
      </c>
      <c r="L1088">
        <f t="shared" si="191"/>
        <v>2.5</v>
      </c>
      <c r="M1088">
        <f t="shared" si="192"/>
        <v>-1</v>
      </c>
      <c r="O1088">
        <f t="shared" si="184"/>
        <v>2.0973314103455039</v>
      </c>
      <c r="P1088">
        <f t="shared" si="185"/>
        <v>1.7919927222914529</v>
      </c>
      <c r="Q1088">
        <f t="shared" si="186"/>
        <v>1.3959963611457264</v>
      </c>
      <c r="R1088">
        <f t="shared" si="187"/>
        <v>0.60400363885427355</v>
      </c>
      <c r="S1088">
        <f t="shared" si="188"/>
        <v>0.20800727770854721</v>
      </c>
      <c r="T1088">
        <f t="shared" si="189"/>
        <v>-9.7331410345503855E-2</v>
      </c>
    </row>
    <row r="1089" spans="9:20">
      <c r="I1089">
        <f t="shared" si="183"/>
        <v>108.6999999999981</v>
      </c>
      <c r="L1089">
        <f t="shared" si="191"/>
        <v>2.5</v>
      </c>
      <c r="M1089">
        <f t="shared" si="192"/>
        <v>-1</v>
      </c>
      <c r="O1089">
        <f t="shared" si="184"/>
        <v>2.0983418444250117</v>
      </c>
      <c r="P1089">
        <f t="shared" si="185"/>
        <v>1.7927219973580195</v>
      </c>
      <c r="Q1089">
        <f t="shared" si="186"/>
        <v>1.3963609986790098</v>
      </c>
      <c r="R1089">
        <f t="shared" si="187"/>
        <v>0.60363900132099024</v>
      </c>
      <c r="S1089">
        <f t="shared" si="188"/>
        <v>0.2072780026419806</v>
      </c>
      <c r="T1089">
        <f t="shared" si="189"/>
        <v>-9.8341844425011704E-2</v>
      </c>
    </row>
    <row r="1090" spans="9:20">
      <c r="I1090">
        <f t="shared" si="183"/>
        <v>108.79999999999809</v>
      </c>
      <c r="L1090">
        <f t="shared" si="191"/>
        <v>2.5</v>
      </c>
      <c r="M1090">
        <f t="shared" si="192"/>
        <v>-1</v>
      </c>
      <c r="O1090">
        <f t="shared" si="184"/>
        <v>2.0993522785045196</v>
      </c>
      <c r="P1090">
        <f t="shared" si="185"/>
        <v>1.7934512724245861</v>
      </c>
      <c r="Q1090">
        <f t="shared" si="186"/>
        <v>1.3967256362122931</v>
      </c>
      <c r="R1090">
        <f t="shared" si="187"/>
        <v>0.60327436378770694</v>
      </c>
      <c r="S1090">
        <f t="shared" si="188"/>
        <v>0.20654872757541387</v>
      </c>
      <c r="T1090">
        <f t="shared" si="189"/>
        <v>-9.9352278504519331E-2</v>
      </c>
    </row>
    <row r="1091" spans="9:20">
      <c r="I1091">
        <f t="shared" ref="I1091:I1154" si="193">I1090+0.1</f>
        <v>108.89999999999809</v>
      </c>
      <c r="L1091">
        <f t="shared" si="191"/>
        <v>2.5</v>
      </c>
      <c r="M1091">
        <f t="shared" si="192"/>
        <v>-1</v>
      </c>
      <c r="O1091">
        <f t="shared" ref="O1091:O1154" si="194">1+((0.5*$B$6*$B$21/$B$5)*$D$33*$B$28*$I1091)</f>
        <v>2.100362712584027</v>
      </c>
      <c r="P1091">
        <f t="shared" ref="P1091:P1154" si="195">1+((0.5*$B$6*$B$21/$B$5)*$E$33*$B$28*$I1091)</f>
        <v>1.7941805474911527</v>
      </c>
      <c r="Q1091">
        <f t="shared" ref="Q1091:Q1154" si="196">1+((0.5*$B$6*$B$21/$B$5)*$F$33*$B$28*$I1091)</f>
        <v>1.3970902737455764</v>
      </c>
      <c r="R1091">
        <f t="shared" ref="R1091:R1154" si="197">1-((0.5*$B$6*$B$21/$B$5)*$F$33*$B$28*$I1091)</f>
        <v>0.60290972625442363</v>
      </c>
      <c r="S1091">
        <f t="shared" ref="S1091:S1154" si="198">1-((0.5*$B$6*$B$21/$B$5)*$E$33*$B$28*$I1091)</f>
        <v>0.20581945250884714</v>
      </c>
      <c r="T1091">
        <f t="shared" ref="T1091:T1154" si="199">1-((0.5*$B$6*$B$21/$B$5)*$D$33*$B$28*$I1091)</f>
        <v>-0.10036271258402718</v>
      </c>
    </row>
    <row r="1092" spans="9:20">
      <c r="I1092">
        <f t="shared" si="193"/>
        <v>108.99999999999808</v>
      </c>
      <c r="L1092">
        <f t="shared" ref="L1092:L1155" si="200">$B$1</f>
        <v>2.5</v>
      </c>
      <c r="M1092">
        <f t="shared" ref="M1092:M1155" si="201">$B$2</f>
        <v>-1</v>
      </c>
      <c r="O1092">
        <f t="shared" si="194"/>
        <v>2.1013731466635353</v>
      </c>
      <c r="P1092">
        <f t="shared" si="195"/>
        <v>1.7949098225577194</v>
      </c>
      <c r="Q1092">
        <f t="shared" si="196"/>
        <v>1.3974549112788597</v>
      </c>
      <c r="R1092">
        <f t="shared" si="197"/>
        <v>0.60254508872114032</v>
      </c>
      <c r="S1092">
        <f t="shared" si="198"/>
        <v>0.20509017744228053</v>
      </c>
      <c r="T1092">
        <f t="shared" si="199"/>
        <v>-0.10137314666353503</v>
      </c>
    </row>
    <row r="1093" spans="9:20">
      <c r="I1093">
        <f t="shared" si="193"/>
        <v>109.09999999999808</v>
      </c>
      <c r="L1093">
        <f t="shared" si="200"/>
        <v>2.5</v>
      </c>
      <c r="M1093">
        <f t="shared" si="201"/>
        <v>-1</v>
      </c>
      <c r="O1093">
        <f t="shared" si="194"/>
        <v>2.1023835807430427</v>
      </c>
      <c r="P1093">
        <f t="shared" si="195"/>
        <v>1.7956390976242862</v>
      </c>
      <c r="Q1093">
        <f t="shared" si="196"/>
        <v>1.397819548812143</v>
      </c>
      <c r="R1093">
        <f t="shared" si="197"/>
        <v>0.6021804511878569</v>
      </c>
      <c r="S1093">
        <f t="shared" si="198"/>
        <v>0.2043609023757138</v>
      </c>
      <c r="T1093">
        <f t="shared" si="199"/>
        <v>-0.10238358074304266</v>
      </c>
    </row>
    <row r="1094" spans="9:20">
      <c r="I1094">
        <f t="shared" si="193"/>
        <v>109.19999999999807</v>
      </c>
      <c r="L1094">
        <f t="shared" si="200"/>
        <v>2.5</v>
      </c>
      <c r="M1094">
        <f t="shared" si="201"/>
        <v>-1</v>
      </c>
      <c r="O1094">
        <f t="shared" si="194"/>
        <v>2.1033940148225505</v>
      </c>
      <c r="P1094">
        <f t="shared" si="195"/>
        <v>1.796368372690853</v>
      </c>
      <c r="Q1094">
        <f t="shared" si="196"/>
        <v>1.3981841863454265</v>
      </c>
      <c r="R1094">
        <f t="shared" si="197"/>
        <v>0.60181581365457348</v>
      </c>
      <c r="S1094">
        <f t="shared" si="198"/>
        <v>0.20363162730914708</v>
      </c>
      <c r="T1094">
        <f t="shared" si="199"/>
        <v>-0.10339401482255051</v>
      </c>
    </row>
    <row r="1095" spans="9:20">
      <c r="I1095">
        <f t="shared" si="193"/>
        <v>109.29999999999806</v>
      </c>
      <c r="L1095">
        <f t="shared" si="200"/>
        <v>2.5</v>
      </c>
      <c r="M1095">
        <f t="shared" si="201"/>
        <v>-1</v>
      </c>
      <c r="O1095">
        <f t="shared" si="194"/>
        <v>2.1044044489020584</v>
      </c>
      <c r="P1095">
        <f t="shared" si="195"/>
        <v>1.7970976477574196</v>
      </c>
      <c r="Q1095">
        <f t="shared" si="196"/>
        <v>1.3985488238787098</v>
      </c>
      <c r="R1095">
        <f t="shared" si="197"/>
        <v>0.60145117612129018</v>
      </c>
      <c r="S1095">
        <f t="shared" si="198"/>
        <v>0.20290235224258046</v>
      </c>
      <c r="T1095">
        <f t="shared" si="199"/>
        <v>-0.10440444890205836</v>
      </c>
    </row>
    <row r="1096" spans="9:20">
      <c r="I1096">
        <f t="shared" si="193"/>
        <v>109.39999999999806</v>
      </c>
      <c r="L1096">
        <f t="shared" si="200"/>
        <v>2.5</v>
      </c>
      <c r="M1096">
        <f t="shared" si="201"/>
        <v>-1</v>
      </c>
      <c r="O1096">
        <f t="shared" si="194"/>
        <v>2.1054148829815662</v>
      </c>
      <c r="P1096">
        <f t="shared" si="195"/>
        <v>1.7978269228239863</v>
      </c>
      <c r="Q1096">
        <f t="shared" si="196"/>
        <v>1.3989134614119931</v>
      </c>
      <c r="R1096">
        <f t="shared" si="197"/>
        <v>0.60108653858800687</v>
      </c>
      <c r="S1096">
        <f t="shared" si="198"/>
        <v>0.20217307717601374</v>
      </c>
      <c r="T1096">
        <f t="shared" si="199"/>
        <v>-0.1054148829815662</v>
      </c>
    </row>
    <row r="1097" spans="9:20">
      <c r="I1097">
        <f t="shared" si="193"/>
        <v>109.49999999999805</v>
      </c>
      <c r="L1097">
        <f t="shared" si="200"/>
        <v>2.5</v>
      </c>
      <c r="M1097">
        <f t="shared" si="201"/>
        <v>-1</v>
      </c>
      <c r="O1097">
        <f t="shared" si="194"/>
        <v>2.1064253170610741</v>
      </c>
      <c r="P1097">
        <f t="shared" si="195"/>
        <v>1.7985561978905529</v>
      </c>
      <c r="Q1097">
        <f t="shared" si="196"/>
        <v>1.3992780989452764</v>
      </c>
      <c r="R1097">
        <f t="shared" si="197"/>
        <v>0.60072190105472356</v>
      </c>
      <c r="S1097">
        <f t="shared" si="198"/>
        <v>0.20144380210944701</v>
      </c>
      <c r="T1097">
        <f t="shared" si="199"/>
        <v>-0.10642531706107383</v>
      </c>
    </row>
    <row r="1098" spans="9:20">
      <c r="I1098">
        <f t="shared" si="193"/>
        <v>109.59999999999805</v>
      </c>
      <c r="L1098">
        <f t="shared" si="200"/>
        <v>2.5</v>
      </c>
      <c r="M1098">
        <f t="shared" si="201"/>
        <v>-1</v>
      </c>
      <c r="O1098">
        <f t="shared" si="194"/>
        <v>2.1074357511405815</v>
      </c>
      <c r="P1098">
        <f t="shared" si="195"/>
        <v>1.7992854729571195</v>
      </c>
      <c r="Q1098">
        <f t="shared" si="196"/>
        <v>1.3996427364785597</v>
      </c>
      <c r="R1098">
        <f t="shared" si="197"/>
        <v>0.60035726352144025</v>
      </c>
      <c r="S1098">
        <f t="shared" si="198"/>
        <v>0.2007145270428804</v>
      </c>
      <c r="T1098">
        <f t="shared" si="199"/>
        <v>-0.10743575114058168</v>
      </c>
    </row>
    <row r="1099" spans="9:20">
      <c r="I1099">
        <f t="shared" si="193"/>
        <v>109.69999999999804</v>
      </c>
      <c r="L1099">
        <f t="shared" si="200"/>
        <v>2.5</v>
      </c>
      <c r="M1099">
        <f t="shared" si="201"/>
        <v>-1</v>
      </c>
      <c r="O1099">
        <f t="shared" si="194"/>
        <v>2.1084461852200898</v>
      </c>
      <c r="P1099">
        <f t="shared" si="195"/>
        <v>1.8000147480236863</v>
      </c>
      <c r="Q1099">
        <f t="shared" si="196"/>
        <v>1.4000073740118433</v>
      </c>
      <c r="R1099">
        <f t="shared" si="197"/>
        <v>0.59999262598815684</v>
      </c>
      <c r="S1099">
        <f t="shared" si="198"/>
        <v>0.19998525197631367</v>
      </c>
      <c r="T1099">
        <f t="shared" si="199"/>
        <v>-0.10844618522008953</v>
      </c>
    </row>
    <row r="1100" spans="9:20">
      <c r="I1100">
        <f t="shared" si="193"/>
        <v>109.79999999999804</v>
      </c>
      <c r="L1100">
        <f t="shared" si="200"/>
        <v>2.5</v>
      </c>
      <c r="M1100">
        <f t="shared" si="201"/>
        <v>-1</v>
      </c>
      <c r="O1100">
        <f t="shared" si="194"/>
        <v>2.1094566192995972</v>
      </c>
      <c r="P1100">
        <f t="shared" si="195"/>
        <v>1.8007440230902529</v>
      </c>
      <c r="Q1100">
        <f t="shared" si="196"/>
        <v>1.4003720115451266</v>
      </c>
      <c r="R1100">
        <f t="shared" si="197"/>
        <v>0.59962798845487353</v>
      </c>
      <c r="S1100">
        <f t="shared" si="198"/>
        <v>0.19925597690974706</v>
      </c>
      <c r="T1100">
        <f t="shared" si="199"/>
        <v>-0.10945661929959738</v>
      </c>
    </row>
    <row r="1101" spans="9:20">
      <c r="I1101">
        <f t="shared" si="193"/>
        <v>109.89999999999803</v>
      </c>
      <c r="L1101">
        <f t="shared" si="200"/>
        <v>2.5</v>
      </c>
      <c r="M1101">
        <f t="shared" si="201"/>
        <v>-1</v>
      </c>
      <c r="O1101">
        <f t="shared" si="194"/>
        <v>2.110467053379105</v>
      </c>
      <c r="P1101">
        <f t="shared" si="195"/>
        <v>1.8014732981568198</v>
      </c>
      <c r="Q1101">
        <f t="shared" si="196"/>
        <v>1.4007366490784099</v>
      </c>
      <c r="R1101">
        <f t="shared" si="197"/>
        <v>0.59926335092159011</v>
      </c>
      <c r="S1101">
        <f t="shared" si="198"/>
        <v>0.19852670184318033</v>
      </c>
      <c r="T1101">
        <f t="shared" si="199"/>
        <v>-0.11046705337910501</v>
      </c>
    </row>
    <row r="1102" spans="9:20">
      <c r="I1102">
        <f t="shared" si="193"/>
        <v>109.99999999999802</v>
      </c>
      <c r="L1102">
        <f t="shared" si="200"/>
        <v>2.5</v>
      </c>
      <c r="M1102">
        <f t="shared" si="201"/>
        <v>-1</v>
      </c>
      <c r="O1102">
        <f t="shared" si="194"/>
        <v>2.1114774874586129</v>
      </c>
      <c r="P1102">
        <f t="shared" si="195"/>
        <v>1.8022025732233864</v>
      </c>
      <c r="Q1102">
        <f t="shared" si="196"/>
        <v>1.4011012866116932</v>
      </c>
      <c r="R1102">
        <f t="shared" si="197"/>
        <v>0.5988987133883068</v>
      </c>
      <c r="S1102">
        <f t="shared" si="198"/>
        <v>0.19779742677661361</v>
      </c>
      <c r="T1102">
        <f t="shared" si="199"/>
        <v>-0.11147748745861286</v>
      </c>
    </row>
    <row r="1103" spans="9:20">
      <c r="I1103">
        <f t="shared" si="193"/>
        <v>110.09999999999802</v>
      </c>
      <c r="L1103">
        <f t="shared" si="200"/>
        <v>2.5</v>
      </c>
      <c r="M1103">
        <f t="shared" si="201"/>
        <v>-1</v>
      </c>
      <c r="O1103">
        <f t="shared" si="194"/>
        <v>2.1124879215381207</v>
      </c>
      <c r="P1103">
        <f t="shared" si="195"/>
        <v>1.802931848289953</v>
      </c>
      <c r="Q1103">
        <f t="shared" si="196"/>
        <v>1.4014659241449765</v>
      </c>
      <c r="R1103">
        <f t="shared" si="197"/>
        <v>0.5985340758550235</v>
      </c>
      <c r="S1103">
        <f t="shared" si="198"/>
        <v>0.19706815171004699</v>
      </c>
      <c r="T1103">
        <f t="shared" si="199"/>
        <v>-0.11248792153812071</v>
      </c>
    </row>
    <row r="1104" spans="9:20">
      <c r="I1104">
        <f t="shared" si="193"/>
        <v>110.19999999999801</v>
      </c>
      <c r="L1104">
        <f t="shared" si="200"/>
        <v>2.5</v>
      </c>
      <c r="M1104">
        <f t="shared" si="201"/>
        <v>-1</v>
      </c>
      <c r="O1104">
        <f t="shared" si="194"/>
        <v>2.1134983556176286</v>
      </c>
      <c r="P1104">
        <f t="shared" si="195"/>
        <v>1.8036611233565196</v>
      </c>
      <c r="Q1104">
        <f t="shared" si="196"/>
        <v>1.4018305616782598</v>
      </c>
      <c r="R1104">
        <f t="shared" si="197"/>
        <v>0.59816943832174019</v>
      </c>
      <c r="S1104">
        <f t="shared" si="198"/>
        <v>0.19633887664348026</v>
      </c>
      <c r="T1104">
        <f t="shared" si="199"/>
        <v>-0.11349835561762855</v>
      </c>
    </row>
    <row r="1105" spans="9:20">
      <c r="I1105">
        <f t="shared" si="193"/>
        <v>110.29999999999801</v>
      </c>
      <c r="L1105">
        <f t="shared" si="200"/>
        <v>2.5</v>
      </c>
      <c r="M1105">
        <f t="shared" si="201"/>
        <v>-1</v>
      </c>
      <c r="O1105">
        <f t="shared" si="194"/>
        <v>2.114508789697136</v>
      </c>
      <c r="P1105">
        <f t="shared" si="195"/>
        <v>1.8043903984230865</v>
      </c>
      <c r="Q1105">
        <f t="shared" si="196"/>
        <v>1.4021951992115431</v>
      </c>
      <c r="R1105">
        <f t="shared" si="197"/>
        <v>0.59780480078845677</v>
      </c>
      <c r="S1105">
        <f t="shared" si="198"/>
        <v>0.19560960157691354</v>
      </c>
      <c r="T1105">
        <f t="shared" si="199"/>
        <v>-0.11450878969713618</v>
      </c>
    </row>
    <row r="1106" spans="9:20">
      <c r="I1106">
        <f t="shared" si="193"/>
        <v>110.399999999998</v>
      </c>
      <c r="L1106">
        <f t="shared" si="200"/>
        <v>2.5</v>
      </c>
      <c r="M1106">
        <f t="shared" si="201"/>
        <v>-1</v>
      </c>
      <c r="O1106">
        <f t="shared" si="194"/>
        <v>2.1155192237766443</v>
      </c>
      <c r="P1106">
        <f t="shared" si="195"/>
        <v>1.8051196734896531</v>
      </c>
      <c r="Q1106">
        <f t="shared" si="196"/>
        <v>1.4025598367448264</v>
      </c>
      <c r="R1106">
        <f t="shared" si="197"/>
        <v>0.59744016325517346</v>
      </c>
      <c r="S1106">
        <f t="shared" si="198"/>
        <v>0.19488032651034692</v>
      </c>
      <c r="T1106">
        <f t="shared" si="199"/>
        <v>-0.11551922377664403</v>
      </c>
    </row>
    <row r="1107" spans="9:20">
      <c r="I1107">
        <f t="shared" si="193"/>
        <v>110.499999999998</v>
      </c>
      <c r="L1107">
        <f t="shared" si="200"/>
        <v>2.5</v>
      </c>
      <c r="M1107">
        <f t="shared" si="201"/>
        <v>-1</v>
      </c>
      <c r="O1107">
        <f t="shared" si="194"/>
        <v>2.1165296578561517</v>
      </c>
      <c r="P1107">
        <f t="shared" si="195"/>
        <v>1.8058489485562199</v>
      </c>
      <c r="Q1107">
        <f t="shared" si="196"/>
        <v>1.40292447427811</v>
      </c>
      <c r="R1107">
        <f t="shared" si="197"/>
        <v>0.59707552572189004</v>
      </c>
      <c r="S1107">
        <f t="shared" si="198"/>
        <v>0.1941510514437802</v>
      </c>
      <c r="T1107">
        <f t="shared" si="199"/>
        <v>-0.11652965785615188</v>
      </c>
    </row>
    <row r="1108" spans="9:20">
      <c r="I1108">
        <f t="shared" si="193"/>
        <v>110.59999999999799</v>
      </c>
      <c r="L1108">
        <f t="shared" si="200"/>
        <v>2.5</v>
      </c>
      <c r="M1108">
        <f t="shared" si="201"/>
        <v>-1</v>
      </c>
      <c r="O1108">
        <f t="shared" si="194"/>
        <v>2.11754009193566</v>
      </c>
      <c r="P1108">
        <f t="shared" si="195"/>
        <v>1.8065782236227865</v>
      </c>
      <c r="Q1108">
        <f t="shared" si="196"/>
        <v>1.4032891118113933</v>
      </c>
      <c r="R1108">
        <f t="shared" si="197"/>
        <v>0.59671088818860674</v>
      </c>
      <c r="S1108">
        <f t="shared" si="198"/>
        <v>0.19342177637721347</v>
      </c>
      <c r="T1108">
        <f t="shared" si="199"/>
        <v>-0.11754009193565973</v>
      </c>
    </row>
    <row r="1109" spans="9:20">
      <c r="I1109">
        <f t="shared" si="193"/>
        <v>110.69999999999798</v>
      </c>
      <c r="L1109">
        <f t="shared" si="200"/>
        <v>2.5</v>
      </c>
      <c r="M1109">
        <f t="shared" si="201"/>
        <v>-1</v>
      </c>
      <c r="O1109">
        <f t="shared" si="194"/>
        <v>2.1185505260151674</v>
      </c>
      <c r="P1109">
        <f t="shared" si="195"/>
        <v>1.8073074986893531</v>
      </c>
      <c r="Q1109">
        <f t="shared" si="196"/>
        <v>1.4036537493446766</v>
      </c>
      <c r="R1109">
        <f t="shared" si="197"/>
        <v>0.59634625065532343</v>
      </c>
      <c r="S1109">
        <f t="shared" si="198"/>
        <v>0.19269250131064686</v>
      </c>
      <c r="T1109">
        <f t="shared" si="199"/>
        <v>-0.11855052601516736</v>
      </c>
    </row>
    <row r="1110" spans="9:20">
      <c r="I1110">
        <f t="shared" si="193"/>
        <v>110.79999999999798</v>
      </c>
      <c r="L1110">
        <f t="shared" si="200"/>
        <v>2.5</v>
      </c>
      <c r="M1110">
        <f t="shared" si="201"/>
        <v>-1</v>
      </c>
      <c r="O1110">
        <f t="shared" si="194"/>
        <v>2.1195609600946752</v>
      </c>
      <c r="P1110">
        <f t="shared" si="195"/>
        <v>1.8080367737559198</v>
      </c>
      <c r="Q1110">
        <f t="shared" si="196"/>
        <v>1.4040183868779599</v>
      </c>
      <c r="R1110">
        <f t="shared" si="197"/>
        <v>0.59598161312204012</v>
      </c>
      <c r="S1110">
        <f t="shared" si="198"/>
        <v>0.19196322624408013</v>
      </c>
      <c r="T1110">
        <f t="shared" si="199"/>
        <v>-0.11956096009467521</v>
      </c>
    </row>
    <row r="1111" spans="9:20">
      <c r="I1111">
        <f t="shared" si="193"/>
        <v>110.89999999999797</v>
      </c>
      <c r="L1111">
        <f t="shared" si="200"/>
        <v>2.5</v>
      </c>
      <c r="M1111">
        <f t="shared" si="201"/>
        <v>-1</v>
      </c>
      <c r="O1111">
        <f t="shared" si="194"/>
        <v>2.1205713941741831</v>
      </c>
      <c r="P1111">
        <f t="shared" si="195"/>
        <v>1.8087660488224866</v>
      </c>
      <c r="Q1111">
        <f t="shared" si="196"/>
        <v>1.4043830244112434</v>
      </c>
      <c r="R1111">
        <f t="shared" si="197"/>
        <v>0.5956169755887567</v>
      </c>
      <c r="S1111">
        <f t="shared" si="198"/>
        <v>0.19123395117751341</v>
      </c>
      <c r="T1111">
        <f t="shared" si="199"/>
        <v>-0.12057139417418306</v>
      </c>
    </row>
    <row r="1112" spans="9:20">
      <c r="I1112">
        <f t="shared" si="193"/>
        <v>110.99999999999797</v>
      </c>
      <c r="L1112">
        <f t="shared" si="200"/>
        <v>2.5</v>
      </c>
      <c r="M1112">
        <f t="shared" si="201"/>
        <v>-1</v>
      </c>
      <c r="O1112">
        <f t="shared" si="194"/>
        <v>2.1215818282536905</v>
      </c>
      <c r="P1112">
        <f t="shared" si="195"/>
        <v>1.8094953238890532</v>
      </c>
      <c r="Q1112">
        <f t="shared" si="196"/>
        <v>1.4047476619445267</v>
      </c>
      <c r="R1112">
        <f t="shared" si="197"/>
        <v>0.5952523380554734</v>
      </c>
      <c r="S1112">
        <f t="shared" si="198"/>
        <v>0.19050467611094679</v>
      </c>
      <c r="T1112">
        <f t="shared" si="199"/>
        <v>-0.12158182825369068</v>
      </c>
    </row>
    <row r="1113" spans="9:20">
      <c r="I1113">
        <f t="shared" si="193"/>
        <v>111.09999999999796</v>
      </c>
      <c r="L1113">
        <f t="shared" si="200"/>
        <v>2.5</v>
      </c>
      <c r="M1113">
        <f t="shared" si="201"/>
        <v>-1</v>
      </c>
      <c r="O1113">
        <f t="shared" si="194"/>
        <v>2.1225922623331988</v>
      </c>
      <c r="P1113">
        <f t="shared" si="195"/>
        <v>1.81022459895562</v>
      </c>
      <c r="Q1113">
        <f t="shared" si="196"/>
        <v>1.40511229947781</v>
      </c>
      <c r="R1113">
        <f t="shared" si="197"/>
        <v>0.59488770052218998</v>
      </c>
      <c r="S1113">
        <f t="shared" si="198"/>
        <v>0.18977540104438007</v>
      </c>
      <c r="T1113">
        <f t="shared" si="199"/>
        <v>-0.12259226233319853</v>
      </c>
    </row>
    <row r="1114" spans="9:20">
      <c r="I1114">
        <f t="shared" si="193"/>
        <v>111.19999999999796</v>
      </c>
      <c r="L1114">
        <f t="shared" si="200"/>
        <v>2.5</v>
      </c>
      <c r="M1114">
        <f t="shared" si="201"/>
        <v>-1</v>
      </c>
      <c r="O1114">
        <f t="shared" si="194"/>
        <v>2.1236026964127062</v>
      </c>
      <c r="P1114">
        <f t="shared" si="195"/>
        <v>1.8109538740221867</v>
      </c>
      <c r="Q1114">
        <f t="shared" si="196"/>
        <v>1.4054769370110933</v>
      </c>
      <c r="R1114">
        <f t="shared" si="197"/>
        <v>0.59452306298890667</v>
      </c>
      <c r="S1114">
        <f t="shared" si="198"/>
        <v>0.18904612597781345</v>
      </c>
      <c r="T1114">
        <f t="shared" si="199"/>
        <v>-0.12360269641270638</v>
      </c>
    </row>
    <row r="1115" spans="9:20">
      <c r="I1115">
        <f t="shared" si="193"/>
        <v>111.29999999999795</v>
      </c>
      <c r="L1115">
        <f t="shared" si="200"/>
        <v>2.5</v>
      </c>
      <c r="M1115">
        <f t="shared" si="201"/>
        <v>-1</v>
      </c>
      <c r="O1115">
        <f t="shared" si="194"/>
        <v>2.1246131304922145</v>
      </c>
      <c r="P1115">
        <f t="shared" si="195"/>
        <v>1.8116831490887533</v>
      </c>
      <c r="Q1115">
        <f t="shared" si="196"/>
        <v>1.4058415745443766</v>
      </c>
      <c r="R1115">
        <f t="shared" si="197"/>
        <v>0.59415842545562336</v>
      </c>
      <c r="S1115">
        <f t="shared" si="198"/>
        <v>0.18831685091124672</v>
      </c>
      <c r="T1115">
        <f t="shared" si="199"/>
        <v>-0.12461313049221423</v>
      </c>
    </row>
    <row r="1116" spans="9:20">
      <c r="I1116">
        <f t="shared" si="193"/>
        <v>111.39999999999795</v>
      </c>
      <c r="L1116">
        <f t="shared" si="200"/>
        <v>2.5</v>
      </c>
      <c r="M1116">
        <f t="shared" si="201"/>
        <v>-1</v>
      </c>
      <c r="O1116">
        <f t="shared" si="194"/>
        <v>2.1256235645717219</v>
      </c>
      <c r="P1116">
        <f t="shared" si="195"/>
        <v>1.8124124241553199</v>
      </c>
      <c r="Q1116">
        <f t="shared" si="196"/>
        <v>1.4062062120776599</v>
      </c>
      <c r="R1116">
        <f t="shared" si="197"/>
        <v>0.59379378792234006</v>
      </c>
      <c r="S1116">
        <f t="shared" si="198"/>
        <v>0.18758757584468</v>
      </c>
      <c r="T1116">
        <f t="shared" si="199"/>
        <v>-0.12562356457172186</v>
      </c>
    </row>
    <row r="1117" spans="9:20">
      <c r="I1117">
        <f t="shared" si="193"/>
        <v>111.49999999999794</v>
      </c>
      <c r="L1117">
        <f t="shared" si="200"/>
        <v>2.5</v>
      </c>
      <c r="M1117">
        <f t="shared" si="201"/>
        <v>-1</v>
      </c>
      <c r="O1117">
        <f t="shared" si="194"/>
        <v>2.1266339986512297</v>
      </c>
      <c r="P1117">
        <f t="shared" si="195"/>
        <v>1.8131416992218865</v>
      </c>
      <c r="Q1117">
        <f t="shared" si="196"/>
        <v>1.4065708496109433</v>
      </c>
      <c r="R1117">
        <f t="shared" si="197"/>
        <v>0.59342915038905675</v>
      </c>
      <c r="S1117">
        <f t="shared" si="198"/>
        <v>0.18685830077811338</v>
      </c>
      <c r="T1117">
        <f t="shared" si="199"/>
        <v>-0.12663399865122971</v>
      </c>
    </row>
    <row r="1118" spans="9:20">
      <c r="I1118">
        <f t="shared" si="193"/>
        <v>111.59999999999793</v>
      </c>
      <c r="L1118">
        <f t="shared" si="200"/>
        <v>2.5</v>
      </c>
      <c r="M1118">
        <f t="shared" si="201"/>
        <v>-1</v>
      </c>
      <c r="O1118">
        <f t="shared" si="194"/>
        <v>2.1276444327307376</v>
      </c>
      <c r="P1118">
        <f t="shared" si="195"/>
        <v>1.8138709742884533</v>
      </c>
      <c r="Q1118">
        <f t="shared" si="196"/>
        <v>1.4069354871442266</v>
      </c>
      <c r="R1118">
        <f t="shared" si="197"/>
        <v>0.59306451285577333</v>
      </c>
      <c r="S1118">
        <f t="shared" si="198"/>
        <v>0.18612902571154666</v>
      </c>
      <c r="T1118">
        <f t="shared" si="199"/>
        <v>-0.12764443273073756</v>
      </c>
    </row>
    <row r="1119" spans="9:20">
      <c r="I1119">
        <f t="shared" si="193"/>
        <v>111.69999999999793</v>
      </c>
      <c r="L1119">
        <f t="shared" si="200"/>
        <v>2.5</v>
      </c>
      <c r="M1119">
        <f t="shared" si="201"/>
        <v>-1</v>
      </c>
      <c r="O1119">
        <f t="shared" si="194"/>
        <v>2.1286548668102454</v>
      </c>
      <c r="P1119">
        <f t="shared" si="195"/>
        <v>1.8146002493550202</v>
      </c>
      <c r="Q1119">
        <f t="shared" si="196"/>
        <v>1.4073001246775101</v>
      </c>
      <c r="R1119">
        <f t="shared" si="197"/>
        <v>0.59269987532248991</v>
      </c>
      <c r="S1119">
        <f t="shared" si="198"/>
        <v>0.18539975064497993</v>
      </c>
      <c r="T1119">
        <f t="shared" si="199"/>
        <v>-0.12865486681024541</v>
      </c>
    </row>
    <row r="1120" spans="9:20">
      <c r="I1120">
        <f t="shared" si="193"/>
        <v>111.79999999999792</v>
      </c>
      <c r="L1120">
        <f t="shared" si="200"/>
        <v>2.5</v>
      </c>
      <c r="M1120">
        <f t="shared" si="201"/>
        <v>-1</v>
      </c>
      <c r="O1120">
        <f t="shared" si="194"/>
        <v>2.1296653008897533</v>
      </c>
      <c r="P1120">
        <f t="shared" si="195"/>
        <v>1.8153295244215868</v>
      </c>
      <c r="Q1120">
        <f t="shared" si="196"/>
        <v>1.4076647622107934</v>
      </c>
      <c r="R1120">
        <f t="shared" si="197"/>
        <v>0.5923352377892066</v>
      </c>
      <c r="S1120">
        <f t="shared" si="198"/>
        <v>0.18467047557841332</v>
      </c>
      <c r="T1120">
        <f t="shared" si="199"/>
        <v>-0.12966530088975303</v>
      </c>
    </row>
    <row r="1121" spans="9:20">
      <c r="I1121">
        <f t="shared" si="193"/>
        <v>111.89999999999792</v>
      </c>
      <c r="L1121">
        <f t="shared" si="200"/>
        <v>2.5</v>
      </c>
      <c r="M1121">
        <f t="shared" si="201"/>
        <v>-1</v>
      </c>
      <c r="O1121">
        <f t="shared" si="194"/>
        <v>2.1306757349692607</v>
      </c>
      <c r="P1121">
        <f t="shared" si="195"/>
        <v>1.8160587994881534</v>
      </c>
      <c r="Q1121">
        <f t="shared" si="196"/>
        <v>1.4080293997440767</v>
      </c>
      <c r="R1121">
        <f t="shared" si="197"/>
        <v>0.5919706002559233</v>
      </c>
      <c r="S1121">
        <f t="shared" si="198"/>
        <v>0.18394120051184659</v>
      </c>
      <c r="T1121">
        <f t="shared" si="199"/>
        <v>-0.13067573496926088</v>
      </c>
    </row>
    <row r="1122" spans="9:20">
      <c r="I1122">
        <f t="shared" si="193"/>
        <v>111.99999999999791</v>
      </c>
      <c r="L1122">
        <f t="shared" si="200"/>
        <v>2.5</v>
      </c>
      <c r="M1122">
        <f t="shared" si="201"/>
        <v>-1</v>
      </c>
      <c r="O1122">
        <f t="shared" si="194"/>
        <v>2.131686169048769</v>
      </c>
      <c r="P1122">
        <f t="shared" si="195"/>
        <v>1.81678807455472</v>
      </c>
      <c r="Q1122">
        <f t="shared" si="196"/>
        <v>1.40839403727736</v>
      </c>
      <c r="R1122">
        <f t="shared" si="197"/>
        <v>0.59160596272263999</v>
      </c>
      <c r="S1122">
        <f t="shared" si="198"/>
        <v>0.18321192544527987</v>
      </c>
      <c r="T1122">
        <f t="shared" si="199"/>
        <v>-0.13168616904876873</v>
      </c>
    </row>
    <row r="1123" spans="9:20">
      <c r="I1123">
        <f t="shared" si="193"/>
        <v>112.09999999999791</v>
      </c>
      <c r="L1123">
        <f t="shared" si="200"/>
        <v>2.5</v>
      </c>
      <c r="M1123">
        <f t="shared" si="201"/>
        <v>-1</v>
      </c>
      <c r="O1123">
        <f t="shared" si="194"/>
        <v>2.1326966031282764</v>
      </c>
      <c r="P1123">
        <f t="shared" si="195"/>
        <v>1.8175173496212866</v>
      </c>
      <c r="Q1123">
        <f t="shared" si="196"/>
        <v>1.4087586748106433</v>
      </c>
      <c r="R1123">
        <f t="shared" si="197"/>
        <v>0.59124132518935668</v>
      </c>
      <c r="S1123">
        <f t="shared" si="198"/>
        <v>0.18248265037871325</v>
      </c>
      <c r="T1123">
        <f t="shared" si="199"/>
        <v>-0.13269660312827658</v>
      </c>
    </row>
    <row r="1124" spans="9:20">
      <c r="I1124">
        <f t="shared" si="193"/>
        <v>112.1999999999979</v>
      </c>
      <c r="L1124">
        <f t="shared" si="200"/>
        <v>2.5</v>
      </c>
      <c r="M1124">
        <f t="shared" si="201"/>
        <v>-1</v>
      </c>
      <c r="O1124">
        <f t="shared" si="194"/>
        <v>2.1337070372077842</v>
      </c>
      <c r="P1124">
        <f t="shared" si="195"/>
        <v>1.8182466246878535</v>
      </c>
      <c r="Q1124">
        <f t="shared" si="196"/>
        <v>1.4091233123439268</v>
      </c>
      <c r="R1124">
        <f t="shared" si="197"/>
        <v>0.59087668765607326</v>
      </c>
      <c r="S1124">
        <f t="shared" si="198"/>
        <v>0.18175337531214653</v>
      </c>
      <c r="T1124">
        <f t="shared" si="199"/>
        <v>-0.13370703720778421</v>
      </c>
    </row>
    <row r="1125" spans="9:20">
      <c r="I1125">
        <f t="shared" si="193"/>
        <v>112.29999999999789</v>
      </c>
      <c r="L1125">
        <f t="shared" si="200"/>
        <v>2.5</v>
      </c>
      <c r="M1125">
        <f t="shared" si="201"/>
        <v>-1</v>
      </c>
      <c r="O1125">
        <f t="shared" si="194"/>
        <v>2.1347174712872921</v>
      </c>
      <c r="P1125">
        <f t="shared" si="195"/>
        <v>1.8189758997544203</v>
      </c>
      <c r="Q1125">
        <f t="shared" si="196"/>
        <v>1.4094879498772102</v>
      </c>
      <c r="R1125">
        <f t="shared" si="197"/>
        <v>0.59051205012278984</v>
      </c>
      <c r="S1125">
        <f t="shared" si="198"/>
        <v>0.1810241002455798</v>
      </c>
      <c r="T1125">
        <f t="shared" si="199"/>
        <v>-0.13471747128729206</v>
      </c>
    </row>
    <row r="1126" spans="9:20">
      <c r="I1126">
        <f t="shared" si="193"/>
        <v>112.39999999999789</v>
      </c>
      <c r="L1126">
        <f t="shared" si="200"/>
        <v>2.5</v>
      </c>
      <c r="M1126">
        <f t="shared" si="201"/>
        <v>-1</v>
      </c>
      <c r="O1126">
        <f t="shared" si="194"/>
        <v>2.1357279053667999</v>
      </c>
      <c r="P1126">
        <f t="shared" si="195"/>
        <v>1.8197051748209869</v>
      </c>
      <c r="Q1126">
        <f t="shared" si="196"/>
        <v>1.4098525874104935</v>
      </c>
      <c r="R1126">
        <f t="shared" si="197"/>
        <v>0.59014741258950654</v>
      </c>
      <c r="S1126">
        <f t="shared" si="198"/>
        <v>0.18029482517901319</v>
      </c>
      <c r="T1126">
        <f t="shared" si="199"/>
        <v>-0.13572790536679991</v>
      </c>
    </row>
    <row r="1127" spans="9:20">
      <c r="I1127">
        <f t="shared" si="193"/>
        <v>112.49999999999788</v>
      </c>
      <c r="L1127">
        <f t="shared" si="200"/>
        <v>2.5</v>
      </c>
      <c r="M1127">
        <f t="shared" si="201"/>
        <v>-1</v>
      </c>
      <c r="O1127">
        <f t="shared" si="194"/>
        <v>2.1367383394463078</v>
      </c>
      <c r="P1127">
        <f t="shared" si="195"/>
        <v>1.8204344498875535</v>
      </c>
      <c r="Q1127">
        <f t="shared" si="196"/>
        <v>1.4102172249437768</v>
      </c>
      <c r="R1127">
        <f t="shared" si="197"/>
        <v>0.58978277505622323</v>
      </c>
      <c r="S1127">
        <f t="shared" si="198"/>
        <v>0.17956555011244646</v>
      </c>
      <c r="T1127">
        <f t="shared" si="199"/>
        <v>-0.13673833944630753</v>
      </c>
    </row>
    <row r="1128" spans="9:20">
      <c r="I1128">
        <f t="shared" si="193"/>
        <v>112.59999999999788</v>
      </c>
      <c r="L1128">
        <f t="shared" si="200"/>
        <v>2.5</v>
      </c>
      <c r="M1128">
        <f t="shared" si="201"/>
        <v>-1</v>
      </c>
      <c r="O1128">
        <f t="shared" si="194"/>
        <v>2.1377487735258152</v>
      </c>
      <c r="P1128">
        <f t="shared" si="195"/>
        <v>1.8211637249541202</v>
      </c>
      <c r="Q1128">
        <f t="shared" si="196"/>
        <v>1.4105818624770601</v>
      </c>
      <c r="R1128">
        <f t="shared" si="197"/>
        <v>0.58941813752293992</v>
      </c>
      <c r="S1128">
        <f t="shared" si="198"/>
        <v>0.17883627504587973</v>
      </c>
      <c r="T1128">
        <f t="shared" si="199"/>
        <v>-0.13774877352581538</v>
      </c>
    </row>
    <row r="1129" spans="9:20">
      <c r="I1129">
        <f t="shared" si="193"/>
        <v>112.69999999999787</v>
      </c>
      <c r="L1129">
        <f t="shared" si="200"/>
        <v>2.5</v>
      </c>
      <c r="M1129">
        <f t="shared" si="201"/>
        <v>-1</v>
      </c>
      <c r="O1129">
        <f t="shared" si="194"/>
        <v>2.1387592076053235</v>
      </c>
      <c r="P1129">
        <f t="shared" si="195"/>
        <v>1.8218930000206868</v>
      </c>
      <c r="Q1129">
        <f t="shared" si="196"/>
        <v>1.4109465000103434</v>
      </c>
      <c r="R1129">
        <f t="shared" si="197"/>
        <v>0.58905349998965661</v>
      </c>
      <c r="S1129">
        <f t="shared" si="198"/>
        <v>0.17810699997931312</v>
      </c>
      <c r="T1129">
        <f t="shared" si="199"/>
        <v>-0.13875920760532323</v>
      </c>
    </row>
    <row r="1130" spans="9:20">
      <c r="I1130">
        <f t="shared" si="193"/>
        <v>112.79999999999787</v>
      </c>
      <c r="L1130">
        <f t="shared" si="200"/>
        <v>2.5</v>
      </c>
      <c r="M1130">
        <f t="shared" si="201"/>
        <v>-1</v>
      </c>
      <c r="O1130">
        <f t="shared" si="194"/>
        <v>2.1397696416848309</v>
      </c>
      <c r="P1130">
        <f t="shared" si="195"/>
        <v>1.8226222750872536</v>
      </c>
      <c r="Q1130">
        <f t="shared" si="196"/>
        <v>1.4113111375436267</v>
      </c>
      <c r="R1130">
        <f t="shared" si="197"/>
        <v>0.5886888624563732</v>
      </c>
      <c r="S1130">
        <f t="shared" si="198"/>
        <v>0.17737772491274639</v>
      </c>
      <c r="T1130">
        <f t="shared" si="199"/>
        <v>-0.13976964168483108</v>
      </c>
    </row>
    <row r="1131" spans="9:20">
      <c r="I1131">
        <f t="shared" si="193"/>
        <v>112.89999999999786</v>
      </c>
      <c r="L1131">
        <f t="shared" si="200"/>
        <v>2.5</v>
      </c>
      <c r="M1131">
        <f t="shared" si="201"/>
        <v>-1</v>
      </c>
      <c r="O1131">
        <f t="shared" si="194"/>
        <v>2.1407800757643387</v>
      </c>
      <c r="P1131">
        <f t="shared" si="195"/>
        <v>1.8233515501538202</v>
      </c>
      <c r="Q1131">
        <f t="shared" si="196"/>
        <v>1.41167577507691</v>
      </c>
      <c r="R1131">
        <f t="shared" si="197"/>
        <v>0.58832422492308989</v>
      </c>
      <c r="S1131">
        <f t="shared" si="198"/>
        <v>0.17664844984617978</v>
      </c>
      <c r="T1131">
        <f t="shared" si="199"/>
        <v>-0.14078007576433871</v>
      </c>
    </row>
    <row r="1132" spans="9:20">
      <c r="I1132">
        <f t="shared" si="193"/>
        <v>112.99999999999785</v>
      </c>
      <c r="L1132">
        <f t="shared" si="200"/>
        <v>2.5</v>
      </c>
      <c r="M1132">
        <f t="shared" si="201"/>
        <v>-1</v>
      </c>
      <c r="O1132">
        <f t="shared" si="194"/>
        <v>2.1417905098438466</v>
      </c>
      <c r="P1132">
        <f t="shared" si="195"/>
        <v>1.8240808252203871</v>
      </c>
      <c r="Q1132">
        <f t="shared" si="196"/>
        <v>1.4120404126101935</v>
      </c>
      <c r="R1132">
        <f t="shared" si="197"/>
        <v>0.58795958738980647</v>
      </c>
      <c r="S1132">
        <f t="shared" si="198"/>
        <v>0.17591917477961305</v>
      </c>
      <c r="T1132">
        <f t="shared" si="199"/>
        <v>-0.14179050984384656</v>
      </c>
    </row>
    <row r="1133" spans="9:20">
      <c r="I1133">
        <f t="shared" si="193"/>
        <v>113.09999999999785</v>
      </c>
      <c r="L1133">
        <f t="shared" si="200"/>
        <v>2.5</v>
      </c>
      <c r="M1133">
        <f t="shared" si="201"/>
        <v>-1</v>
      </c>
      <c r="O1133">
        <f t="shared" si="194"/>
        <v>2.1428009439233544</v>
      </c>
      <c r="P1133">
        <f t="shared" si="195"/>
        <v>1.8248101002869537</v>
      </c>
      <c r="Q1133">
        <f t="shared" si="196"/>
        <v>1.4124050501434768</v>
      </c>
      <c r="R1133">
        <f t="shared" si="197"/>
        <v>0.58759494985652316</v>
      </c>
      <c r="S1133">
        <f t="shared" si="198"/>
        <v>0.17518989971304633</v>
      </c>
      <c r="T1133">
        <f t="shared" si="199"/>
        <v>-0.14280094392335441</v>
      </c>
    </row>
    <row r="1134" spans="9:20">
      <c r="I1134">
        <f t="shared" si="193"/>
        <v>113.19999999999784</v>
      </c>
      <c r="L1134">
        <f t="shared" si="200"/>
        <v>2.5</v>
      </c>
      <c r="M1134">
        <f t="shared" si="201"/>
        <v>-1</v>
      </c>
      <c r="O1134">
        <f t="shared" si="194"/>
        <v>2.1438113780028623</v>
      </c>
      <c r="P1134">
        <f t="shared" si="195"/>
        <v>1.8255393753535203</v>
      </c>
      <c r="Q1134">
        <f t="shared" si="196"/>
        <v>1.4127696876767601</v>
      </c>
      <c r="R1134">
        <f t="shared" si="197"/>
        <v>0.58723031232323986</v>
      </c>
      <c r="S1134">
        <f t="shared" si="198"/>
        <v>0.17446062464647971</v>
      </c>
      <c r="T1134">
        <f t="shared" si="199"/>
        <v>-0.14381137800286226</v>
      </c>
    </row>
    <row r="1135" spans="9:20">
      <c r="I1135">
        <f t="shared" si="193"/>
        <v>113.29999999999784</v>
      </c>
      <c r="L1135">
        <f t="shared" si="200"/>
        <v>2.5</v>
      </c>
      <c r="M1135">
        <f t="shared" si="201"/>
        <v>-1</v>
      </c>
      <c r="O1135">
        <f t="shared" si="194"/>
        <v>2.1448218120823697</v>
      </c>
      <c r="P1135">
        <f t="shared" si="195"/>
        <v>1.8262686504200869</v>
      </c>
      <c r="Q1135">
        <f t="shared" si="196"/>
        <v>1.4131343252100435</v>
      </c>
      <c r="R1135">
        <f t="shared" si="197"/>
        <v>0.58686567478995655</v>
      </c>
      <c r="S1135">
        <f t="shared" si="198"/>
        <v>0.17373134957991299</v>
      </c>
      <c r="T1135">
        <f t="shared" si="199"/>
        <v>-0.14482181208236988</v>
      </c>
    </row>
    <row r="1136" spans="9:20">
      <c r="I1136">
        <f t="shared" si="193"/>
        <v>113.39999999999783</v>
      </c>
      <c r="L1136">
        <f t="shared" si="200"/>
        <v>2.5</v>
      </c>
      <c r="M1136">
        <f t="shared" si="201"/>
        <v>-1</v>
      </c>
      <c r="O1136">
        <f t="shared" si="194"/>
        <v>2.145832246161878</v>
      </c>
      <c r="P1136">
        <f t="shared" si="195"/>
        <v>1.8269979254866537</v>
      </c>
      <c r="Q1136">
        <f t="shared" si="196"/>
        <v>1.413498962743327</v>
      </c>
      <c r="R1136">
        <f t="shared" si="197"/>
        <v>0.58650103725667313</v>
      </c>
      <c r="S1136">
        <f t="shared" si="198"/>
        <v>0.17300207451334626</v>
      </c>
      <c r="T1136">
        <f t="shared" si="199"/>
        <v>-0.14583224616187773</v>
      </c>
    </row>
    <row r="1137" spans="9:20">
      <c r="I1137">
        <f t="shared" si="193"/>
        <v>113.49999999999783</v>
      </c>
      <c r="L1137">
        <f t="shared" si="200"/>
        <v>2.5</v>
      </c>
      <c r="M1137">
        <f t="shared" si="201"/>
        <v>-1</v>
      </c>
      <c r="O1137">
        <f t="shared" si="194"/>
        <v>2.1468426802413854</v>
      </c>
      <c r="P1137">
        <f t="shared" si="195"/>
        <v>1.8277272005532204</v>
      </c>
      <c r="Q1137">
        <f t="shared" si="196"/>
        <v>1.4138636002766103</v>
      </c>
      <c r="R1137">
        <f t="shared" si="197"/>
        <v>0.58613639972338982</v>
      </c>
      <c r="S1137">
        <f t="shared" si="198"/>
        <v>0.17227279944677965</v>
      </c>
      <c r="T1137">
        <f t="shared" si="199"/>
        <v>-0.14684268024138558</v>
      </c>
    </row>
    <row r="1138" spans="9:20">
      <c r="I1138">
        <f t="shared" si="193"/>
        <v>113.59999999999782</v>
      </c>
      <c r="L1138">
        <f t="shared" si="200"/>
        <v>2.5</v>
      </c>
      <c r="M1138">
        <f t="shared" si="201"/>
        <v>-1</v>
      </c>
      <c r="O1138">
        <f t="shared" si="194"/>
        <v>2.1478531143208937</v>
      </c>
      <c r="P1138">
        <f t="shared" si="195"/>
        <v>1.8284564756197872</v>
      </c>
      <c r="Q1138">
        <f t="shared" si="196"/>
        <v>1.4142282378098936</v>
      </c>
      <c r="R1138">
        <f t="shared" si="197"/>
        <v>0.5857717621901064</v>
      </c>
      <c r="S1138">
        <f t="shared" si="198"/>
        <v>0.17154352438021292</v>
      </c>
      <c r="T1138">
        <f t="shared" si="199"/>
        <v>-0.14785311432089343</v>
      </c>
    </row>
    <row r="1139" spans="9:20">
      <c r="I1139">
        <f t="shared" si="193"/>
        <v>113.69999999999781</v>
      </c>
      <c r="L1139">
        <f t="shared" si="200"/>
        <v>2.5</v>
      </c>
      <c r="M1139">
        <f t="shared" si="201"/>
        <v>-1</v>
      </c>
      <c r="O1139">
        <f t="shared" si="194"/>
        <v>2.1488635484004011</v>
      </c>
      <c r="P1139">
        <f t="shared" si="195"/>
        <v>1.8291857506863538</v>
      </c>
      <c r="Q1139">
        <f t="shared" si="196"/>
        <v>1.4145928753431769</v>
      </c>
      <c r="R1139">
        <f t="shared" si="197"/>
        <v>0.5854071246568231</v>
      </c>
      <c r="S1139">
        <f t="shared" si="198"/>
        <v>0.17081424931364619</v>
      </c>
      <c r="T1139">
        <f t="shared" si="199"/>
        <v>-0.14886354840040106</v>
      </c>
    </row>
    <row r="1140" spans="9:20">
      <c r="I1140">
        <f t="shared" si="193"/>
        <v>113.79999999999781</v>
      </c>
      <c r="L1140">
        <f t="shared" si="200"/>
        <v>2.5</v>
      </c>
      <c r="M1140">
        <f t="shared" si="201"/>
        <v>-1</v>
      </c>
      <c r="O1140">
        <f t="shared" si="194"/>
        <v>2.1498739824799089</v>
      </c>
      <c r="P1140">
        <f t="shared" si="195"/>
        <v>1.8299150257529204</v>
      </c>
      <c r="Q1140">
        <f t="shared" si="196"/>
        <v>1.4149575128764602</v>
      </c>
      <c r="R1140">
        <f t="shared" si="197"/>
        <v>0.58504248712353979</v>
      </c>
      <c r="S1140">
        <f t="shared" si="198"/>
        <v>0.17008497424707958</v>
      </c>
      <c r="T1140">
        <f t="shared" si="199"/>
        <v>-0.14987398247990891</v>
      </c>
    </row>
    <row r="1141" spans="9:20">
      <c r="I1141">
        <f t="shared" si="193"/>
        <v>113.8999999999978</v>
      </c>
      <c r="L1141">
        <f t="shared" si="200"/>
        <v>2.5</v>
      </c>
      <c r="M1141">
        <f t="shared" si="201"/>
        <v>-1</v>
      </c>
      <c r="O1141">
        <f t="shared" si="194"/>
        <v>2.1508844165594168</v>
      </c>
      <c r="P1141">
        <f t="shared" si="195"/>
        <v>1.830644300819487</v>
      </c>
      <c r="Q1141">
        <f t="shared" si="196"/>
        <v>1.4153221504097435</v>
      </c>
      <c r="R1141">
        <f t="shared" si="197"/>
        <v>0.58467784959025648</v>
      </c>
      <c r="S1141">
        <f t="shared" si="198"/>
        <v>0.16935569918051285</v>
      </c>
      <c r="T1141">
        <f t="shared" si="199"/>
        <v>-0.15088441655941676</v>
      </c>
    </row>
    <row r="1142" spans="9:20">
      <c r="I1142">
        <f t="shared" si="193"/>
        <v>113.9999999999978</v>
      </c>
      <c r="L1142">
        <f t="shared" si="200"/>
        <v>2.5</v>
      </c>
      <c r="M1142">
        <f t="shared" si="201"/>
        <v>-1</v>
      </c>
      <c r="O1142">
        <f t="shared" si="194"/>
        <v>2.1518948506389246</v>
      </c>
      <c r="P1142">
        <f t="shared" si="195"/>
        <v>1.8313735758860539</v>
      </c>
      <c r="Q1142">
        <f t="shared" si="196"/>
        <v>1.4156867879430268</v>
      </c>
      <c r="R1142">
        <f t="shared" si="197"/>
        <v>0.58431321205697306</v>
      </c>
      <c r="S1142">
        <f t="shared" si="198"/>
        <v>0.16862642411394613</v>
      </c>
      <c r="T1142">
        <f t="shared" si="199"/>
        <v>-0.15189485063892461</v>
      </c>
    </row>
    <row r="1143" spans="9:20">
      <c r="I1143">
        <f t="shared" si="193"/>
        <v>114.09999999999779</v>
      </c>
      <c r="L1143">
        <f t="shared" si="200"/>
        <v>2.5</v>
      </c>
      <c r="M1143">
        <f t="shared" si="201"/>
        <v>-1</v>
      </c>
      <c r="O1143">
        <f t="shared" si="194"/>
        <v>2.1529052847184325</v>
      </c>
      <c r="P1143">
        <f t="shared" si="195"/>
        <v>1.8321028509526205</v>
      </c>
      <c r="Q1143">
        <f t="shared" si="196"/>
        <v>1.4160514254763101</v>
      </c>
      <c r="R1143">
        <f t="shared" si="197"/>
        <v>0.58394857452368976</v>
      </c>
      <c r="S1143">
        <f t="shared" si="198"/>
        <v>0.16789714904737951</v>
      </c>
      <c r="T1143">
        <f t="shared" si="199"/>
        <v>-0.15290528471843223</v>
      </c>
    </row>
    <row r="1144" spans="9:20">
      <c r="I1144">
        <f t="shared" si="193"/>
        <v>114.19999999999779</v>
      </c>
      <c r="L1144">
        <f t="shared" si="200"/>
        <v>2.5</v>
      </c>
      <c r="M1144">
        <f t="shared" si="201"/>
        <v>-1</v>
      </c>
      <c r="O1144">
        <f t="shared" si="194"/>
        <v>2.1539157187979399</v>
      </c>
      <c r="P1144">
        <f t="shared" si="195"/>
        <v>1.8328321260191873</v>
      </c>
      <c r="Q1144">
        <f t="shared" si="196"/>
        <v>1.4164160630095937</v>
      </c>
      <c r="R1144">
        <f t="shared" si="197"/>
        <v>0.58358393699040634</v>
      </c>
      <c r="S1144">
        <f t="shared" si="198"/>
        <v>0.16716787398081279</v>
      </c>
      <c r="T1144">
        <f t="shared" si="199"/>
        <v>-0.15391571879794008</v>
      </c>
    </row>
    <row r="1145" spans="9:20">
      <c r="I1145">
        <f t="shared" si="193"/>
        <v>114.29999999999778</v>
      </c>
      <c r="L1145">
        <f t="shared" si="200"/>
        <v>2.5</v>
      </c>
      <c r="M1145">
        <f t="shared" si="201"/>
        <v>-1</v>
      </c>
      <c r="O1145">
        <f t="shared" si="194"/>
        <v>2.1549261528774482</v>
      </c>
      <c r="P1145">
        <f t="shared" si="195"/>
        <v>1.8335614010857539</v>
      </c>
      <c r="Q1145">
        <f t="shared" si="196"/>
        <v>1.416780700542877</v>
      </c>
      <c r="R1145">
        <f t="shared" si="197"/>
        <v>0.58321929945712303</v>
      </c>
      <c r="S1145">
        <f t="shared" si="198"/>
        <v>0.16643859891424606</v>
      </c>
      <c r="T1145">
        <f t="shared" si="199"/>
        <v>-0.15492615287744793</v>
      </c>
    </row>
    <row r="1146" spans="9:20">
      <c r="I1146">
        <f t="shared" si="193"/>
        <v>114.39999999999777</v>
      </c>
      <c r="L1146">
        <f t="shared" si="200"/>
        <v>2.5</v>
      </c>
      <c r="M1146">
        <f t="shared" si="201"/>
        <v>-1</v>
      </c>
      <c r="O1146">
        <f t="shared" si="194"/>
        <v>2.1559365869569556</v>
      </c>
      <c r="P1146">
        <f t="shared" si="195"/>
        <v>1.8342906761523206</v>
      </c>
      <c r="Q1146">
        <f t="shared" si="196"/>
        <v>1.4171453380761603</v>
      </c>
      <c r="R1146">
        <f t="shared" si="197"/>
        <v>0.58285466192383972</v>
      </c>
      <c r="S1146">
        <f t="shared" si="198"/>
        <v>0.16570932384767945</v>
      </c>
      <c r="T1146">
        <f t="shared" si="199"/>
        <v>-0.15593658695695556</v>
      </c>
    </row>
    <row r="1147" spans="9:20">
      <c r="I1147">
        <f t="shared" si="193"/>
        <v>114.49999999999777</v>
      </c>
      <c r="L1147">
        <f t="shared" si="200"/>
        <v>2.5</v>
      </c>
      <c r="M1147">
        <f t="shared" si="201"/>
        <v>-1</v>
      </c>
      <c r="O1147">
        <f t="shared" si="194"/>
        <v>2.1569470210364634</v>
      </c>
      <c r="P1147">
        <f t="shared" si="195"/>
        <v>1.8350199512188872</v>
      </c>
      <c r="Q1147">
        <f t="shared" si="196"/>
        <v>1.4175099756094436</v>
      </c>
      <c r="R1147">
        <f t="shared" si="197"/>
        <v>0.58249002439055642</v>
      </c>
      <c r="S1147">
        <f t="shared" si="198"/>
        <v>0.16498004878111272</v>
      </c>
      <c r="T1147">
        <f t="shared" si="199"/>
        <v>-0.15694702103646341</v>
      </c>
    </row>
    <row r="1148" spans="9:20">
      <c r="I1148">
        <f t="shared" si="193"/>
        <v>114.59999999999776</v>
      </c>
      <c r="L1148">
        <f t="shared" si="200"/>
        <v>2.5</v>
      </c>
      <c r="M1148">
        <f t="shared" si="201"/>
        <v>-1</v>
      </c>
      <c r="O1148">
        <f t="shared" si="194"/>
        <v>2.1579574551159713</v>
      </c>
      <c r="P1148">
        <f t="shared" si="195"/>
        <v>1.8357492262854538</v>
      </c>
      <c r="Q1148">
        <f t="shared" si="196"/>
        <v>1.4178746131427269</v>
      </c>
      <c r="R1148">
        <f t="shared" si="197"/>
        <v>0.58212538685727311</v>
      </c>
      <c r="S1148">
        <f t="shared" si="198"/>
        <v>0.16425077371454611</v>
      </c>
      <c r="T1148">
        <f t="shared" si="199"/>
        <v>-0.15795745511597126</v>
      </c>
    </row>
    <row r="1149" spans="9:20">
      <c r="I1149">
        <f t="shared" si="193"/>
        <v>114.69999999999776</v>
      </c>
      <c r="L1149">
        <f t="shared" si="200"/>
        <v>2.5</v>
      </c>
      <c r="M1149">
        <f t="shared" si="201"/>
        <v>-1</v>
      </c>
      <c r="O1149">
        <f t="shared" si="194"/>
        <v>2.1589678891954791</v>
      </c>
      <c r="P1149">
        <f t="shared" si="195"/>
        <v>1.8364785013520206</v>
      </c>
      <c r="Q1149">
        <f t="shared" si="196"/>
        <v>1.4182392506760104</v>
      </c>
      <c r="R1149">
        <f t="shared" si="197"/>
        <v>0.58176074932398969</v>
      </c>
      <c r="S1149">
        <f t="shared" si="198"/>
        <v>0.16352149864797938</v>
      </c>
      <c r="T1149">
        <f t="shared" si="199"/>
        <v>-0.15896788919547911</v>
      </c>
    </row>
    <row r="1150" spans="9:20">
      <c r="I1150">
        <f t="shared" si="193"/>
        <v>114.79999999999775</v>
      </c>
      <c r="L1150">
        <f t="shared" si="200"/>
        <v>2.5</v>
      </c>
      <c r="M1150">
        <f t="shared" si="201"/>
        <v>-1</v>
      </c>
      <c r="O1150">
        <f t="shared" si="194"/>
        <v>2.159978323274987</v>
      </c>
      <c r="P1150">
        <f t="shared" si="195"/>
        <v>1.8372077764185875</v>
      </c>
      <c r="Q1150">
        <f t="shared" si="196"/>
        <v>1.4186038882092937</v>
      </c>
      <c r="R1150">
        <f t="shared" si="197"/>
        <v>0.58139611179070627</v>
      </c>
      <c r="S1150">
        <f t="shared" si="198"/>
        <v>0.16279222358141265</v>
      </c>
      <c r="T1150">
        <f t="shared" si="199"/>
        <v>-0.15997832327498673</v>
      </c>
    </row>
    <row r="1151" spans="9:20">
      <c r="I1151">
        <f t="shared" si="193"/>
        <v>114.89999999999775</v>
      </c>
      <c r="L1151">
        <f t="shared" si="200"/>
        <v>2.5</v>
      </c>
      <c r="M1151">
        <f t="shared" si="201"/>
        <v>-1</v>
      </c>
      <c r="O1151">
        <f t="shared" si="194"/>
        <v>2.1609887573544944</v>
      </c>
      <c r="P1151">
        <f t="shared" si="195"/>
        <v>1.8379370514851541</v>
      </c>
      <c r="Q1151">
        <f t="shared" si="196"/>
        <v>1.418968525742577</v>
      </c>
      <c r="R1151">
        <f t="shared" si="197"/>
        <v>0.58103147425742296</v>
      </c>
      <c r="S1151">
        <f t="shared" si="198"/>
        <v>0.16206294851484604</v>
      </c>
      <c r="T1151">
        <f t="shared" si="199"/>
        <v>-0.16098875735449458</v>
      </c>
    </row>
    <row r="1152" spans="9:20">
      <c r="I1152">
        <f t="shared" si="193"/>
        <v>114.99999999999774</v>
      </c>
      <c r="L1152">
        <f t="shared" si="200"/>
        <v>2.5</v>
      </c>
      <c r="M1152">
        <f t="shared" si="201"/>
        <v>-1</v>
      </c>
      <c r="O1152">
        <f t="shared" si="194"/>
        <v>2.1619991914340027</v>
      </c>
      <c r="P1152">
        <f t="shared" si="195"/>
        <v>1.8386663265517207</v>
      </c>
      <c r="Q1152">
        <f t="shared" si="196"/>
        <v>1.4193331632758603</v>
      </c>
      <c r="R1152">
        <f t="shared" si="197"/>
        <v>0.58066683672413966</v>
      </c>
      <c r="S1152">
        <f t="shared" si="198"/>
        <v>0.16133367344827931</v>
      </c>
      <c r="T1152">
        <f t="shared" si="199"/>
        <v>-0.16199919143400243</v>
      </c>
    </row>
    <row r="1153" spans="9:20">
      <c r="I1153">
        <f t="shared" si="193"/>
        <v>115.09999999999773</v>
      </c>
      <c r="L1153">
        <f t="shared" si="200"/>
        <v>2.5</v>
      </c>
      <c r="M1153">
        <f t="shared" si="201"/>
        <v>-1</v>
      </c>
      <c r="O1153">
        <f t="shared" si="194"/>
        <v>2.1630096255135101</v>
      </c>
      <c r="P1153">
        <f t="shared" si="195"/>
        <v>1.8393956016182873</v>
      </c>
      <c r="Q1153">
        <f t="shared" si="196"/>
        <v>1.4196978008091437</v>
      </c>
      <c r="R1153">
        <f t="shared" si="197"/>
        <v>0.58030219919085635</v>
      </c>
      <c r="S1153">
        <f t="shared" si="198"/>
        <v>0.16060439838171259</v>
      </c>
      <c r="T1153">
        <f t="shared" si="199"/>
        <v>-0.16300962551351028</v>
      </c>
    </row>
    <row r="1154" spans="9:20">
      <c r="I1154">
        <f t="shared" si="193"/>
        <v>115.19999999999773</v>
      </c>
      <c r="L1154">
        <f t="shared" si="200"/>
        <v>2.5</v>
      </c>
      <c r="M1154">
        <f t="shared" si="201"/>
        <v>-1</v>
      </c>
      <c r="O1154">
        <f t="shared" si="194"/>
        <v>2.1640200595930179</v>
      </c>
      <c r="P1154">
        <f t="shared" si="195"/>
        <v>1.8401248766848539</v>
      </c>
      <c r="Q1154">
        <f t="shared" si="196"/>
        <v>1.420062438342427</v>
      </c>
      <c r="R1154">
        <f t="shared" si="197"/>
        <v>0.57993756165757304</v>
      </c>
      <c r="S1154">
        <f t="shared" si="198"/>
        <v>0.15987512331514597</v>
      </c>
      <c r="T1154">
        <f t="shared" si="199"/>
        <v>-0.16402005959301791</v>
      </c>
    </row>
    <row r="1155" spans="9:20">
      <c r="I1155">
        <f t="shared" ref="I1155:I1218" si="202">I1154+0.1</f>
        <v>115.29999999999772</v>
      </c>
      <c r="L1155">
        <f t="shared" si="200"/>
        <v>2.5</v>
      </c>
      <c r="M1155">
        <f t="shared" si="201"/>
        <v>-1</v>
      </c>
      <c r="O1155">
        <f t="shared" ref="O1155:O1218" si="203">1+((0.5*$B$6*$B$21/$B$5)*$D$33*$B$28*$I1155)</f>
        <v>2.1650304936725258</v>
      </c>
      <c r="P1155">
        <f t="shared" ref="P1155:P1218" si="204">1+((0.5*$B$6*$B$21/$B$5)*$E$33*$B$28*$I1155)</f>
        <v>1.8408541517514208</v>
      </c>
      <c r="Q1155">
        <f t="shared" ref="Q1155:Q1218" si="205">1+((0.5*$B$6*$B$21/$B$5)*$F$33*$B$28*$I1155)</f>
        <v>1.4204270758757103</v>
      </c>
      <c r="R1155">
        <f t="shared" ref="R1155:R1218" si="206">1-((0.5*$B$6*$B$21/$B$5)*$F$33*$B$28*$I1155)</f>
        <v>0.57957292412428962</v>
      </c>
      <c r="S1155">
        <f t="shared" ref="S1155:S1218" si="207">1-((0.5*$B$6*$B$21/$B$5)*$E$33*$B$28*$I1155)</f>
        <v>0.15914584824857925</v>
      </c>
      <c r="T1155">
        <f t="shared" ref="T1155:T1218" si="208">1-((0.5*$B$6*$B$21/$B$5)*$D$33*$B$28*$I1155)</f>
        <v>-0.16503049367252576</v>
      </c>
    </row>
    <row r="1156" spans="9:20">
      <c r="I1156">
        <f t="shared" si="202"/>
        <v>115.39999999999772</v>
      </c>
      <c r="L1156">
        <f t="shared" ref="L1156:L1219" si="209">$B$1</f>
        <v>2.5</v>
      </c>
      <c r="M1156">
        <f t="shared" ref="M1156:M1219" si="210">$B$2</f>
        <v>-1</v>
      </c>
      <c r="O1156">
        <f t="shared" si="203"/>
        <v>2.1660409277520336</v>
      </c>
      <c r="P1156">
        <f t="shared" si="204"/>
        <v>1.8415834268179876</v>
      </c>
      <c r="Q1156">
        <f t="shared" si="205"/>
        <v>1.4207917134089938</v>
      </c>
      <c r="R1156">
        <f t="shared" si="206"/>
        <v>0.57920828659100621</v>
      </c>
      <c r="S1156">
        <f t="shared" si="207"/>
        <v>0.15841657318201252</v>
      </c>
      <c r="T1156">
        <f t="shared" si="208"/>
        <v>-0.16604092775203361</v>
      </c>
    </row>
    <row r="1157" spans="9:20">
      <c r="I1157">
        <f t="shared" si="202"/>
        <v>115.49999999999771</v>
      </c>
      <c r="L1157">
        <f t="shared" si="209"/>
        <v>2.5</v>
      </c>
      <c r="M1157">
        <f t="shared" si="210"/>
        <v>-1</v>
      </c>
      <c r="O1157">
        <f t="shared" si="203"/>
        <v>2.1670513618315415</v>
      </c>
      <c r="P1157">
        <f t="shared" si="204"/>
        <v>1.8423127018845542</v>
      </c>
      <c r="Q1157">
        <f t="shared" si="205"/>
        <v>1.4211563509422771</v>
      </c>
      <c r="R1157">
        <f t="shared" si="206"/>
        <v>0.5788436490577229</v>
      </c>
      <c r="S1157">
        <f t="shared" si="207"/>
        <v>0.15768729811544591</v>
      </c>
      <c r="T1157">
        <f t="shared" si="208"/>
        <v>-0.16705136183154146</v>
      </c>
    </row>
    <row r="1158" spans="9:20">
      <c r="I1158">
        <f t="shared" si="202"/>
        <v>115.59999999999771</v>
      </c>
      <c r="L1158">
        <f t="shared" si="209"/>
        <v>2.5</v>
      </c>
      <c r="M1158">
        <f t="shared" si="210"/>
        <v>-1</v>
      </c>
      <c r="O1158">
        <f t="shared" si="203"/>
        <v>2.1680617959110489</v>
      </c>
      <c r="P1158">
        <f t="shared" si="204"/>
        <v>1.8430419769511208</v>
      </c>
      <c r="Q1158">
        <f t="shared" si="205"/>
        <v>1.4215209884755604</v>
      </c>
      <c r="R1158">
        <f t="shared" si="206"/>
        <v>0.57847901152443959</v>
      </c>
      <c r="S1158">
        <f t="shared" si="207"/>
        <v>0.15695802304887918</v>
      </c>
      <c r="T1158">
        <f t="shared" si="208"/>
        <v>-0.16806179591104908</v>
      </c>
    </row>
    <row r="1159" spans="9:20">
      <c r="I1159">
        <f t="shared" si="202"/>
        <v>115.6999999999977</v>
      </c>
      <c r="L1159">
        <f t="shared" si="209"/>
        <v>2.5</v>
      </c>
      <c r="M1159">
        <f t="shared" si="210"/>
        <v>-1</v>
      </c>
      <c r="O1159">
        <f t="shared" si="203"/>
        <v>2.1690722299905572</v>
      </c>
      <c r="P1159">
        <f t="shared" si="204"/>
        <v>1.8437712520176874</v>
      </c>
      <c r="Q1159">
        <f t="shared" si="205"/>
        <v>1.4218856260088437</v>
      </c>
      <c r="R1159">
        <f t="shared" si="206"/>
        <v>0.57811437399115628</v>
      </c>
      <c r="S1159">
        <f t="shared" si="207"/>
        <v>0.15622874798231245</v>
      </c>
      <c r="T1159">
        <f t="shared" si="208"/>
        <v>-0.16907222999055693</v>
      </c>
    </row>
    <row r="1160" spans="9:20">
      <c r="I1160">
        <f t="shared" si="202"/>
        <v>115.79999999999769</v>
      </c>
      <c r="L1160">
        <f t="shared" si="209"/>
        <v>2.5</v>
      </c>
      <c r="M1160">
        <f t="shared" si="210"/>
        <v>-1</v>
      </c>
      <c r="O1160">
        <f t="shared" si="203"/>
        <v>2.1700826640700646</v>
      </c>
      <c r="P1160">
        <f t="shared" si="204"/>
        <v>1.844500527084254</v>
      </c>
      <c r="Q1160">
        <f t="shared" si="205"/>
        <v>1.422250263542127</v>
      </c>
      <c r="R1160">
        <f t="shared" si="206"/>
        <v>0.57774973645787298</v>
      </c>
      <c r="S1160">
        <f t="shared" si="207"/>
        <v>0.15549947291574584</v>
      </c>
      <c r="T1160">
        <f t="shared" si="208"/>
        <v>-0.17008266407006478</v>
      </c>
    </row>
    <row r="1161" spans="9:20">
      <c r="I1161">
        <f t="shared" si="202"/>
        <v>115.89999999999769</v>
      </c>
      <c r="L1161">
        <f t="shared" si="209"/>
        <v>2.5</v>
      </c>
      <c r="M1161">
        <f t="shared" si="210"/>
        <v>-1</v>
      </c>
      <c r="O1161">
        <f t="shared" si="203"/>
        <v>2.1710930981495729</v>
      </c>
      <c r="P1161">
        <f t="shared" si="204"/>
        <v>1.8452298021508209</v>
      </c>
      <c r="Q1161">
        <f t="shared" si="205"/>
        <v>1.4226149010754106</v>
      </c>
      <c r="R1161">
        <f t="shared" si="206"/>
        <v>0.57738509892458956</v>
      </c>
      <c r="S1161">
        <f t="shared" si="207"/>
        <v>0.15477019784917911</v>
      </c>
      <c r="T1161">
        <f t="shared" si="208"/>
        <v>-0.17109309814957263</v>
      </c>
    </row>
    <row r="1162" spans="9:20">
      <c r="I1162">
        <f t="shared" si="202"/>
        <v>115.99999999999768</v>
      </c>
      <c r="L1162">
        <f t="shared" si="209"/>
        <v>2.5</v>
      </c>
      <c r="M1162">
        <f t="shared" si="210"/>
        <v>-1</v>
      </c>
      <c r="O1162">
        <f t="shared" si="203"/>
        <v>2.1721035322290803</v>
      </c>
      <c r="P1162">
        <f t="shared" si="204"/>
        <v>1.8459590772173877</v>
      </c>
      <c r="Q1162">
        <f t="shared" si="205"/>
        <v>1.4229795386086939</v>
      </c>
      <c r="R1162">
        <f t="shared" si="206"/>
        <v>0.57702046139130614</v>
      </c>
      <c r="S1162">
        <f t="shared" si="207"/>
        <v>0.15404092278261239</v>
      </c>
      <c r="T1162">
        <f t="shared" si="208"/>
        <v>-0.17210353222908026</v>
      </c>
    </row>
    <row r="1163" spans="9:20">
      <c r="I1163">
        <f t="shared" si="202"/>
        <v>116.09999999999768</v>
      </c>
      <c r="L1163">
        <f t="shared" si="209"/>
        <v>2.5</v>
      </c>
      <c r="M1163">
        <f t="shared" si="210"/>
        <v>-1</v>
      </c>
      <c r="O1163">
        <f t="shared" si="203"/>
        <v>2.1731139663085881</v>
      </c>
      <c r="P1163">
        <f t="shared" si="204"/>
        <v>1.8466883522839543</v>
      </c>
      <c r="Q1163">
        <f t="shared" si="205"/>
        <v>1.4233441761419772</v>
      </c>
      <c r="R1163">
        <f t="shared" si="206"/>
        <v>0.57665582385802283</v>
      </c>
      <c r="S1163">
        <f t="shared" si="207"/>
        <v>0.15331164771604577</v>
      </c>
      <c r="T1163">
        <f t="shared" si="208"/>
        <v>-0.17311396630858811</v>
      </c>
    </row>
    <row r="1164" spans="9:20">
      <c r="I1164">
        <f t="shared" si="202"/>
        <v>116.19999999999767</v>
      </c>
      <c r="L1164">
        <f t="shared" si="209"/>
        <v>2.5</v>
      </c>
      <c r="M1164">
        <f t="shared" si="210"/>
        <v>-1</v>
      </c>
      <c r="O1164">
        <f t="shared" si="203"/>
        <v>2.174124400388096</v>
      </c>
      <c r="P1164">
        <f t="shared" si="204"/>
        <v>1.847417627350521</v>
      </c>
      <c r="Q1164">
        <f t="shared" si="205"/>
        <v>1.4237088136752605</v>
      </c>
      <c r="R1164">
        <f t="shared" si="206"/>
        <v>0.57629118632473952</v>
      </c>
      <c r="S1164">
        <f t="shared" si="207"/>
        <v>0.15258237264947905</v>
      </c>
      <c r="T1164">
        <f t="shared" si="208"/>
        <v>-0.17412440038809596</v>
      </c>
    </row>
    <row r="1165" spans="9:20">
      <c r="I1165">
        <f t="shared" si="202"/>
        <v>116.29999999999767</v>
      </c>
      <c r="L1165">
        <f t="shared" si="209"/>
        <v>2.5</v>
      </c>
      <c r="M1165">
        <f t="shared" si="210"/>
        <v>-1</v>
      </c>
      <c r="O1165">
        <f t="shared" si="203"/>
        <v>2.1751348344676034</v>
      </c>
      <c r="P1165">
        <f t="shared" si="204"/>
        <v>1.8481469024170876</v>
      </c>
      <c r="Q1165">
        <f t="shared" si="205"/>
        <v>1.4240734512085438</v>
      </c>
      <c r="R1165">
        <f t="shared" si="206"/>
        <v>0.57592654879145622</v>
      </c>
      <c r="S1165">
        <f t="shared" si="207"/>
        <v>0.15185309758291243</v>
      </c>
      <c r="T1165">
        <f t="shared" si="208"/>
        <v>-0.17513483446760358</v>
      </c>
    </row>
    <row r="1166" spans="9:20">
      <c r="I1166">
        <f t="shared" si="202"/>
        <v>116.39999999999766</v>
      </c>
      <c r="L1166">
        <f t="shared" si="209"/>
        <v>2.5</v>
      </c>
      <c r="M1166">
        <f t="shared" si="210"/>
        <v>-1</v>
      </c>
      <c r="O1166">
        <f t="shared" si="203"/>
        <v>2.1761452685471117</v>
      </c>
      <c r="P1166">
        <f t="shared" si="204"/>
        <v>1.8488761774836542</v>
      </c>
      <c r="Q1166">
        <f t="shared" si="205"/>
        <v>1.4244380887418271</v>
      </c>
      <c r="R1166">
        <f t="shared" si="206"/>
        <v>0.57556191125817291</v>
      </c>
      <c r="S1166">
        <f t="shared" si="207"/>
        <v>0.15112382251634571</v>
      </c>
      <c r="T1166">
        <f t="shared" si="208"/>
        <v>-0.17614526854711143</v>
      </c>
    </row>
    <row r="1167" spans="9:20">
      <c r="I1167">
        <f t="shared" si="202"/>
        <v>116.49999999999766</v>
      </c>
      <c r="L1167">
        <f t="shared" si="209"/>
        <v>2.5</v>
      </c>
      <c r="M1167">
        <f t="shared" si="210"/>
        <v>-1</v>
      </c>
      <c r="O1167">
        <f t="shared" si="203"/>
        <v>2.1771557026266191</v>
      </c>
      <c r="P1167">
        <f t="shared" si="204"/>
        <v>1.849605452550221</v>
      </c>
      <c r="Q1167">
        <f t="shared" si="205"/>
        <v>1.4248027262751104</v>
      </c>
      <c r="R1167">
        <f t="shared" si="206"/>
        <v>0.57519727372488949</v>
      </c>
      <c r="S1167">
        <f t="shared" si="207"/>
        <v>0.15039454744977898</v>
      </c>
      <c r="T1167">
        <f t="shared" si="208"/>
        <v>-0.17715570262661928</v>
      </c>
    </row>
    <row r="1168" spans="9:20">
      <c r="I1168">
        <f t="shared" si="202"/>
        <v>116.59999999999765</v>
      </c>
      <c r="L1168">
        <f t="shared" si="209"/>
        <v>2.5</v>
      </c>
      <c r="M1168">
        <f t="shared" si="210"/>
        <v>-1</v>
      </c>
      <c r="O1168">
        <f t="shared" si="203"/>
        <v>2.1781661367061274</v>
      </c>
      <c r="P1168">
        <f t="shared" si="204"/>
        <v>1.8503347276167876</v>
      </c>
      <c r="Q1168">
        <f t="shared" si="205"/>
        <v>1.4251673638083937</v>
      </c>
      <c r="R1168">
        <f t="shared" si="206"/>
        <v>0.57483263619160618</v>
      </c>
      <c r="S1168">
        <f t="shared" si="207"/>
        <v>0.14966527238321237</v>
      </c>
      <c r="T1168">
        <f t="shared" si="208"/>
        <v>-0.17816613670612713</v>
      </c>
    </row>
    <row r="1169" spans="9:20">
      <c r="I1169">
        <f t="shared" si="202"/>
        <v>116.69999999999764</v>
      </c>
      <c r="L1169">
        <f t="shared" si="209"/>
        <v>2.5</v>
      </c>
      <c r="M1169">
        <f t="shared" si="210"/>
        <v>-1</v>
      </c>
      <c r="O1169">
        <f t="shared" si="203"/>
        <v>2.1791765707856348</v>
      </c>
      <c r="P1169">
        <f t="shared" si="204"/>
        <v>1.8510640026833545</v>
      </c>
      <c r="Q1169">
        <f t="shared" si="205"/>
        <v>1.4255320013416772</v>
      </c>
      <c r="R1169">
        <f t="shared" si="206"/>
        <v>0.57446799865832276</v>
      </c>
      <c r="S1169">
        <f t="shared" si="207"/>
        <v>0.14893599731664564</v>
      </c>
      <c r="T1169">
        <f t="shared" si="208"/>
        <v>-0.17917657078563476</v>
      </c>
    </row>
    <row r="1170" spans="9:20">
      <c r="I1170">
        <f t="shared" si="202"/>
        <v>116.79999999999764</v>
      </c>
      <c r="L1170">
        <f t="shared" si="209"/>
        <v>2.5</v>
      </c>
      <c r="M1170">
        <f t="shared" si="210"/>
        <v>-1</v>
      </c>
      <c r="O1170">
        <f t="shared" si="203"/>
        <v>2.1801870048651426</v>
      </c>
      <c r="P1170">
        <f t="shared" si="204"/>
        <v>1.8517932777499211</v>
      </c>
      <c r="Q1170">
        <f t="shared" si="205"/>
        <v>1.4258966388749605</v>
      </c>
      <c r="R1170">
        <f t="shared" si="206"/>
        <v>0.57410336112503946</v>
      </c>
      <c r="S1170">
        <f t="shared" si="207"/>
        <v>0.14820672225007891</v>
      </c>
      <c r="T1170">
        <f t="shared" si="208"/>
        <v>-0.18018700486514261</v>
      </c>
    </row>
    <row r="1171" spans="9:20">
      <c r="I1171">
        <f t="shared" si="202"/>
        <v>116.89999999999763</v>
      </c>
      <c r="L1171">
        <f t="shared" si="209"/>
        <v>2.5</v>
      </c>
      <c r="M1171">
        <f t="shared" si="210"/>
        <v>-1</v>
      </c>
      <c r="O1171">
        <f t="shared" si="203"/>
        <v>2.1811974389446505</v>
      </c>
      <c r="P1171">
        <f t="shared" si="204"/>
        <v>1.8525225528164877</v>
      </c>
      <c r="Q1171">
        <f t="shared" si="205"/>
        <v>1.4262612764082438</v>
      </c>
      <c r="R1171">
        <f t="shared" si="206"/>
        <v>0.57373872359175615</v>
      </c>
      <c r="S1171">
        <f t="shared" si="207"/>
        <v>0.1474774471835123</v>
      </c>
      <c r="T1171">
        <f t="shared" si="208"/>
        <v>-0.18119743894465046</v>
      </c>
    </row>
    <row r="1172" spans="9:20">
      <c r="I1172">
        <f t="shared" si="202"/>
        <v>116.99999999999763</v>
      </c>
      <c r="L1172">
        <f t="shared" si="209"/>
        <v>2.5</v>
      </c>
      <c r="M1172">
        <f t="shared" si="210"/>
        <v>-1</v>
      </c>
      <c r="O1172">
        <f t="shared" si="203"/>
        <v>2.1822078730241583</v>
      </c>
      <c r="P1172">
        <f t="shared" si="204"/>
        <v>1.8532518278830543</v>
      </c>
      <c r="Q1172">
        <f t="shared" si="205"/>
        <v>1.4266259139415272</v>
      </c>
      <c r="R1172">
        <f t="shared" si="206"/>
        <v>0.57337408605847284</v>
      </c>
      <c r="S1172">
        <f t="shared" si="207"/>
        <v>0.14674817211694557</v>
      </c>
      <c r="T1172">
        <f t="shared" si="208"/>
        <v>-0.18220787302415831</v>
      </c>
    </row>
    <row r="1173" spans="9:20">
      <c r="I1173">
        <f t="shared" si="202"/>
        <v>117.09999999999762</v>
      </c>
      <c r="L1173">
        <f t="shared" si="209"/>
        <v>2.5</v>
      </c>
      <c r="M1173">
        <f t="shared" si="210"/>
        <v>-1</v>
      </c>
      <c r="O1173">
        <f t="shared" si="203"/>
        <v>2.1832183071036662</v>
      </c>
      <c r="P1173">
        <f t="shared" si="204"/>
        <v>1.8539811029496212</v>
      </c>
      <c r="Q1173">
        <f t="shared" si="205"/>
        <v>1.4269905514748107</v>
      </c>
      <c r="R1173">
        <f t="shared" si="206"/>
        <v>0.57300944852518942</v>
      </c>
      <c r="S1173">
        <f t="shared" si="207"/>
        <v>0.14601889705037885</v>
      </c>
      <c r="T1173">
        <f t="shared" si="208"/>
        <v>-0.18321830710366593</v>
      </c>
    </row>
    <row r="1174" spans="9:20">
      <c r="I1174">
        <f t="shared" si="202"/>
        <v>117.19999999999762</v>
      </c>
      <c r="L1174">
        <f t="shared" si="209"/>
        <v>2.5</v>
      </c>
      <c r="M1174">
        <f t="shared" si="210"/>
        <v>-1</v>
      </c>
      <c r="O1174">
        <f t="shared" si="203"/>
        <v>2.1842287411831736</v>
      </c>
      <c r="P1174">
        <f t="shared" si="204"/>
        <v>1.8547103780161878</v>
      </c>
      <c r="Q1174">
        <f t="shared" si="205"/>
        <v>1.427355189008094</v>
      </c>
      <c r="R1174">
        <f t="shared" si="206"/>
        <v>0.57264481099190612</v>
      </c>
      <c r="S1174">
        <f t="shared" si="207"/>
        <v>0.14528962198381223</v>
      </c>
      <c r="T1174">
        <f t="shared" si="208"/>
        <v>-0.18422874118317378</v>
      </c>
    </row>
    <row r="1175" spans="9:20">
      <c r="I1175">
        <f t="shared" si="202"/>
        <v>117.29999999999761</v>
      </c>
      <c r="L1175">
        <f t="shared" si="209"/>
        <v>2.5</v>
      </c>
      <c r="M1175">
        <f t="shared" si="210"/>
        <v>-1</v>
      </c>
      <c r="O1175">
        <f t="shared" si="203"/>
        <v>2.1852391752626819</v>
      </c>
      <c r="P1175">
        <f t="shared" si="204"/>
        <v>1.8554396530827546</v>
      </c>
      <c r="Q1175">
        <f t="shared" si="205"/>
        <v>1.4277198265413773</v>
      </c>
      <c r="R1175">
        <f t="shared" si="206"/>
        <v>0.5722801734586227</v>
      </c>
      <c r="S1175">
        <f t="shared" si="207"/>
        <v>0.14456034691724551</v>
      </c>
      <c r="T1175">
        <f t="shared" si="208"/>
        <v>-0.18523917526268163</v>
      </c>
    </row>
    <row r="1176" spans="9:20">
      <c r="I1176">
        <f t="shared" si="202"/>
        <v>117.3999999999976</v>
      </c>
      <c r="L1176">
        <f t="shared" si="209"/>
        <v>2.5</v>
      </c>
      <c r="M1176">
        <f t="shared" si="210"/>
        <v>-1</v>
      </c>
      <c r="O1176">
        <f t="shared" si="203"/>
        <v>2.1862496093421893</v>
      </c>
      <c r="P1176">
        <f t="shared" si="204"/>
        <v>1.8561689281493212</v>
      </c>
      <c r="Q1176">
        <f t="shared" si="205"/>
        <v>1.4280844640746606</v>
      </c>
      <c r="R1176">
        <f t="shared" si="206"/>
        <v>0.57191553592533939</v>
      </c>
      <c r="S1176">
        <f t="shared" si="207"/>
        <v>0.14383107185067878</v>
      </c>
      <c r="T1176">
        <f t="shared" si="208"/>
        <v>-0.18624960934218948</v>
      </c>
    </row>
    <row r="1177" spans="9:20">
      <c r="I1177">
        <f t="shared" si="202"/>
        <v>117.4999999999976</v>
      </c>
      <c r="L1177">
        <f t="shared" si="209"/>
        <v>2.5</v>
      </c>
      <c r="M1177">
        <f t="shared" si="210"/>
        <v>-1</v>
      </c>
      <c r="O1177">
        <f t="shared" si="203"/>
        <v>2.1872600434216971</v>
      </c>
      <c r="P1177">
        <f t="shared" si="204"/>
        <v>1.8568982032158878</v>
      </c>
      <c r="Q1177">
        <f t="shared" si="205"/>
        <v>1.4284491016079439</v>
      </c>
      <c r="R1177">
        <f t="shared" si="206"/>
        <v>0.57155089839205608</v>
      </c>
      <c r="S1177">
        <f t="shared" si="207"/>
        <v>0.14310179678411217</v>
      </c>
      <c r="T1177">
        <f t="shared" si="208"/>
        <v>-0.18726004342169711</v>
      </c>
    </row>
    <row r="1178" spans="9:20">
      <c r="I1178">
        <f t="shared" si="202"/>
        <v>117.59999999999759</v>
      </c>
      <c r="L1178">
        <f t="shared" si="209"/>
        <v>2.5</v>
      </c>
      <c r="M1178">
        <f t="shared" si="210"/>
        <v>-1</v>
      </c>
      <c r="O1178">
        <f t="shared" si="203"/>
        <v>2.188270477501205</v>
      </c>
      <c r="P1178">
        <f t="shared" si="204"/>
        <v>1.8576274782824544</v>
      </c>
      <c r="Q1178">
        <f t="shared" si="205"/>
        <v>1.4288137391412272</v>
      </c>
      <c r="R1178">
        <f t="shared" si="206"/>
        <v>0.57118626085877278</v>
      </c>
      <c r="S1178">
        <f t="shared" si="207"/>
        <v>0.14237252171754544</v>
      </c>
      <c r="T1178">
        <f t="shared" si="208"/>
        <v>-0.18827047750120496</v>
      </c>
    </row>
    <row r="1179" spans="9:20">
      <c r="I1179">
        <f t="shared" si="202"/>
        <v>117.69999999999759</v>
      </c>
      <c r="L1179">
        <f t="shared" si="209"/>
        <v>2.5</v>
      </c>
      <c r="M1179">
        <f t="shared" si="210"/>
        <v>-1</v>
      </c>
      <c r="O1179">
        <f t="shared" si="203"/>
        <v>2.1892809115807128</v>
      </c>
      <c r="P1179">
        <f t="shared" si="204"/>
        <v>1.8583567533490211</v>
      </c>
      <c r="Q1179">
        <f t="shared" si="205"/>
        <v>1.4291783766745105</v>
      </c>
      <c r="R1179">
        <f t="shared" si="206"/>
        <v>0.57082162332548947</v>
      </c>
      <c r="S1179">
        <f t="shared" si="207"/>
        <v>0.14164324665097883</v>
      </c>
      <c r="T1179">
        <f t="shared" si="208"/>
        <v>-0.18928091158071281</v>
      </c>
    </row>
    <row r="1180" spans="9:20">
      <c r="I1180">
        <f t="shared" si="202"/>
        <v>117.79999999999758</v>
      </c>
      <c r="L1180">
        <f t="shared" si="209"/>
        <v>2.5</v>
      </c>
      <c r="M1180">
        <f t="shared" si="210"/>
        <v>-1</v>
      </c>
      <c r="O1180">
        <f t="shared" si="203"/>
        <v>2.1902913456602207</v>
      </c>
      <c r="P1180">
        <f t="shared" si="204"/>
        <v>1.8590860284155879</v>
      </c>
      <c r="Q1180">
        <f t="shared" si="205"/>
        <v>1.4295430142077938</v>
      </c>
      <c r="R1180">
        <f t="shared" si="206"/>
        <v>0.57045698579220605</v>
      </c>
      <c r="S1180">
        <f t="shared" si="207"/>
        <v>0.1409139715844121</v>
      </c>
      <c r="T1180">
        <f t="shared" si="208"/>
        <v>-0.19029134566022043</v>
      </c>
    </row>
    <row r="1181" spans="9:20">
      <c r="I1181">
        <f t="shared" si="202"/>
        <v>117.89999999999758</v>
      </c>
      <c r="L1181">
        <f t="shared" si="209"/>
        <v>2.5</v>
      </c>
      <c r="M1181">
        <f t="shared" si="210"/>
        <v>-1</v>
      </c>
      <c r="O1181">
        <f t="shared" si="203"/>
        <v>2.1913017797397281</v>
      </c>
      <c r="P1181">
        <f t="shared" si="204"/>
        <v>1.8598153034821547</v>
      </c>
      <c r="Q1181">
        <f t="shared" si="205"/>
        <v>1.4299076517410774</v>
      </c>
      <c r="R1181">
        <f t="shared" si="206"/>
        <v>0.57009234825892263</v>
      </c>
      <c r="S1181">
        <f t="shared" si="207"/>
        <v>0.14018469651784538</v>
      </c>
      <c r="T1181">
        <f t="shared" si="208"/>
        <v>-0.19130177973972828</v>
      </c>
    </row>
    <row r="1182" spans="9:20">
      <c r="I1182">
        <f t="shared" si="202"/>
        <v>117.99999999999757</v>
      </c>
      <c r="L1182">
        <f t="shared" si="209"/>
        <v>2.5</v>
      </c>
      <c r="M1182">
        <f t="shared" si="210"/>
        <v>-1</v>
      </c>
      <c r="O1182">
        <f t="shared" si="203"/>
        <v>2.1923122138192364</v>
      </c>
      <c r="P1182">
        <f t="shared" si="204"/>
        <v>1.8605445785487214</v>
      </c>
      <c r="Q1182">
        <f t="shared" si="205"/>
        <v>1.4302722892743607</v>
      </c>
      <c r="R1182">
        <f t="shared" si="206"/>
        <v>0.56972771072563932</v>
      </c>
      <c r="S1182">
        <f t="shared" si="207"/>
        <v>0.13945542145127876</v>
      </c>
      <c r="T1182">
        <f t="shared" si="208"/>
        <v>-0.19231221381923613</v>
      </c>
    </row>
    <row r="1183" spans="9:20">
      <c r="I1183">
        <f t="shared" si="202"/>
        <v>118.09999999999756</v>
      </c>
      <c r="L1183">
        <f t="shared" si="209"/>
        <v>2.5</v>
      </c>
      <c r="M1183">
        <f t="shared" si="210"/>
        <v>-1</v>
      </c>
      <c r="O1183">
        <f t="shared" si="203"/>
        <v>2.1933226478987438</v>
      </c>
      <c r="P1183">
        <f t="shared" si="204"/>
        <v>1.861273853615288</v>
      </c>
      <c r="Q1183">
        <f t="shared" si="205"/>
        <v>1.430636926807644</v>
      </c>
      <c r="R1183">
        <f t="shared" si="206"/>
        <v>0.56936307319235602</v>
      </c>
      <c r="S1183">
        <f t="shared" si="207"/>
        <v>0.13872614638471203</v>
      </c>
      <c r="T1183">
        <f t="shared" si="208"/>
        <v>-0.19332264789874398</v>
      </c>
    </row>
    <row r="1184" spans="9:20">
      <c r="I1184">
        <f t="shared" si="202"/>
        <v>118.19999999999756</v>
      </c>
      <c r="L1184">
        <f t="shared" si="209"/>
        <v>2.5</v>
      </c>
      <c r="M1184">
        <f t="shared" si="210"/>
        <v>-1</v>
      </c>
      <c r="O1184">
        <f t="shared" si="203"/>
        <v>2.1943330819782516</v>
      </c>
      <c r="P1184">
        <f t="shared" si="204"/>
        <v>1.8620031286818546</v>
      </c>
      <c r="Q1184">
        <f t="shared" si="205"/>
        <v>1.4310015643409273</v>
      </c>
      <c r="R1184">
        <f t="shared" si="206"/>
        <v>0.56899843565907271</v>
      </c>
      <c r="S1184">
        <f t="shared" si="207"/>
        <v>0.13799687131814531</v>
      </c>
      <c r="T1184">
        <f t="shared" si="208"/>
        <v>-0.19433308197825161</v>
      </c>
    </row>
    <row r="1185" spans="9:20">
      <c r="I1185">
        <f t="shared" si="202"/>
        <v>118.29999999999755</v>
      </c>
      <c r="L1185">
        <f t="shared" si="209"/>
        <v>2.5</v>
      </c>
      <c r="M1185">
        <f t="shared" si="210"/>
        <v>-1</v>
      </c>
      <c r="O1185">
        <f t="shared" si="203"/>
        <v>2.1953435160577595</v>
      </c>
      <c r="P1185">
        <f t="shared" si="204"/>
        <v>1.8627324037484212</v>
      </c>
      <c r="Q1185">
        <f t="shared" si="205"/>
        <v>1.4313662018742106</v>
      </c>
      <c r="R1185">
        <f t="shared" si="206"/>
        <v>0.5686337981257894</v>
      </c>
      <c r="S1185">
        <f t="shared" si="207"/>
        <v>0.13726759625157869</v>
      </c>
      <c r="T1185">
        <f t="shared" si="208"/>
        <v>-0.19534351605775946</v>
      </c>
    </row>
    <row r="1186" spans="9:20">
      <c r="I1186">
        <f t="shared" si="202"/>
        <v>118.39999999999755</v>
      </c>
      <c r="L1186">
        <f t="shared" si="209"/>
        <v>2.5</v>
      </c>
      <c r="M1186">
        <f t="shared" si="210"/>
        <v>-1</v>
      </c>
      <c r="O1186">
        <f t="shared" si="203"/>
        <v>2.1963539501372673</v>
      </c>
      <c r="P1186">
        <f t="shared" si="204"/>
        <v>1.863461678814988</v>
      </c>
      <c r="Q1186">
        <f t="shared" si="205"/>
        <v>1.4317308394074941</v>
      </c>
      <c r="R1186">
        <f t="shared" si="206"/>
        <v>0.56826916059250598</v>
      </c>
      <c r="S1186">
        <f t="shared" si="207"/>
        <v>0.13653832118501197</v>
      </c>
      <c r="T1186">
        <f t="shared" si="208"/>
        <v>-0.19635395013726731</v>
      </c>
    </row>
    <row r="1187" spans="9:20">
      <c r="I1187">
        <f t="shared" si="202"/>
        <v>118.49999999999754</v>
      </c>
      <c r="L1187">
        <f t="shared" si="209"/>
        <v>2.5</v>
      </c>
      <c r="M1187">
        <f t="shared" si="210"/>
        <v>-1</v>
      </c>
      <c r="O1187">
        <f t="shared" si="203"/>
        <v>2.1973643842167752</v>
      </c>
      <c r="P1187">
        <f t="shared" si="204"/>
        <v>1.8641909538815549</v>
      </c>
      <c r="Q1187">
        <f t="shared" si="205"/>
        <v>1.4320954769407774</v>
      </c>
      <c r="R1187">
        <f t="shared" si="206"/>
        <v>0.56790452305922257</v>
      </c>
      <c r="S1187">
        <f t="shared" si="207"/>
        <v>0.13580904611844524</v>
      </c>
      <c r="T1187">
        <f t="shared" si="208"/>
        <v>-0.19736438421677516</v>
      </c>
    </row>
    <row r="1188" spans="9:20">
      <c r="I1188">
        <f t="shared" si="202"/>
        <v>118.59999999999754</v>
      </c>
      <c r="L1188">
        <f t="shared" si="209"/>
        <v>2.5</v>
      </c>
      <c r="M1188">
        <f t="shared" si="210"/>
        <v>-1</v>
      </c>
      <c r="O1188">
        <f t="shared" si="203"/>
        <v>2.1983748182962826</v>
      </c>
      <c r="P1188">
        <f t="shared" si="204"/>
        <v>1.8649202289481215</v>
      </c>
      <c r="Q1188">
        <f t="shared" si="205"/>
        <v>1.4324601144740607</v>
      </c>
      <c r="R1188">
        <f t="shared" si="206"/>
        <v>0.56753988552593926</v>
      </c>
      <c r="S1188">
        <f t="shared" si="207"/>
        <v>0.13507977105187863</v>
      </c>
      <c r="T1188">
        <f t="shared" si="208"/>
        <v>-0.19837481829628278</v>
      </c>
    </row>
    <row r="1189" spans="9:20">
      <c r="I1189">
        <f t="shared" si="202"/>
        <v>118.69999999999753</v>
      </c>
      <c r="L1189">
        <f t="shared" si="209"/>
        <v>2.5</v>
      </c>
      <c r="M1189">
        <f t="shared" si="210"/>
        <v>-1</v>
      </c>
      <c r="O1189">
        <f t="shared" si="203"/>
        <v>2.1993852523757909</v>
      </c>
      <c r="P1189">
        <f t="shared" si="204"/>
        <v>1.8656495040146881</v>
      </c>
      <c r="Q1189">
        <f t="shared" si="205"/>
        <v>1.432824752007344</v>
      </c>
      <c r="R1189">
        <f t="shared" si="206"/>
        <v>0.56717524799265595</v>
      </c>
      <c r="S1189">
        <f t="shared" si="207"/>
        <v>0.1343504959853119</v>
      </c>
      <c r="T1189">
        <f t="shared" si="208"/>
        <v>-0.19938525237579063</v>
      </c>
    </row>
    <row r="1190" spans="9:20">
      <c r="I1190">
        <f t="shared" si="202"/>
        <v>118.79999999999752</v>
      </c>
      <c r="L1190">
        <f t="shared" si="209"/>
        <v>2.5</v>
      </c>
      <c r="M1190">
        <f t="shared" si="210"/>
        <v>-1</v>
      </c>
      <c r="O1190">
        <f t="shared" si="203"/>
        <v>2.2003956864552983</v>
      </c>
      <c r="P1190">
        <f t="shared" si="204"/>
        <v>1.8663787790812547</v>
      </c>
      <c r="Q1190">
        <f t="shared" si="205"/>
        <v>1.4331893895406274</v>
      </c>
      <c r="R1190">
        <f t="shared" si="206"/>
        <v>0.56681061045937264</v>
      </c>
      <c r="S1190">
        <f t="shared" si="207"/>
        <v>0.13362122091874518</v>
      </c>
      <c r="T1190">
        <f t="shared" si="208"/>
        <v>-0.20039568645529848</v>
      </c>
    </row>
    <row r="1191" spans="9:20">
      <c r="I1191">
        <f t="shared" si="202"/>
        <v>118.89999999999752</v>
      </c>
      <c r="L1191">
        <f t="shared" si="209"/>
        <v>2.5</v>
      </c>
      <c r="M1191">
        <f t="shared" si="210"/>
        <v>-1</v>
      </c>
      <c r="O1191">
        <f t="shared" si="203"/>
        <v>2.2014061205348066</v>
      </c>
      <c r="P1191">
        <f t="shared" si="204"/>
        <v>1.8671080541478213</v>
      </c>
      <c r="Q1191">
        <f t="shared" si="205"/>
        <v>1.4335540270739107</v>
      </c>
      <c r="R1191">
        <f t="shared" si="206"/>
        <v>0.56644597292608934</v>
      </c>
      <c r="S1191">
        <f t="shared" si="207"/>
        <v>0.13289194585217856</v>
      </c>
      <c r="T1191">
        <f t="shared" si="208"/>
        <v>-0.20140612053480633</v>
      </c>
    </row>
    <row r="1192" spans="9:20">
      <c r="I1192">
        <f t="shared" si="202"/>
        <v>118.99999999999751</v>
      </c>
      <c r="L1192">
        <f t="shared" si="209"/>
        <v>2.5</v>
      </c>
      <c r="M1192">
        <f t="shared" si="210"/>
        <v>-1</v>
      </c>
      <c r="O1192">
        <f t="shared" si="203"/>
        <v>2.202416554614314</v>
      </c>
      <c r="P1192">
        <f t="shared" si="204"/>
        <v>1.8678373292143882</v>
      </c>
      <c r="Q1192">
        <f t="shared" si="205"/>
        <v>1.433918664607194</v>
      </c>
      <c r="R1192">
        <f t="shared" si="206"/>
        <v>0.56608133539280592</v>
      </c>
      <c r="S1192">
        <f t="shared" si="207"/>
        <v>0.13216267078561184</v>
      </c>
      <c r="T1192">
        <f t="shared" si="208"/>
        <v>-0.20241655461431396</v>
      </c>
    </row>
    <row r="1193" spans="9:20">
      <c r="I1193">
        <f t="shared" si="202"/>
        <v>119.09999999999751</v>
      </c>
      <c r="L1193">
        <f t="shared" si="209"/>
        <v>2.5</v>
      </c>
      <c r="M1193">
        <f t="shared" si="210"/>
        <v>-1</v>
      </c>
      <c r="O1193">
        <f t="shared" si="203"/>
        <v>2.2034269886938218</v>
      </c>
      <c r="P1193">
        <f t="shared" si="204"/>
        <v>1.868566604280955</v>
      </c>
      <c r="Q1193">
        <f t="shared" si="205"/>
        <v>1.4342833021404775</v>
      </c>
      <c r="R1193">
        <f t="shared" si="206"/>
        <v>0.5657166978595225</v>
      </c>
      <c r="S1193">
        <f t="shared" si="207"/>
        <v>0.13143339571904511</v>
      </c>
      <c r="T1193">
        <f t="shared" si="208"/>
        <v>-0.20342698869382181</v>
      </c>
    </row>
    <row r="1194" spans="9:20">
      <c r="I1194">
        <f t="shared" si="202"/>
        <v>119.1999999999975</v>
      </c>
      <c r="L1194">
        <f t="shared" si="209"/>
        <v>2.5</v>
      </c>
      <c r="M1194">
        <f t="shared" si="210"/>
        <v>-1</v>
      </c>
      <c r="O1194">
        <f t="shared" si="203"/>
        <v>2.2044374227733297</v>
      </c>
      <c r="P1194">
        <f t="shared" si="204"/>
        <v>1.8692958793475216</v>
      </c>
      <c r="Q1194">
        <f t="shared" si="205"/>
        <v>1.4346479396737608</v>
      </c>
      <c r="R1194">
        <f t="shared" si="206"/>
        <v>0.56535206032623919</v>
      </c>
      <c r="S1194">
        <f t="shared" si="207"/>
        <v>0.13070412065247849</v>
      </c>
      <c r="T1194">
        <f t="shared" si="208"/>
        <v>-0.20443742277332966</v>
      </c>
    </row>
    <row r="1195" spans="9:20">
      <c r="I1195">
        <f t="shared" si="202"/>
        <v>119.2999999999975</v>
      </c>
      <c r="L1195">
        <f t="shared" si="209"/>
        <v>2.5</v>
      </c>
      <c r="M1195">
        <f t="shared" si="210"/>
        <v>-1</v>
      </c>
      <c r="O1195">
        <f t="shared" si="203"/>
        <v>2.2054478568528375</v>
      </c>
      <c r="P1195">
        <f t="shared" si="204"/>
        <v>1.8700251544140882</v>
      </c>
      <c r="Q1195">
        <f t="shared" si="205"/>
        <v>1.4350125772070441</v>
      </c>
      <c r="R1195">
        <f t="shared" si="206"/>
        <v>0.56498742279295588</v>
      </c>
      <c r="S1195">
        <f t="shared" si="207"/>
        <v>0.12997484558591177</v>
      </c>
      <c r="T1195">
        <f t="shared" si="208"/>
        <v>-0.20544785685283751</v>
      </c>
    </row>
    <row r="1196" spans="9:20">
      <c r="I1196">
        <f t="shared" si="202"/>
        <v>119.39999999999749</v>
      </c>
      <c r="L1196">
        <f t="shared" si="209"/>
        <v>2.5</v>
      </c>
      <c r="M1196">
        <f t="shared" si="210"/>
        <v>-1</v>
      </c>
      <c r="O1196">
        <f t="shared" si="203"/>
        <v>2.2064582909323454</v>
      </c>
      <c r="P1196">
        <f t="shared" si="204"/>
        <v>1.8707544294806548</v>
      </c>
      <c r="Q1196">
        <f t="shared" si="205"/>
        <v>1.4353772147403274</v>
      </c>
      <c r="R1196">
        <f t="shared" si="206"/>
        <v>0.56462278525967258</v>
      </c>
      <c r="S1196">
        <f t="shared" si="207"/>
        <v>0.12924557051934515</v>
      </c>
      <c r="T1196">
        <f t="shared" si="208"/>
        <v>-0.20645829093234513</v>
      </c>
    </row>
    <row r="1197" spans="9:20">
      <c r="I1197">
        <f t="shared" si="202"/>
        <v>119.49999999999748</v>
      </c>
      <c r="L1197">
        <f t="shared" si="209"/>
        <v>2.5</v>
      </c>
      <c r="M1197">
        <f t="shared" si="210"/>
        <v>-1</v>
      </c>
      <c r="O1197">
        <f t="shared" si="203"/>
        <v>2.2074687250118528</v>
      </c>
      <c r="P1197">
        <f t="shared" si="204"/>
        <v>1.8714837045472215</v>
      </c>
      <c r="Q1197">
        <f t="shared" si="205"/>
        <v>1.4357418522736107</v>
      </c>
      <c r="R1197">
        <f t="shared" si="206"/>
        <v>0.56425814772638927</v>
      </c>
      <c r="S1197">
        <f t="shared" si="207"/>
        <v>0.12851629545277843</v>
      </c>
      <c r="T1197">
        <f t="shared" si="208"/>
        <v>-0.20746872501185298</v>
      </c>
    </row>
    <row r="1198" spans="9:20">
      <c r="I1198">
        <f t="shared" si="202"/>
        <v>119.59999999999748</v>
      </c>
      <c r="L1198">
        <f t="shared" si="209"/>
        <v>2.5</v>
      </c>
      <c r="M1198">
        <f t="shared" si="210"/>
        <v>-1</v>
      </c>
      <c r="O1198">
        <f t="shared" si="203"/>
        <v>2.2084791590913611</v>
      </c>
      <c r="P1198">
        <f t="shared" si="204"/>
        <v>1.8722129796137883</v>
      </c>
      <c r="Q1198">
        <f t="shared" si="205"/>
        <v>1.4361064898068943</v>
      </c>
      <c r="R1198">
        <f t="shared" si="206"/>
        <v>0.56389351019310585</v>
      </c>
      <c r="S1198">
        <f t="shared" si="207"/>
        <v>0.1277870203862117</v>
      </c>
      <c r="T1198">
        <f t="shared" si="208"/>
        <v>-0.20847915909136083</v>
      </c>
    </row>
    <row r="1199" spans="9:20">
      <c r="I1199">
        <f t="shared" si="202"/>
        <v>119.69999999999747</v>
      </c>
      <c r="L1199">
        <f t="shared" si="209"/>
        <v>2.5</v>
      </c>
      <c r="M1199">
        <f t="shared" si="210"/>
        <v>-1</v>
      </c>
      <c r="O1199">
        <f t="shared" si="203"/>
        <v>2.2094895931708685</v>
      </c>
      <c r="P1199">
        <f t="shared" si="204"/>
        <v>1.8729422546803549</v>
      </c>
      <c r="Q1199">
        <f t="shared" si="205"/>
        <v>1.4364711273401776</v>
      </c>
      <c r="R1199">
        <f t="shared" si="206"/>
        <v>0.56352887265982254</v>
      </c>
      <c r="S1199">
        <f t="shared" si="207"/>
        <v>0.12705774531964509</v>
      </c>
      <c r="T1199">
        <f t="shared" si="208"/>
        <v>-0.20948959317086846</v>
      </c>
    </row>
    <row r="1200" spans="9:20">
      <c r="I1200">
        <f t="shared" si="202"/>
        <v>119.79999999999747</v>
      </c>
      <c r="L1200">
        <f t="shared" si="209"/>
        <v>2.5</v>
      </c>
      <c r="M1200">
        <f t="shared" si="210"/>
        <v>-1</v>
      </c>
      <c r="O1200">
        <f t="shared" si="203"/>
        <v>2.2105000272503763</v>
      </c>
      <c r="P1200">
        <f t="shared" si="204"/>
        <v>1.8736715297469217</v>
      </c>
      <c r="Q1200">
        <f t="shared" si="205"/>
        <v>1.4368357648734609</v>
      </c>
      <c r="R1200">
        <f t="shared" si="206"/>
        <v>0.56316423512653913</v>
      </c>
      <c r="S1200">
        <f t="shared" si="207"/>
        <v>0.12632847025307836</v>
      </c>
      <c r="T1200">
        <f t="shared" si="208"/>
        <v>-0.21050002725037631</v>
      </c>
    </row>
    <row r="1201" spans="9:20">
      <c r="I1201">
        <f t="shared" si="202"/>
        <v>119.89999999999746</v>
      </c>
      <c r="L1201">
        <f t="shared" si="209"/>
        <v>2.5</v>
      </c>
      <c r="M1201">
        <f t="shared" si="210"/>
        <v>-1</v>
      </c>
      <c r="O1201">
        <f t="shared" si="203"/>
        <v>2.2115104613298842</v>
      </c>
      <c r="P1201">
        <f t="shared" si="204"/>
        <v>1.8744008048134884</v>
      </c>
      <c r="Q1201">
        <f t="shared" si="205"/>
        <v>1.4372004024067442</v>
      </c>
      <c r="R1201">
        <f t="shared" si="206"/>
        <v>0.56279959759325582</v>
      </c>
      <c r="S1201">
        <f t="shared" si="207"/>
        <v>0.12559919518651164</v>
      </c>
      <c r="T1201">
        <f t="shared" si="208"/>
        <v>-0.21151046132988416</v>
      </c>
    </row>
    <row r="1202" spans="9:20">
      <c r="I1202">
        <f t="shared" si="202"/>
        <v>119.99999999999746</v>
      </c>
      <c r="L1202">
        <f t="shared" si="209"/>
        <v>2.5</v>
      </c>
      <c r="M1202">
        <f t="shared" si="210"/>
        <v>-1</v>
      </c>
      <c r="O1202">
        <f t="shared" si="203"/>
        <v>2.212520895409392</v>
      </c>
      <c r="P1202">
        <f t="shared" si="204"/>
        <v>1.875130079880055</v>
      </c>
      <c r="Q1202">
        <f t="shared" si="205"/>
        <v>1.4375650399400275</v>
      </c>
      <c r="R1202">
        <f t="shared" si="206"/>
        <v>0.56243496005997251</v>
      </c>
      <c r="S1202">
        <f t="shared" si="207"/>
        <v>0.12486992011994502</v>
      </c>
      <c r="T1202">
        <f t="shared" si="208"/>
        <v>-0.21252089540939201</v>
      </c>
    </row>
    <row r="1203" spans="9:20">
      <c r="I1203">
        <f t="shared" si="202"/>
        <v>120.09999999999745</v>
      </c>
      <c r="L1203">
        <f t="shared" si="209"/>
        <v>2.5</v>
      </c>
      <c r="M1203">
        <f t="shared" si="210"/>
        <v>-1</v>
      </c>
      <c r="O1203">
        <f t="shared" si="203"/>
        <v>2.2135313294888999</v>
      </c>
      <c r="P1203">
        <f t="shared" si="204"/>
        <v>1.8758593549466216</v>
      </c>
      <c r="Q1203">
        <f t="shared" si="205"/>
        <v>1.4379296774733108</v>
      </c>
      <c r="R1203">
        <f t="shared" si="206"/>
        <v>0.5620703225266892</v>
      </c>
      <c r="S1203">
        <f t="shared" si="207"/>
        <v>0.1241406450533783</v>
      </c>
      <c r="T1203">
        <f t="shared" si="208"/>
        <v>-0.21353132948889963</v>
      </c>
    </row>
    <row r="1204" spans="9:20">
      <c r="I1204">
        <f t="shared" si="202"/>
        <v>120.19999999999744</v>
      </c>
      <c r="L1204">
        <f t="shared" si="209"/>
        <v>2.5</v>
      </c>
      <c r="M1204">
        <f t="shared" si="210"/>
        <v>-1</v>
      </c>
      <c r="O1204">
        <f t="shared" si="203"/>
        <v>2.2145417635684073</v>
      </c>
      <c r="P1204">
        <f t="shared" si="204"/>
        <v>1.8765886300131884</v>
      </c>
      <c r="Q1204">
        <f t="shared" si="205"/>
        <v>1.4382943150065941</v>
      </c>
      <c r="R1204">
        <f t="shared" si="206"/>
        <v>0.56170568499340578</v>
      </c>
      <c r="S1204">
        <f t="shared" si="207"/>
        <v>0.12341136998681157</v>
      </c>
      <c r="T1204">
        <f t="shared" si="208"/>
        <v>-0.21454176356840748</v>
      </c>
    </row>
    <row r="1205" spans="9:20">
      <c r="I1205">
        <f t="shared" si="202"/>
        <v>120.29999999999744</v>
      </c>
      <c r="L1205">
        <f t="shared" si="209"/>
        <v>2.5</v>
      </c>
      <c r="M1205">
        <f t="shared" si="210"/>
        <v>-1</v>
      </c>
      <c r="O1205">
        <f t="shared" si="203"/>
        <v>2.2155521976479156</v>
      </c>
      <c r="P1205">
        <f t="shared" si="204"/>
        <v>1.877317905079755</v>
      </c>
      <c r="Q1205">
        <f t="shared" si="205"/>
        <v>1.4386589525398774</v>
      </c>
      <c r="R1205">
        <f t="shared" si="206"/>
        <v>0.56134104746012248</v>
      </c>
      <c r="S1205">
        <f t="shared" si="207"/>
        <v>0.12268209492024496</v>
      </c>
      <c r="T1205">
        <f t="shared" si="208"/>
        <v>-0.21555219764791533</v>
      </c>
    </row>
    <row r="1206" spans="9:20">
      <c r="I1206">
        <f t="shared" si="202"/>
        <v>120.39999999999743</v>
      </c>
      <c r="L1206">
        <f t="shared" si="209"/>
        <v>2.5</v>
      </c>
      <c r="M1206">
        <f t="shared" si="210"/>
        <v>-1</v>
      </c>
      <c r="O1206">
        <f t="shared" si="203"/>
        <v>2.216562631727423</v>
      </c>
      <c r="P1206">
        <f t="shared" si="204"/>
        <v>1.8780471801463219</v>
      </c>
      <c r="Q1206">
        <f t="shared" si="205"/>
        <v>1.4390235900731609</v>
      </c>
      <c r="R1206">
        <f t="shared" si="206"/>
        <v>0.56097640992683906</v>
      </c>
      <c r="S1206">
        <f t="shared" si="207"/>
        <v>0.12195281985367823</v>
      </c>
      <c r="T1206">
        <f t="shared" si="208"/>
        <v>-0.21656263172742318</v>
      </c>
    </row>
    <row r="1207" spans="9:20">
      <c r="I1207">
        <f t="shared" si="202"/>
        <v>120.49999999999743</v>
      </c>
      <c r="L1207">
        <f t="shared" si="209"/>
        <v>2.5</v>
      </c>
      <c r="M1207">
        <f t="shared" si="210"/>
        <v>-1</v>
      </c>
      <c r="O1207">
        <f t="shared" si="203"/>
        <v>2.2175730658069308</v>
      </c>
      <c r="P1207">
        <f t="shared" si="204"/>
        <v>1.8787764552128885</v>
      </c>
      <c r="Q1207">
        <f t="shared" si="205"/>
        <v>1.4393882276064442</v>
      </c>
      <c r="R1207">
        <f t="shared" si="206"/>
        <v>0.56061177239355575</v>
      </c>
      <c r="S1207">
        <f t="shared" si="207"/>
        <v>0.1212235447871115</v>
      </c>
      <c r="T1207">
        <f t="shared" si="208"/>
        <v>-0.21757306580693081</v>
      </c>
    </row>
    <row r="1208" spans="9:20">
      <c r="I1208">
        <f t="shared" si="202"/>
        <v>120.59999999999742</v>
      </c>
      <c r="L1208">
        <f t="shared" si="209"/>
        <v>2.5</v>
      </c>
      <c r="M1208">
        <f t="shared" si="210"/>
        <v>-1</v>
      </c>
      <c r="O1208">
        <f t="shared" si="203"/>
        <v>2.2185834998864387</v>
      </c>
      <c r="P1208">
        <f t="shared" si="204"/>
        <v>1.8795057302794551</v>
      </c>
      <c r="Q1208">
        <f t="shared" si="205"/>
        <v>1.4397528651397276</v>
      </c>
      <c r="R1208">
        <f t="shared" si="206"/>
        <v>0.56024713486027244</v>
      </c>
      <c r="S1208">
        <f t="shared" si="207"/>
        <v>0.12049426972054489</v>
      </c>
      <c r="T1208">
        <f t="shared" si="208"/>
        <v>-0.21858349988643866</v>
      </c>
    </row>
    <row r="1209" spans="9:20">
      <c r="I1209">
        <f t="shared" si="202"/>
        <v>120.69999999999742</v>
      </c>
      <c r="L1209">
        <f t="shared" si="209"/>
        <v>2.5</v>
      </c>
      <c r="M1209">
        <f t="shared" si="210"/>
        <v>-1</v>
      </c>
      <c r="O1209">
        <f t="shared" si="203"/>
        <v>2.2195939339659465</v>
      </c>
      <c r="P1209">
        <f t="shared" si="204"/>
        <v>1.8802350053460217</v>
      </c>
      <c r="Q1209">
        <f t="shared" si="205"/>
        <v>1.4401175026730109</v>
      </c>
      <c r="R1209">
        <f t="shared" si="206"/>
        <v>0.55988249732698914</v>
      </c>
      <c r="S1209">
        <f t="shared" si="207"/>
        <v>0.11976499465397816</v>
      </c>
      <c r="T1209">
        <f t="shared" si="208"/>
        <v>-0.21959393396594651</v>
      </c>
    </row>
    <row r="1210" spans="9:20">
      <c r="I1210">
        <f t="shared" si="202"/>
        <v>120.79999999999741</v>
      </c>
      <c r="L1210">
        <f t="shared" si="209"/>
        <v>2.5</v>
      </c>
      <c r="M1210">
        <f t="shared" si="210"/>
        <v>-1</v>
      </c>
      <c r="O1210">
        <f t="shared" si="203"/>
        <v>2.2206043680454544</v>
      </c>
      <c r="P1210">
        <f t="shared" si="204"/>
        <v>1.8809642804125886</v>
      </c>
      <c r="Q1210">
        <f t="shared" si="205"/>
        <v>1.4404821402062944</v>
      </c>
      <c r="R1210">
        <f t="shared" si="206"/>
        <v>0.55951785979370572</v>
      </c>
      <c r="S1210">
        <f t="shared" si="207"/>
        <v>0.11903571958741144</v>
      </c>
      <c r="T1210">
        <f t="shared" si="208"/>
        <v>-0.22060436804545436</v>
      </c>
    </row>
    <row r="1211" spans="9:20">
      <c r="I1211">
        <f t="shared" si="202"/>
        <v>120.89999999999741</v>
      </c>
      <c r="L1211">
        <f t="shared" si="209"/>
        <v>2.5</v>
      </c>
      <c r="M1211">
        <f t="shared" si="210"/>
        <v>-1</v>
      </c>
      <c r="O1211">
        <f t="shared" si="203"/>
        <v>2.2216148021249618</v>
      </c>
      <c r="P1211">
        <f t="shared" si="204"/>
        <v>1.8816935554791552</v>
      </c>
      <c r="Q1211">
        <f t="shared" si="205"/>
        <v>1.4408467777395777</v>
      </c>
      <c r="R1211">
        <f t="shared" si="206"/>
        <v>0.55915322226042241</v>
      </c>
      <c r="S1211">
        <f t="shared" si="207"/>
        <v>0.11830644452084482</v>
      </c>
      <c r="T1211">
        <f t="shared" si="208"/>
        <v>-0.22161480212496198</v>
      </c>
    </row>
    <row r="1212" spans="9:20">
      <c r="I1212">
        <f t="shared" si="202"/>
        <v>120.9999999999974</v>
      </c>
      <c r="L1212">
        <f t="shared" si="209"/>
        <v>2.5</v>
      </c>
      <c r="M1212">
        <f t="shared" si="210"/>
        <v>-1</v>
      </c>
      <c r="O1212">
        <f t="shared" si="203"/>
        <v>2.2226252362044701</v>
      </c>
      <c r="P1212">
        <f t="shared" si="204"/>
        <v>1.882422830545722</v>
      </c>
      <c r="Q1212">
        <f t="shared" si="205"/>
        <v>1.441211415272861</v>
      </c>
      <c r="R1212">
        <f t="shared" si="206"/>
        <v>0.55878858472713899</v>
      </c>
      <c r="S1212">
        <f t="shared" si="207"/>
        <v>0.1175771694542781</v>
      </c>
      <c r="T1212">
        <f t="shared" si="208"/>
        <v>-0.22262523620446983</v>
      </c>
    </row>
    <row r="1213" spans="9:20">
      <c r="I1213">
        <f t="shared" si="202"/>
        <v>121.09999999999739</v>
      </c>
      <c r="L1213">
        <f t="shared" si="209"/>
        <v>2.5</v>
      </c>
      <c r="M1213">
        <f t="shared" si="210"/>
        <v>-1</v>
      </c>
      <c r="O1213">
        <f t="shared" si="203"/>
        <v>2.2236356702839775</v>
      </c>
      <c r="P1213">
        <f t="shared" si="204"/>
        <v>1.8831521056122886</v>
      </c>
      <c r="Q1213">
        <f t="shared" si="205"/>
        <v>1.4415760528061443</v>
      </c>
      <c r="R1213">
        <f t="shared" si="206"/>
        <v>0.55842394719385569</v>
      </c>
      <c r="S1213">
        <f t="shared" si="207"/>
        <v>0.11684789438771148</v>
      </c>
      <c r="T1213">
        <f t="shared" si="208"/>
        <v>-0.22363567028397768</v>
      </c>
    </row>
    <row r="1214" spans="9:20">
      <c r="I1214">
        <f t="shared" si="202"/>
        <v>121.19999999999739</v>
      </c>
      <c r="L1214">
        <f t="shared" si="209"/>
        <v>2.5</v>
      </c>
      <c r="M1214">
        <f t="shared" si="210"/>
        <v>-1</v>
      </c>
      <c r="O1214">
        <f t="shared" si="203"/>
        <v>2.2246461043634858</v>
      </c>
      <c r="P1214">
        <f t="shared" si="204"/>
        <v>1.8838813806788552</v>
      </c>
      <c r="Q1214">
        <f t="shared" si="205"/>
        <v>1.4419406903394276</v>
      </c>
      <c r="R1214">
        <f t="shared" si="206"/>
        <v>0.55805930966057238</v>
      </c>
      <c r="S1214">
        <f t="shared" si="207"/>
        <v>0.11611861932114476</v>
      </c>
      <c r="T1214">
        <f t="shared" si="208"/>
        <v>-0.22464610436348553</v>
      </c>
    </row>
    <row r="1215" spans="9:20">
      <c r="I1215">
        <f t="shared" si="202"/>
        <v>121.29999999999738</v>
      </c>
      <c r="L1215">
        <f t="shared" si="209"/>
        <v>2.5</v>
      </c>
      <c r="M1215">
        <f t="shared" si="210"/>
        <v>-1</v>
      </c>
      <c r="O1215">
        <f t="shared" si="203"/>
        <v>2.2256565384429932</v>
      </c>
      <c r="P1215">
        <f t="shared" si="204"/>
        <v>1.8846106557454219</v>
      </c>
      <c r="Q1215">
        <f t="shared" si="205"/>
        <v>1.4423053278727109</v>
      </c>
      <c r="R1215">
        <f t="shared" si="206"/>
        <v>0.55769467212728907</v>
      </c>
      <c r="S1215">
        <f t="shared" si="207"/>
        <v>0.11538934425457803</v>
      </c>
      <c r="T1215">
        <f t="shared" si="208"/>
        <v>-0.22565653844299316</v>
      </c>
    </row>
    <row r="1216" spans="9:20">
      <c r="I1216">
        <f t="shared" si="202"/>
        <v>121.39999999999738</v>
      </c>
      <c r="L1216">
        <f t="shared" si="209"/>
        <v>2.5</v>
      </c>
      <c r="M1216">
        <f t="shared" si="210"/>
        <v>-1</v>
      </c>
      <c r="O1216">
        <f t="shared" si="203"/>
        <v>2.226666972522501</v>
      </c>
      <c r="P1216">
        <f t="shared" si="204"/>
        <v>1.8853399308119885</v>
      </c>
      <c r="Q1216">
        <f t="shared" si="205"/>
        <v>1.4426699654059942</v>
      </c>
      <c r="R1216">
        <f t="shared" si="206"/>
        <v>0.55733003459400576</v>
      </c>
      <c r="S1216">
        <f t="shared" si="207"/>
        <v>0.11466006918801142</v>
      </c>
      <c r="T1216">
        <f t="shared" si="208"/>
        <v>-0.22666697252250101</v>
      </c>
    </row>
    <row r="1217" spans="9:20">
      <c r="I1217">
        <f t="shared" si="202"/>
        <v>121.49999999999737</v>
      </c>
      <c r="L1217">
        <f t="shared" si="209"/>
        <v>2.5</v>
      </c>
      <c r="M1217">
        <f t="shared" si="210"/>
        <v>-1</v>
      </c>
      <c r="O1217">
        <f t="shared" si="203"/>
        <v>2.2276774066020089</v>
      </c>
      <c r="P1217">
        <f t="shared" si="204"/>
        <v>1.8860692058785553</v>
      </c>
      <c r="Q1217">
        <f t="shared" si="205"/>
        <v>1.4430346029392775</v>
      </c>
      <c r="R1217">
        <f t="shared" si="206"/>
        <v>0.55696539706072234</v>
      </c>
      <c r="S1217">
        <f t="shared" si="207"/>
        <v>0.11393079412144469</v>
      </c>
      <c r="T1217">
        <f t="shared" si="208"/>
        <v>-0.22767740660200886</v>
      </c>
    </row>
    <row r="1218" spans="9:20">
      <c r="I1218">
        <f t="shared" si="202"/>
        <v>121.59999999999737</v>
      </c>
      <c r="L1218">
        <f t="shared" si="209"/>
        <v>2.5</v>
      </c>
      <c r="M1218">
        <f t="shared" si="210"/>
        <v>-1</v>
      </c>
      <c r="O1218">
        <f t="shared" si="203"/>
        <v>2.2286878406815163</v>
      </c>
      <c r="P1218">
        <f t="shared" si="204"/>
        <v>1.8867984809451221</v>
      </c>
      <c r="Q1218">
        <f t="shared" si="205"/>
        <v>1.4433992404725611</v>
      </c>
      <c r="R1218">
        <f t="shared" si="206"/>
        <v>0.55660075952743893</v>
      </c>
      <c r="S1218">
        <f t="shared" si="207"/>
        <v>0.11320151905487796</v>
      </c>
      <c r="T1218">
        <f t="shared" si="208"/>
        <v>-0.22868784068151649</v>
      </c>
    </row>
    <row r="1219" spans="9:20">
      <c r="I1219">
        <f t="shared" ref="I1219:I1282" si="211">I1218+0.1</f>
        <v>121.69999999999736</v>
      </c>
      <c r="L1219">
        <f t="shared" si="209"/>
        <v>2.5</v>
      </c>
      <c r="M1219">
        <f t="shared" si="210"/>
        <v>-1</v>
      </c>
      <c r="O1219">
        <f t="shared" ref="O1219:O1282" si="212">1+((0.5*$B$6*$B$21/$B$5)*$D$33*$B$28*$I1219)</f>
        <v>2.2296982747610246</v>
      </c>
      <c r="P1219">
        <f t="shared" ref="P1219:P1282" si="213">1+((0.5*$B$6*$B$21/$B$5)*$E$33*$B$28*$I1219)</f>
        <v>1.8875277560116888</v>
      </c>
      <c r="Q1219">
        <f t="shared" ref="Q1219:Q1282" si="214">1+((0.5*$B$6*$B$21/$B$5)*$F$33*$B$28*$I1219)</f>
        <v>1.4437638780058444</v>
      </c>
      <c r="R1219">
        <f t="shared" ref="R1219:R1282" si="215">1-((0.5*$B$6*$B$21/$B$5)*$F$33*$B$28*$I1219)</f>
        <v>0.55623612199415562</v>
      </c>
      <c r="S1219">
        <f t="shared" ref="S1219:S1282" si="216">1-((0.5*$B$6*$B$21/$B$5)*$E$33*$B$28*$I1219)</f>
        <v>0.11247224398831135</v>
      </c>
      <c r="T1219">
        <f t="shared" ref="T1219:T1282" si="217">1-((0.5*$B$6*$B$21/$B$5)*$D$33*$B$28*$I1219)</f>
        <v>-0.22969827476102433</v>
      </c>
    </row>
    <row r="1220" spans="9:20">
      <c r="I1220">
        <f t="shared" si="211"/>
        <v>121.79999999999735</v>
      </c>
      <c r="L1220">
        <f t="shared" ref="L1220:L1283" si="218">$B$1</f>
        <v>2.5</v>
      </c>
      <c r="M1220">
        <f t="shared" ref="M1220:M1283" si="219">$B$2</f>
        <v>-1</v>
      </c>
      <c r="O1220">
        <f t="shared" si="212"/>
        <v>2.230708708840532</v>
      </c>
      <c r="P1220">
        <f t="shared" si="213"/>
        <v>1.8882570310782554</v>
      </c>
      <c r="Q1220">
        <f t="shared" si="214"/>
        <v>1.4441285155391277</v>
      </c>
      <c r="R1220">
        <f t="shared" si="215"/>
        <v>0.55587148446087231</v>
      </c>
      <c r="S1220">
        <f t="shared" si="216"/>
        <v>0.11174296892174462</v>
      </c>
      <c r="T1220">
        <f t="shared" si="217"/>
        <v>-0.23070870884053218</v>
      </c>
    </row>
    <row r="1221" spans="9:20">
      <c r="I1221">
        <f t="shared" si="211"/>
        <v>121.89999999999735</v>
      </c>
      <c r="L1221">
        <f t="shared" si="218"/>
        <v>2.5</v>
      </c>
      <c r="M1221">
        <f t="shared" si="219"/>
        <v>-1</v>
      </c>
      <c r="O1221">
        <f t="shared" si="212"/>
        <v>2.2317191429200403</v>
      </c>
      <c r="P1221">
        <f t="shared" si="213"/>
        <v>1.888986306144822</v>
      </c>
      <c r="Q1221">
        <f t="shared" si="214"/>
        <v>1.444493153072411</v>
      </c>
      <c r="R1221">
        <f t="shared" si="215"/>
        <v>0.555506846927589</v>
      </c>
      <c r="S1221">
        <f t="shared" si="216"/>
        <v>0.1110136938551779</v>
      </c>
      <c r="T1221">
        <f t="shared" si="217"/>
        <v>-0.23171914292004003</v>
      </c>
    </row>
    <row r="1222" spans="9:20">
      <c r="I1222">
        <f t="shared" si="211"/>
        <v>121.99999999999734</v>
      </c>
      <c r="L1222">
        <f t="shared" si="218"/>
        <v>2.5</v>
      </c>
      <c r="M1222">
        <f t="shared" si="219"/>
        <v>-1</v>
      </c>
      <c r="O1222">
        <f t="shared" si="212"/>
        <v>2.2327295769995477</v>
      </c>
      <c r="P1222">
        <f t="shared" si="213"/>
        <v>1.8897155812113886</v>
      </c>
      <c r="Q1222">
        <f t="shared" si="214"/>
        <v>1.4448577906056943</v>
      </c>
      <c r="R1222">
        <f t="shared" si="215"/>
        <v>0.5551422093943057</v>
      </c>
      <c r="S1222">
        <f t="shared" si="216"/>
        <v>0.11028441878861128</v>
      </c>
      <c r="T1222">
        <f t="shared" si="217"/>
        <v>-0.23272957699954766</v>
      </c>
    </row>
    <row r="1223" spans="9:20">
      <c r="I1223">
        <f t="shared" si="211"/>
        <v>122.09999999999734</v>
      </c>
      <c r="L1223">
        <f t="shared" si="218"/>
        <v>2.5</v>
      </c>
      <c r="M1223">
        <f t="shared" si="219"/>
        <v>-1</v>
      </c>
      <c r="O1223">
        <f t="shared" si="212"/>
        <v>2.2337400110790555</v>
      </c>
      <c r="P1223">
        <f t="shared" si="213"/>
        <v>1.8904448562779554</v>
      </c>
      <c r="Q1223">
        <f t="shared" si="214"/>
        <v>1.4452224281389778</v>
      </c>
      <c r="R1223">
        <f t="shared" si="215"/>
        <v>0.55477757186102228</v>
      </c>
      <c r="S1223">
        <f t="shared" si="216"/>
        <v>0.10955514372204456</v>
      </c>
      <c r="T1223">
        <f t="shared" si="217"/>
        <v>-0.23374001107905551</v>
      </c>
    </row>
    <row r="1224" spans="9:20">
      <c r="I1224">
        <f t="shared" si="211"/>
        <v>122.19999999999733</v>
      </c>
      <c r="L1224">
        <f t="shared" si="218"/>
        <v>2.5</v>
      </c>
      <c r="M1224">
        <f t="shared" si="219"/>
        <v>-1</v>
      </c>
      <c r="O1224">
        <f t="shared" si="212"/>
        <v>2.2347504451585634</v>
      </c>
      <c r="P1224">
        <f t="shared" si="213"/>
        <v>1.8911741313445223</v>
      </c>
      <c r="Q1224">
        <f t="shared" si="214"/>
        <v>1.4455870656722611</v>
      </c>
      <c r="R1224">
        <f t="shared" si="215"/>
        <v>0.55441293432773886</v>
      </c>
      <c r="S1224">
        <f t="shared" si="216"/>
        <v>0.10882586865547783</v>
      </c>
      <c r="T1224">
        <f t="shared" si="217"/>
        <v>-0.23475044515856336</v>
      </c>
    </row>
    <row r="1225" spans="9:20">
      <c r="I1225">
        <f t="shared" si="211"/>
        <v>122.29999999999733</v>
      </c>
      <c r="L1225">
        <f t="shared" si="218"/>
        <v>2.5</v>
      </c>
      <c r="M1225">
        <f t="shared" si="219"/>
        <v>-1</v>
      </c>
      <c r="O1225">
        <f t="shared" si="212"/>
        <v>2.2357608792380712</v>
      </c>
      <c r="P1225">
        <f t="shared" si="213"/>
        <v>1.8919034064110889</v>
      </c>
      <c r="Q1225">
        <f t="shared" si="214"/>
        <v>1.4459517032055444</v>
      </c>
      <c r="R1225">
        <f t="shared" si="215"/>
        <v>0.55404829679445555</v>
      </c>
      <c r="S1225">
        <f t="shared" si="216"/>
        <v>0.10809659358891122</v>
      </c>
      <c r="T1225">
        <f t="shared" si="217"/>
        <v>-0.23576087923807121</v>
      </c>
    </row>
    <row r="1226" spans="9:20">
      <c r="I1226">
        <f t="shared" si="211"/>
        <v>122.39999999999732</v>
      </c>
      <c r="L1226">
        <f t="shared" si="218"/>
        <v>2.5</v>
      </c>
      <c r="M1226">
        <f t="shared" si="219"/>
        <v>-1</v>
      </c>
      <c r="O1226">
        <f t="shared" si="212"/>
        <v>2.2367713133175791</v>
      </c>
      <c r="P1226">
        <f t="shared" si="213"/>
        <v>1.8926326814776555</v>
      </c>
      <c r="Q1226">
        <f t="shared" si="214"/>
        <v>1.4463163407388278</v>
      </c>
      <c r="R1226">
        <f t="shared" si="215"/>
        <v>0.55368365926117225</v>
      </c>
      <c r="S1226">
        <f t="shared" si="216"/>
        <v>0.10736731852234449</v>
      </c>
      <c r="T1226">
        <f t="shared" si="217"/>
        <v>-0.23677131331757884</v>
      </c>
    </row>
    <row r="1227" spans="9:20">
      <c r="I1227">
        <f t="shared" si="211"/>
        <v>122.49999999999731</v>
      </c>
      <c r="L1227">
        <f t="shared" si="218"/>
        <v>2.5</v>
      </c>
      <c r="M1227">
        <f t="shared" si="219"/>
        <v>-1</v>
      </c>
      <c r="O1227">
        <f t="shared" si="212"/>
        <v>2.2377817473970865</v>
      </c>
      <c r="P1227">
        <f t="shared" si="213"/>
        <v>1.8933619565442221</v>
      </c>
      <c r="Q1227">
        <f t="shared" si="214"/>
        <v>1.4466809782721111</v>
      </c>
      <c r="R1227">
        <f t="shared" si="215"/>
        <v>0.55331902172788894</v>
      </c>
      <c r="S1227">
        <f t="shared" si="216"/>
        <v>0.10663804345577788</v>
      </c>
      <c r="T1227">
        <f t="shared" si="217"/>
        <v>-0.23778174739708668</v>
      </c>
    </row>
    <row r="1228" spans="9:20">
      <c r="I1228">
        <f t="shared" si="211"/>
        <v>122.59999999999731</v>
      </c>
      <c r="L1228">
        <f t="shared" si="218"/>
        <v>2.5</v>
      </c>
      <c r="M1228">
        <f t="shared" si="219"/>
        <v>-1</v>
      </c>
      <c r="O1228">
        <f t="shared" si="212"/>
        <v>2.2387921814765948</v>
      </c>
      <c r="P1228">
        <f t="shared" si="213"/>
        <v>1.8940912316107887</v>
      </c>
      <c r="Q1228">
        <f t="shared" si="214"/>
        <v>1.4470456158053944</v>
      </c>
      <c r="R1228">
        <f t="shared" si="215"/>
        <v>0.55295438419460563</v>
      </c>
      <c r="S1228">
        <f t="shared" si="216"/>
        <v>0.10590876838921115</v>
      </c>
      <c r="T1228">
        <f t="shared" si="217"/>
        <v>-0.23879218147659453</v>
      </c>
    </row>
    <row r="1229" spans="9:20">
      <c r="I1229">
        <f t="shared" si="211"/>
        <v>122.6999999999973</v>
      </c>
      <c r="L1229">
        <f t="shared" si="218"/>
        <v>2.5</v>
      </c>
      <c r="M1229">
        <f t="shared" si="219"/>
        <v>-1</v>
      </c>
      <c r="O1229">
        <f t="shared" si="212"/>
        <v>2.2398026155561022</v>
      </c>
      <c r="P1229">
        <f t="shared" si="213"/>
        <v>1.8948205066773556</v>
      </c>
      <c r="Q1229">
        <f t="shared" si="214"/>
        <v>1.4474102533386777</v>
      </c>
      <c r="R1229">
        <f t="shared" si="215"/>
        <v>0.55258974666132221</v>
      </c>
      <c r="S1229">
        <f t="shared" si="216"/>
        <v>0.10517949332264442</v>
      </c>
      <c r="T1229">
        <f t="shared" si="217"/>
        <v>-0.23980261555610238</v>
      </c>
    </row>
    <row r="1230" spans="9:20">
      <c r="I1230">
        <f t="shared" si="211"/>
        <v>122.7999999999973</v>
      </c>
      <c r="L1230">
        <f t="shared" si="218"/>
        <v>2.5</v>
      </c>
      <c r="M1230">
        <f t="shared" si="219"/>
        <v>-1</v>
      </c>
      <c r="O1230">
        <f t="shared" si="212"/>
        <v>2.24081304963561</v>
      </c>
      <c r="P1230">
        <f t="shared" si="213"/>
        <v>1.8955497817439222</v>
      </c>
      <c r="Q1230">
        <f t="shared" si="214"/>
        <v>1.447774890871961</v>
      </c>
      <c r="R1230">
        <f t="shared" si="215"/>
        <v>0.5522251091280389</v>
      </c>
      <c r="S1230">
        <f t="shared" si="216"/>
        <v>0.10445021825607781</v>
      </c>
      <c r="T1230">
        <f t="shared" si="217"/>
        <v>-0.24081304963561001</v>
      </c>
    </row>
    <row r="1231" spans="9:20">
      <c r="I1231">
        <f t="shared" si="211"/>
        <v>122.89999999999729</v>
      </c>
      <c r="L1231">
        <f t="shared" si="218"/>
        <v>2.5</v>
      </c>
      <c r="M1231">
        <f t="shared" si="219"/>
        <v>-1</v>
      </c>
      <c r="O1231">
        <f t="shared" si="212"/>
        <v>2.2418234837151179</v>
      </c>
      <c r="P1231">
        <f t="shared" si="213"/>
        <v>1.896279056810489</v>
      </c>
      <c r="Q1231">
        <f t="shared" si="214"/>
        <v>1.4481395284052445</v>
      </c>
      <c r="R1231">
        <f t="shared" si="215"/>
        <v>0.55186047159475549</v>
      </c>
      <c r="S1231">
        <f t="shared" si="216"/>
        <v>0.10372094318951108</v>
      </c>
      <c r="T1231">
        <f t="shared" si="217"/>
        <v>-0.24182348371511786</v>
      </c>
    </row>
    <row r="1232" spans="9:20">
      <c r="I1232">
        <f t="shared" si="211"/>
        <v>122.99999999999729</v>
      </c>
      <c r="L1232">
        <f t="shared" si="218"/>
        <v>2.5</v>
      </c>
      <c r="M1232">
        <f t="shared" si="219"/>
        <v>-1</v>
      </c>
      <c r="O1232">
        <f t="shared" si="212"/>
        <v>2.2428339177946257</v>
      </c>
      <c r="P1232">
        <f t="shared" si="213"/>
        <v>1.8970083318770556</v>
      </c>
      <c r="Q1232">
        <f t="shared" si="214"/>
        <v>1.4485041659385278</v>
      </c>
      <c r="R1232">
        <f t="shared" si="215"/>
        <v>0.55149583406147218</v>
      </c>
      <c r="S1232">
        <f t="shared" si="216"/>
        <v>0.10299166812294436</v>
      </c>
      <c r="T1232">
        <f t="shared" si="217"/>
        <v>-0.24283391779462571</v>
      </c>
    </row>
    <row r="1233" spans="9:20">
      <c r="I1233">
        <f t="shared" si="211"/>
        <v>123.09999999999728</v>
      </c>
      <c r="L1233">
        <f t="shared" si="218"/>
        <v>2.5</v>
      </c>
      <c r="M1233">
        <f t="shared" si="219"/>
        <v>-1</v>
      </c>
      <c r="O1233">
        <f t="shared" si="212"/>
        <v>2.2438443518741336</v>
      </c>
      <c r="P1233">
        <f t="shared" si="213"/>
        <v>1.8977376069436223</v>
      </c>
      <c r="Q1233">
        <f t="shared" si="214"/>
        <v>1.4488688034718111</v>
      </c>
      <c r="R1233">
        <f t="shared" si="215"/>
        <v>0.55113119652818887</v>
      </c>
      <c r="S1233">
        <f t="shared" si="216"/>
        <v>0.10226239305637774</v>
      </c>
      <c r="T1233">
        <f t="shared" si="217"/>
        <v>-0.24384435187413334</v>
      </c>
    </row>
    <row r="1234" spans="9:20">
      <c r="I1234">
        <f t="shared" si="211"/>
        <v>123.19999999999727</v>
      </c>
      <c r="L1234">
        <f t="shared" si="218"/>
        <v>2.5</v>
      </c>
      <c r="M1234">
        <f t="shared" si="219"/>
        <v>-1</v>
      </c>
      <c r="O1234">
        <f t="shared" si="212"/>
        <v>2.244854785953641</v>
      </c>
      <c r="P1234">
        <f t="shared" si="213"/>
        <v>1.8984668820101889</v>
      </c>
      <c r="Q1234">
        <f t="shared" si="214"/>
        <v>1.4492334410050944</v>
      </c>
      <c r="R1234">
        <f t="shared" si="215"/>
        <v>0.55076655899490556</v>
      </c>
      <c r="S1234">
        <f t="shared" si="216"/>
        <v>0.10153311798981102</v>
      </c>
      <c r="T1234">
        <f t="shared" si="217"/>
        <v>-0.24485478595364119</v>
      </c>
    </row>
    <row r="1235" spans="9:20">
      <c r="I1235">
        <f t="shared" si="211"/>
        <v>123.29999999999727</v>
      </c>
      <c r="L1235">
        <f t="shared" si="218"/>
        <v>2.5</v>
      </c>
      <c r="M1235">
        <f t="shared" si="219"/>
        <v>-1</v>
      </c>
      <c r="O1235">
        <f t="shared" si="212"/>
        <v>2.2458652200331493</v>
      </c>
      <c r="P1235">
        <f t="shared" si="213"/>
        <v>1.8991961570767557</v>
      </c>
      <c r="Q1235">
        <f t="shared" si="214"/>
        <v>1.449598078538378</v>
      </c>
      <c r="R1235">
        <f t="shared" si="215"/>
        <v>0.55040192146162215</v>
      </c>
      <c r="S1235">
        <f t="shared" si="216"/>
        <v>0.10080384292324429</v>
      </c>
      <c r="T1235">
        <f t="shared" si="217"/>
        <v>-0.24586522003314903</v>
      </c>
    </row>
    <row r="1236" spans="9:20">
      <c r="I1236">
        <f t="shared" si="211"/>
        <v>123.39999999999726</v>
      </c>
      <c r="L1236">
        <f t="shared" si="218"/>
        <v>2.5</v>
      </c>
      <c r="M1236">
        <f t="shared" si="219"/>
        <v>-1</v>
      </c>
      <c r="O1236">
        <f t="shared" si="212"/>
        <v>2.2468756541126567</v>
      </c>
      <c r="P1236">
        <f t="shared" si="213"/>
        <v>1.8999254321433223</v>
      </c>
      <c r="Q1236">
        <f t="shared" si="214"/>
        <v>1.4499627160716613</v>
      </c>
      <c r="R1236">
        <f t="shared" si="215"/>
        <v>0.55003728392833884</v>
      </c>
      <c r="S1236">
        <f t="shared" si="216"/>
        <v>0.10007456785667768</v>
      </c>
      <c r="T1236">
        <f t="shared" si="217"/>
        <v>-0.24687565411265688</v>
      </c>
    </row>
    <row r="1237" spans="9:20">
      <c r="I1237">
        <f t="shared" si="211"/>
        <v>123.49999999999726</v>
      </c>
      <c r="L1237">
        <f t="shared" si="218"/>
        <v>2.5</v>
      </c>
      <c r="M1237">
        <f t="shared" si="219"/>
        <v>-1</v>
      </c>
      <c r="O1237">
        <f t="shared" si="212"/>
        <v>2.2478860881921645</v>
      </c>
      <c r="P1237">
        <f t="shared" si="213"/>
        <v>1.9006547072098892</v>
      </c>
      <c r="Q1237">
        <f t="shared" si="214"/>
        <v>1.4503273536049446</v>
      </c>
      <c r="R1237">
        <f t="shared" si="215"/>
        <v>0.54967264639505542</v>
      </c>
      <c r="S1237">
        <f t="shared" si="216"/>
        <v>9.9345292790110951E-2</v>
      </c>
      <c r="T1237">
        <f t="shared" si="217"/>
        <v>-0.24788608819216451</v>
      </c>
    </row>
    <row r="1238" spans="9:20">
      <c r="I1238">
        <f t="shared" si="211"/>
        <v>123.59999999999725</v>
      </c>
      <c r="L1238">
        <f t="shared" si="218"/>
        <v>2.5</v>
      </c>
      <c r="M1238">
        <f t="shared" si="219"/>
        <v>-1</v>
      </c>
      <c r="O1238">
        <f t="shared" si="212"/>
        <v>2.2488965222716724</v>
      </c>
      <c r="P1238">
        <f t="shared" si="213"/>
        <v>1.9013839822764558</v>
      </c>
      <c r="Q1238">
        <f t="shared" si="214"/>
        <v>1.4506919911382279</v>
      </c>
      <c r="R1238">
        <f t="shared" si="215"/>
        <v>0.54930800886177211</v>
      </c>
      <c r="S1238">
        <f t="shared" si="216"/>
        <v>9.8616017723544225E-2</v>
      </c>
      <c r="T1238">
        <f t="shared" si="217"/>
        <v>-0.24889652227167236</v>
      </c>
    </row>
    <row r="1239" spans="9:20">
      <c r="I1239">
        <f t="shared" si="211"/>
        <v>123.69999999999725</v>
      </c>
      <c r="L1239">
        <f t="shared" si="218"/>
        <v>2.5</v>
      </c>
      <c r="M1239">
        <f t="shared" si="219"/>
        <v>-1</v>
      </c>
      <c r="O1239">
        <f t="shared" si="212"/>
        <v>2.2499069563511802</v>
      </c>
      <c r="P1239">
        <f t="shared" si="213"/>
        <v>1.9021132573430224</v>
      </c>
      <c r="Q1239">
        <f t="shared" si="214"/>
        <v>1.4510566286715112</v>
      </c>
      <c r="R1239">
        <f t="shared" si="215"/>
        <v>0.54894337132848881</v>
      </c>
      <c r="S1239">
        <f t="shared" si="216"/>
        <v>9.788674265697761E-2</v>
      </c>
      <c r="T1239">
        <f t="shared" si="217"/>
        <v>-0.24990695635118021</v>
      </c>
    </row>
    <row r="1240" spans="9:20">
      <c r="I1240">
        <f t="shared" si="211"/>
        <v>123.79999999999724</v>
      </c>
      <c r="L1240">
        <f t="shared" si="218"/>
        <v>2.5</v>
      </c>
      <c r="M1240">
        <f t="shared" si="219"/>
        <v>-1</v>
      </c>
      <c r="O1240">
        <f t="shared" si="212"/>
        <v>2.2509173904306881</v>
      </c>
      <c r="P1240">
        <f t="shared" si="213"/>
        <v>1.902842532409589</v>
      </c>
      <c r="Q1240">
        <f t="shared" si="214"/>
        <v>1.4514212662047945</v>
      </c>
      <c r="R1240">
        <f t="shared" si="215"/>
        <v>0.5485787337952055</v>
      </c>
      <c r="S1240">
        <f t="shared" si="216"/>
        <v>9.7157467590410884E-2</v>
      </c>
      <c r="T1240">
        <f t="shared" si="217"/>
        <v>-0.25091739043068806</v>
      </c>
    </row>
    <row r="1241" spans="9:20">
      <c r="I1241">
        <f t="shared" si="211"/>
        <v>123.89999999999723</v>
      </c>
      <c r="L1241">
        <f t="shared" si="218"/>
        <v>2.5</v>
      </c>
      <c r="M1241">
        <f t="shared" si="219"/>
        <v>-1</v>
      </c>
      <c r="O1241">
        <f t="shared" si="212"/>
        <v>2.2519278245101955</v>
      </c>
      <c r="P1241">
        <f t="shared" si="213"/>
        <v>1.9035718074761558</v>
      </c>
      <c r="Q1241">
        <f t="shared" si="214"/>
        <v>1.4517859037380778</v>
      </c>
      <c r="R1241">
        <f t="shared" si="215"/>
        <v>0.54821409626192208</v>
      </c>
      <c r="S1241">
        <f t="shared" si="216"/>
        <v>9.6428192523844158E-2</v>
      </c>
      <c r="T1241">
        <f t="shared" si="217"/>
        <v>-0.25192782451019569</v>
      </c>
    </row>
    <row r="1242" spans="9:20">
      <c r="I1242">
        <f t="shared" si="211"/>
        <v>123.99999999999723</v>
      </c>
      <c r="L1242">
        <f t="shared" si="218"/>
        <v>2.5</v>
      </c>
      <c r="M1242">
        <f t="shared" si="219"/>
        <v>-1</v>
      </c>
      <c r="O1242">
        <f t="shared" si="212"/>
        <v>2.2529382585897038</v>
      </c>
      <c r="P1242">
        <f t="shared" si="213"/>
        <v>1.9043010825427225</v>
      </c>
      <c r="Q1242">
        <f t="shared" si="214"/>
        <v>1.4521505412713611</v>
      </c>
      <c r="R1242">
        <f t="shared" si="215"/>
        <v>0.54784945872863877</v>
      </c>
      <c r="S1242">
        <f t="shared" si="216"/>
        <v>9.5698917457277544E-2</v>
      </c>
      <c r="T1242">
        <f t="shared" si="217"/>
        <v>-0.25293825858970354</v>
      </c>
    </row>
    <row r="1243" spans="9:20">
      <c r="I1243">
        <f t="shared" si="211"/>
        <v>124.09999999999722</v>
      </c>
      <c r="L1243">
        <f t="shared" si="218"/>
        <v>2.5</v>
      </c>
      <c r="M1243">
        <f t="shared" si="219"/>
        <v>-1</v>
      </c>
      <c r="O1243">
        <f t="shared" si="212"/>
        <v>2.2539486926692112</v>
      </c>
      <c r="P1243">
        <f t="shared" si="213"/>
        <v>1.9050303576092893</v>
      </c>
      <c r="Q1243">
        <f t="shared" si="214"/>
        <v>1.4525151788046446</v>
      </c>
      <c r="R1243">
        <f t="shared" si="215"/>
        <v>0.54748482119535535</v>
      </c>
      <c r="S1243">
        <f t="shared" si="216"/>
        <v>9.4969642390710818E-2</v>
      </c>
      <c r="T1243">
        <f t="shared" si="217"/>
        <v>-0.25394869266921138</v>
      </c>
    </row>
    <row r="1244" spans="9:20">
      <c r="I1244">
        <f t="shared" si="211"/>
        <v>124.19999999999722</v>
      </c>
      <c r="L1244">
        <f t="shared" si="218"/>
        <v>2.5</v>
      </c>
      <c r="M1244">
        <f t="shared" si="219"/>
        <v>-1</v>
      </c>
      <c r="O1244">
        <f t="shared" si="212"/>
        <v>2.2549591267487195</v>
      </c>
      <c r="P1244">
        <f t="shared" si="213"/>
        <v>1.9057596326758559</v>
      </c>
      <c r="Q1244">
        <f t="shared" si="214"/>
        <v>1.452879816337928</v>
      </c>
      <c r="R1244">
        <f t="shared" si="215"/>
        <v>0.54712018366207205</v>
      </c>
      <c r="S1244">
        <f t="shared" si="216"/>
        <v>9.4240367324144203E-2</v>
      </c>
      <c r="T1244">
        <f t="shared" si="217"/>
        <v>-0.25495912674871923</v>
      </c>
    </row>
    <row r="1245" spans="9:20">
      <c r="I1245">
        <f t="shared" si="211"/>
        <v>124.29999999999721</v>
      </c>
      <c r="L1245">
        <f t="shared" si="218"/>
        <v>2.5</v>
      </c>
      <c r="M1245">
        <f t="shared" si="219"/>
        <v>-1</v>
      </c>
      <c r="O1245">
        <f t="shared" si="212"/>
        <v>2.2559695608282269</v>
      </c>
      <c r="P1245">
        <f t="shared" si="213"/>
        <v>1.9064889077424225</v>
      </c>
      <c r="Q1245">
        <f t="shared" si="214"/>
        <v>1.4532444538712113</v>
      </c>
      <c r="R1245">
        <f t="shared" si="215"/>
        <v>0.54675554612878874</v>
      </c>
      <c r="S1245">
        <f t="shared" si="216"/>
        <v>9.3511092257577477E-2</v>
      </c>
      <c r="T1245">
        <f t="shared" si="217"/>
        <v>-0.25596956082822686</v>
      </c>
    </row>
    <row r="1246" spans="9:20">
      <c r="I1246">
        <f t="shared" si="211"/>
        <v>124.39999999999721</v>
      </c>
      <c r="L1246">
        <f t="shared" si="218"/>
        <v>2.5</v>
      </c>
      <c r="M1246">
        <f t="shared" si="219"/>
        <v>-1</v>
      </c>
      <c r="O1246">
        <f t="shared" si="212"/>
        <v>2.2569799949077347</v>
      </c>
      <c r="P1246">
        <f t="shared" si="213"/>
        <v>1.9072181828089891</v>
      </c>
      <c r="Q1246">
        <f t="shared" si="214"/>
        <v>1.4536090914044946</v>
      </c>
      <c r="R1246">
        <f t="shared" si="215"/>
        <v>0.54639090859550543</v>
      </c>
      <c r="S1246">
        <f t="shared" si="216"/>
        <v>9.2781817191010751E-2</v>
      </c>
      <c r="T1246">
        <f t="shared" si="217"/>
        <v>-0.25697999490773471</v>
      </c>
    </row>
    <row r="1247" spans="9:20">
      <c r="I1247">
        <f t="shared" si="211"/>
        <v>124.4999999999972</v>
      </c>
      <c r="L1247">
        <f t="shared" si="218"/>
        <v>2.5</v>
      </c>
      <c r="M1247">
        <f t="shared" si="219"/>
        <v>-1</v>
      </c>
      <c r="O1247">
        <f t="shared" si="212"/>
        <v>2.2579904289872426</v>
      </c>
      <c r="P1247">
        <f t="shared" si="213"/>
        <v>1.9079474578755558</v>
      </c>
      <c r="Q1247">
        <f t="shared" si="214"/>
        <v>1.4539737289377779</v>
      </c>
      <c r="R1247">
        <f t="shared" si="215"/>
        <v>0.54602627106222212</v>
      </c>
      <c r="S1247">
        <f t="shared" si="216"/>
        <v>9.2052542124444137E-2</v>
      </c>
      <c r="T1247">
        <f t="shared" si="217"/>
        <v>-0.25799042898724256</v>
      </c>
    </row>
    <row r="1248" spans="9:20">
      <c r="I1248">
        <f t="shared" si="211"/>
        <v>124.59999999999719</v>
      </c>
      <c r="L1248">
        <f t="shared" si="218"/>
        <v>2.5</v>
      </c>
      <c r="M1248">
        <f t="shared" si="219"/>
        <v>-1</v>
      </c>
      <c r="O1248">
        <f t="shared" si="212"/>
        <v>2.2590008630667504</v>
      </c>
      <c r="P1248">
        <f t="shared" si="213"/>
        <v>1.9086767329421226</v>
      </c>
      <c r="Q1248">
        <f t="shared" si="214"/>
        <v>1.4543383664710614</v>
      </c>
      <c r="R1248">
        <f t="shared" si="215"/>
        <v>0.54566163352893871</v>
      </c>
      <c r="S1248">
        <f t="shared" si="216"/>
        <v>9.1323267057877411E-2</v>
      </c>
      <c r="T1248">
        <f t="shared" si="217"/>
        <v>-0.25900086306675041</v>
      </c>
    </row>
    <row r="1249" spans="9:20">
      <c r="I1249">
        <f t="shared" si="211"/>
        <v>124.69999999999719</v>
      </c>
      <c r="L1249">
        <f t="shared" si="218"/>
        <v>2.5</v>
      </c>
      <c r="M1249">
        <f t="shared" si="219"/>
        <v>-1</v>
      </c>
      <c r="O1249">
        <f t="shared" si="212"/>
        <v>2.2600112971462583</v>
      </c>
      <c r="P1249">
        <f t="shared" si="213"/>
        <v>1.9094060080086894</v>
      </c>
      <c r="Q1249">
        <f t="shared" si="214"/>
        <v>1.4547030040043447</v>
      </c>
      <c r="R1249">
        <f t="shared" si="215"/>
        <v>0.54529699599565529</v>
      </c>
      <c r="S1249">
        <f t="shared" si="216"/>
        <v>9.0593991991310685E-2</v>
      </c>
      <c r="T1249">
        <f t="shared" si="217"/>
        <v>-0.26001129714625804</v>
      </c>
    </row>
    <row r="1250" spans="9:20">
      <c r="I1250">
        <f t="shared" si="211"/>
        <v>124.79999999999718</v>
      </c>
      <c r="L1250">
        <f t="shared" si="218"/>
        <v>2.5</v>
      </c>
      <c r="M1250">
        <f t="shared" si="219"/>
        <v>-1</v>
      </c>
      <c r="O1250">
        <f t="shared" si="212"/>
        <v>2.2610217312257657</v>
      </c>
      <c r="P1250">
        <f t="shared" si="213"/>
        <v>1.910135283075256</v>
      </c>
      <c r="Q1250">
        <f t="shared" si="214"/>
        <v>1.455067641537628</v>
      </c>
      <c r="R1250">
        <f t="shared" si="215"/>
        <v>0.54493235846237198</v>
      </c>
      <c r="S1250">
        <f t="shared" si="216"/>
        <v>8.986471692474407E-2</v>
      </c>
      <c r="T1250">
        <f t="shared" si="217"/>
        <v>-0.26102173122576589</v>
      </c>
    </row>
    <row r="1251" spans="9:20">
      <c r="I1251">
        <f t="shared" si="211"/>
        <v>124.89999999999718</v>
      </c>
      <c r="L1251">
        <f t="shared" si="218"/>
        <v>2.5</v>
      </c>
      <c r="M1251">
        <f t="shared" si="219"/>
        <v>-1</v>
      </c>
      <c r="O1251">
        <f t="shared" si="212"/>
        <v>2.262032165305274</v>
      </c>
      <c r="P1251">
        <f t="shared" si="213"/>
        <v>1.9108645581418227</v>
      </c>
      <c r="Q1251">
        <f t="shared" si="214"/>
        <v>1.4554322790709113</v>
      </c>
      <c r="R1251">
        <f t="shared" si="215"/>
        <v>0.54456772092908867</v>
      </c>
      <c r="S1251">
        <f t="shared" si="216"/>
        <v>8.9135441858177344E-2</v>
      </c>
      <c r="T1251">
        <f t="shared" si="217"/>
        <v>-0.26203216530527373</v>
      </c>
    </row>
    <row r="1252" spans="9:20">
      <c r="I1252">
        <f t="shared" si="211"/>
        <v>124.99999999999717</v>
      </c>
      <c r="L1252">
        <f t="shared" si="218"/>
        <v>2.5</v>
      </c>
      <c r="M1252">
        <f t="shared" si="219"/>
        <v>-1</v>
      </c>
      <c r="O1252">
        <f t="shared" si="212"/>
        <v>2.2630425993847814</v>
      </c>
      <c r="P1252">
        <f t="shared" si="213"/>
        <v>1.9115938332083893</v>
      </c>
      <c r="Q1252">
        <f t="shared" si="214"/>
        <v>1.4557969166041946</v>
      </c>
      <c r="R1252">
        <f t="shared" si="215"/>
        <v>0.54420308339580536</v>
      </c>
      <c r="S1252">
        <f t="shared" si="216"/>
        <v>8.8406166791610619E-2</v>
      </c>
      <c r="T1252">
        <f t="shared" si="217"/>
        <v>-0.26304259938478136</v>
      </c>
    </row>
    <row r="1253" spans="9:20">
      <c r="I1253">
        <f t="shared" si="211"/>
        <v>125.09999999999717</v>
      </c>
      <c r="L1253">
        <f t="shared" si="218"/>
        <v>2.5</v>
      </c>
      <c r="M1253">
        <f t="shared" si="219"/>
        <v>-1</v>
      </c>
      <c r="O1253">
        <f t="shared" si="212"/>
        <v>2.2640530334642892</v>
      </c>
      <c r="P1253">
        <f t="shared" si="213"/>
        <v>1.9123231082749559</v>
      </c>
      <c r="Q1253">
        <f t="shared" si="214"/>
        <v>1.4561615541374779</v>
      </c>
      <c r="R1253">
        <f t="shared" si="215"/>
        <v>0.54383844586252206</v>
      </c>
      <c r="S1253">
        <f t="shared" si="216"/>
        <v>8.7676891725044004E-2</v>
      </c>
      <c r="T1253">
        <f t="shared" si="217"/>
        <v>-0.26405303346428921</v>
      </c>
    </row>
    <row r="1254" spans="9:20">
      <c r="I1254">
        <f t="shared" si="211"/>
        <v>125.19999999999716</v>
      </c>
      <c r="L1254">
        <f t="shared" si="218"/>
        <v>2.5</v>
      </c>
      <c r="M1254">
        <f t="shared" si="219"/>
        <v>-1</v>
      </c>
      <c r="O1254">
        <f t="shared" si="212"/>
        <v>2.2650634675437971</v>
      </c>
      <c r="P1254">
        <f t="shared" si="213"/>
        <v>1.9130523833415227</v>
      </c>
      <c r="Q1254">
        <f t="shared" si="214"/>
        <v>1.4565261916707612</v>
      </c>
      <c r="R1254">
        <f t="shared" si="215"/>
        <v>0.54347380832923864</v>
      </c>
      <c r="S1254">
        <f t="shared" si="216"/>
        <v>8.6947616658477278E-2</v>
      </c>
      <c r="T1254">
        <f t="shared" si="217"/>
        <v>-0.26506346754379706</v>
      </c>
    </row>
    <row r="1255" spans="9:20">
      <c r="I1255">
        <f t="shared" si="211"/>
        <v>125.29999999999715</v>
      </c>
      <c r="L1255">
        <f t="shared" si="218"/>
        <v>2.5</v>
      </c>
      <c r="M1255">
        <f t="shared" si="219"/>
        <v>-1</v>
      </c>
      <c r="O1255">
        <f t="shared" si="212"/>
        <v>2.2660739016233049</v>
      </c>
      <c r="P1255">
        <f t="shared" si="213"/>
        <v>1.9137816584080896</v>
      </c>
      <c r="Q1255">
        <f t="shared" si="214"/>
        <v>1.4568908292040448</v>
      </c>
      <c r="R1255">
        <f t="shared" si="215"/>
        <v>0.54310917079595522</v>
      </c>
      <c r="S1255">
        <f t="shared" si="216"/>
        <v>8.6218341591910552E-2</v>
      </c>
      <c r="T1255">
        <f t="shared" si="217"/>
        <v>-0.26607390162330491</v>
      </c>
    </row>
    <row r="1256" spans="9:20">
      <c r="I1256">
        <f t="shared" si="211"/>
        <v>125.39999999999715</v>
      </c>
      <c r="L1256">
        <f t="shared" si="218"/>
        <v>2.5</v>
      </c>
      <c r="M1256">
        <f t="shared" si="219"/>
        <v>-1</v>
      </c>
      <c r="O1256">
        <f t="shared" si="212"/>
        <v>2.2670843357028128</v>
      </c>
      <c r="P1256">
        <f t="shared" si="213"/>
        <v>1.9145109334746562</v>
      </c>
      <c r="Q1256">
        <f t="shared" si="214"/>
        <v>1.4572554667373281</v>
      </c>
      <c r="R1256">
        <f t="shared" si="215"/>
        <v>0.54274453326267191</v>
      </c>
      <c r="S1256">
        <f t="shared" si="216"/>
        <v>8.5489066525343937E-2</v>
      </c>
      <c r="T1256">
        <f t="shared" si="217"/>
        <v>-0.26708433570281254</v>
      </c>
    </row>
    <row r="1257" spans="9:20">
      <c r="I1257">
        <f t="shared" si="211"/>
        <v>125.49999999999714</v>
      </c>
      <c r="L1257">
        <f t="shared" si="218"/>
        <v>2.5</v>
      </c>
      <c r="M1257">
        <f t="shared" si="219"/>
        <v>-1</v>
      </c>
      <c r="O1257">
        <f t="shared" si="212"/>
        <v>2.2680947697823202</v>
      </c>
      <c r="P1257">
        <f t="shared" si="213"/>
        <v>1.9152402085412228</v>
      </c>
      <c r="Q1257">
        <f t="shared" si="214"/>
        <v>1.4576201042706114</v>
      </c>
      <c r="R1257">
        <f t="shared" si="215"/>
        <v>0.54237989572938861</v>
      </c>
      <c r="S1257">
        <f t="shared" si="216"/>
        <v>8.4759791458777212E-2</v>
      </c>
      <c r="T1257">
        <f t="shared" si="217"/>
        <v>-0.26809476978232039</v>
      </c>
    </row>
    <row r="1258" spans="9:20">
      <c r="I1258">
        <f t="shared" si="211"/>
        <v>125.59999999999714</v>
      </c>
      <c r="L1258">
        <f t="shared" si="218"/>
        <v>2.5</v>
      </c>
      <c r="M1258">
        <f t="shared" si="219"/>
        <v>-1</v>
      </c>
      <c r="O1258">
        <f t="shared" si="212"/>
        <v>2.2691052038618285</v>
      </c>
      <c r="P1258">
        <f t="shared" si="213"/>
        <v>1.9159694836077894</v>
      </c>
      <c r="Q1258">
        <f t="shared" si="214"/>
        <v>1.4579847418038947</v>
      </c>
      <c r="R1258">
        <f t="shared" si="215"/>
        <v>0.5420152581961053</v>
      </c>
      <c r="S1258">
        <f t="shared" si="216"/>
        <v>8.4030516392210486E-2</v>
      </c>
      <c r="T1258">
        <f t="shared" si="217"/>
        <v>-0.26910520386182823</v>
      </c>
    </row>
    <row r="1259" spans="9:20">
      <c r="I1259">
        <f t="shared" si="211"/>
        <v>125.69999999999713</v>
      </c>
      <c r="L1259">
        <f t="shared" si="218"/>
        <v>2.5</v>
      </c>
      <c r="M1259">
        <f t="shared" si="219"/>
        <v>-1</v>
      </c>
      <c r="O1259">
        <f t="shared" si="212"/>
        <v>2.2701156379413359</v>
      </c>
      <c r="P1259">
        <f t="shared" si="213"/>
        <v>1.916698758674356</v>
      </c>
      <c r="Q1259">
        <f t="shared" si="214"/>
        <v>1.458349379337178</v>
      </c>
      <c r="R1259">
        <f t="shared" si="215"/>
        <v>0.54165062066282199</v>
      </c>
      <c r="S1259">
        <f t="shared" si="216"/>
        <v>8.3301241325643871E-2</v>
      </c>
      <c r="T1259">
        <f t="shared" si="217"/>
        <v>-0.27011563794133608</v>
      </c>
    </row>
    <row r="1260" spans="9:20">
      <c r="I1260">
        <f t="shared" si="211"/>
        <v>125.79999999999713</v>
      </c>
      <c r="L1260">
        <f t="shared" si="218"/>
        <v>2.5</v>
      </c>
      <c r="M1260">
        <f t="shared" si="219"/>
        <v>-1</v>
      </c>
      <c r="O1260">
        <f t="shared" si="212"/>
        <v>2.2711260720208437</v>
      </c>
      <c r="P1260">
        <f t="shared" si="213"/>
        <v>1.9174280337409229</v>
      </c>
      <c r="Q1260">
        <f t="shared" si="214"/>
        <v>1.4587140168704615</v>
      </c>
      <c r="R1260">
        <f t="shared" si="215"/>
        <v>0.54128598312953857</v>
      </c>
      <c r="S1260">
        <f t="shared" si="216"/>
        <v>8.2571966259077145E-2</v>
      </c>
      <c r="T1260">
        <f t="shared" si="217"/>
        <v>-0.27112607202084371</v>
      </c>
    </row>
    <row r="1261" spans="9:20">
      <c r="I1261">
        <f t="shared" si="211"/>
        <v>125.89999999999712</v>
      </c>
      <c r="L1261">
        <f t="shared" si="218"/>
        <v>2.5</v>
      </c>
      <c r="M1261">
        <f t="shared" si="219"/>
        <v>-1</v>
      </c>
      <c r="O1261">
        <f t="shared" si="212"/>
        <v>2.2721365061003516</v>
      </c>
      <c r="P1261">
        <f t="shared" si="213"/>
        <v>1.9181573088074895</v>
      </c>
      <c r="Q1261">
        <f t="shared" si="214"/>
        <v>1.4590786544037448</v>
      </c>
      <c r="R1261">
        <f t="shared" si="215"/>
        <v>0.54092134559625527</v>
      </c>
      <c r="S1261">
        <f t="shared" si="216"/>
        <v>8.184269119251053E-2</v>
      </c>
      <c r="T1261">
        <f t="shared" si="217"/>
        <v>-0.27213650610035156</v>
      </c>
    </row>
    <row r="1262" spans="9:20">
      <c r="I1262">
        <f t="shared" si="211"/>
        <v>125.99999999999712</v>
      </c>
      <c r="L1262">
        <f t="shared" si="218"/>
        <v>2.5</v>
      </c>
      <c r="M1262">
        <f t="shared" si="219"/>
        <v>-1</v>
      </c>
      <c r="O1262">
        <f t="shared" si="212"/>
        <v>2.2731469401798594</v>
      </c>
      <c r="P1262">
        <f t="shared" si="213"/>
        <v>1.9188865838740563</v>
      </c>
      <c r="Q1262">
        <f t="shared" si="214"/>
        <v>1.4594432919370282</v>
      </c>
      <c r="R1262">
        <f t="shared" si="215"/>
        <v>0.54055670806297185</v>
      </c>
      <c r="S1262">
        <f t="shared" si="216"/>
        <v>8.1113416125943805E-2</v>
      </c>
      <c r="T1262">
        <f t="shared" si="217"/>
        <v>-0.27314694017985941</v>
      </c>
    </row>
    <row r="1263" spans="9:20">
      <c r="I1263">
        <f t="shared" si="211"/>
        <v>126.09999999999711</v>
      </c>
      <c r="L1263">
        <f t="shared" si="218"/>
        <v>2.5</v>
      </c>
      <c r="M1263">
        <f t="shared" si="219"/>
        <v>-1</v>
      </c>
      <c r="O1263">
        <f t="shared" si="212"/>
        <v>2.2741573742593673</v>
      </c>
      <c r="P1263">
        <f t="shared" si="213"/>
        <v>1.9196158589406229</v>
      </c>
      <c r="Q1263">
        <f t="shared" si="214"/>
        <v>1.4598079294703115</v>
      </c>
      <c r="R1263">
        <f t="shared" si="215"/>
        <v>0.54019207052968854</v>
      </c>
      <c r="S1263">
        <f t="shared" si="216"/>
        <v>8.0384141059377079E-2</v>
      </c>
      <c r="T1263">
        <f t="shared" si="217"/>
        <v>-0.27415737425936726</v>
      </c>
    </row>
    <row r="1264" spans="9:20">
      <c r="I1264">
        <f t="shared" si="211"/>
        <v>126.1999999999971</v>
      </c>
      <c r="L1264">
        <f t="shared" si="218"/>
        <v>2.5</v>
      </c>
      <c r="M1264">
        <f t="shared" si="219"/>
        <v>-1</v>
      </c>
      <c r="O1264">
        <f t="shared" si="212"/>
        <v>2.2751678083388747</v>
      </c>
      <c r="P1264">
        <f t="shared" si="213"/>
        <v>1.9203451340071895</v>
      </c>
      <c r="Q1264">
        <f t="shared" si="214"/>
        <v>1.4601725670035948</v>
      </c>
      <c r="R1264">
        <f t="shared" si="215"/>
        <v>0.53982743299640523</v>
      </c>
      <c r="S1264">
        <f t="shared" si="216"/>
        <v>7.9654865992810464E-2</v>
      </c>
      <c r="T1264">
        <f t="shared" si="217"/>
        <v>-0.27516780833887489</v>
      </c>
    </row>
    <row r="1265" spans="9:20">
      <c r="I1265">
        <f t="shared" si="211"/>
        <v>126.2999999999971</v>
      </c>
      <c r="L1265">
        <f t="shared" si="218"/>
        <v>2.5</v>
      </c>
      <c r="M1265">
        <f t="shared" si="219"/>
        <v>-1</v>
      </c>
      <c r="O1265">
        <f t="shared" si="212"/>
        <v>2.276178242418383</v>
      </c>
      <c r="P1265">
        <f t="shared" si="213"/>
        <v>1.9210744090737562</v>
      </c>
      <c r="Q1265">
        <f t="shared" si="214"/>
        <v>1.4605372045368781</v>
      </c>
      <c r="R1265">
        <f t="shared" si="215"/>
        <v>0.53946279546312192</v>
      </c>
      <c r="S1265">
        <f t="shared" si="216"/>
        <v>7.8925590926243738E-2</v>
      </c>
      <c r="T1265">
        <f t="shared" si="217"/>
        <v>-0.27617824241838274</v>
      </c>
    </row>
    <row r="1266" spans="9:20">
      <c r="I1266">
        <f t="shared" si="211"/>
        <v>126.39999999999709</v>
      </c>
      <c r="L1266">
        <f t="shared" si="218"/>
        <v>2.5</v>
      </c>
      <c r="M1266">
        <f t="shared" si="219"/>
        <v>-1</v>
      </c>
      <c r="O1266">
        <f t="shared" si="212"/>
        <v>2.2771886764978904</v>
      </c>
      <c r="P1266">
        <f t="shared" si="213"/>
        <v>1.921803684140323</v>
      </c>
      <c r="Q1266">
        <f t="shared" si="214"/>
        <v>1.4609018420701614</v>
      </c>
      <c r="R1266">
        <f t="shared" si="215"/>
        <v>0.53909815792983851</v>
      </c>
      <c r="S1266">
        <f t="shared" si="216"/>
        <v>7.8196315859677012E-2</v>
      </c>
      <c r="T1266">
        <f t="shared" si="217"/>
        <v>-0.27718867649789058</v>
      </c>
    </row>
    <row r="1267" spans="9:20">
      <c r="I1267">
        <f t="shared" si="211"/>
        <v>126.49999999999709</v>
      </c>
      <c r="L1267">
        <f t="shared" si="218"/>
        <v>2.5</v>
      </c>
      <c r="M1267">
        <f t="shared" si="219"/>
        <v>-1</v>
      </c>
      <c r="O1267">
        <f t="shared" si="212"/>
        <v>2.2781991105773987</v>
      </c>
      <c r="P1267">
        <f t="shared" si="213"/>
        <v>1.9225329592068896</v>
      </c>
      <c r="Q1267">
        <f t="shared" si="214"/>
        <v>1.4612664796034447</v>
      </c>
      <c r="R1267">
        <f t="shared" si="215"/>
        <v>0.5387335203965552</v>
      </c>
      <c r="S1267">
        <f t="shared" si="216"/>
        <v>7.7467040793110398E-2</v>
      </c>
      <c r="T1267">
        <f t="shared" si="217"/>
        <v>-0.27819911057739843</v>
      </c>
    </row>
    <row r="1268" spans="9:20">
      <c r="I1268">
        <f t="shared" si="211"/>
        <v>126.59999999999708</v>
      </c>
      <c r="L1268">
        <f t="shared" si="218"/>
        <v>2.5</v>
      </c>
      <c r="M1268">
        <f t="shared" si="219"/>
        <v>-1</v>
      </c>
      <c r="O1268">
        <f t="shared" si="212"/>
        <v>2.2792095446569061</v>
      </c>
      <c r="P1268">
        <f t="shared" si="213"/>
        <v>1.9232622342734564</v>
      </c>
      <c r="Q1268">
        <f t="shared" si="214"/>
        <v>1.4616311171367282</v>
      </c>
      <c r="R1268">
        <f t="shared" si="215"/>
        <v>0.53836888286327178</v>
      </c>
      <c r="S1268">
        <f t="shared" si="216"/>
        <v>7.6737765726543672E-2</v>
      </c>
      <c r="T1268">
        <f t="shared" si="217"/>
        <v>-0.27920954465690606</v>
      </c>
    </row>
    <row r="1269" spans="9:20">
      <c r="I1269">
        <f t="shared" si="211"/>
        <v>126.69999999999708</v>
      </c>
      <c r="L1269">
        <f t="shared" si="218"/>
        <v>2.5</v>
      </c>
      <c r="M1269">
        <f t="shared" si="219"/>
        <v>-1</v>
      </c>
      <c r="O1269">
        <f t="shared" si="212"/>
        <v>2.2802199787364139</v>
      </c>
      <c r="P1269">
        <f t="shared" si="213"/>
        <v>1.9239915093400231</v>
      </c>
      <c r="Q1269">
        <f t="shared" si="214"/>
        <v>1.4619957546700115</v>
      </c>
      <c r="R1269">
        <f t="shared" si="215"/>
        <v>0.53800424532998847</v>
      </c>
      <c r="S1269">
        <f t="shared" si="216"/>
        <v>7.6008490659976946E-2</v>
      </c>
      <c r="T1269">
        <f t="shared" si="217"/>
        <v>-0.28021997873641391</v>
      </c>
    </row>
    <row r="1270" spans="9:20">
      <c r="I1270">
        <f t="shared" si="211"/>
        <v>126.79999999999707</v>
      </c>
      <c r="L1270">
        <f t="shared" si="218"/>
        <v>2.5</v>
      </c>
      <c r="M1270">
        <f t="shared" si="219"/>
        <v>-1</v>
      </c>
      <c r="O1270">
        <f t="shared" si="212"/>
        <v>2.2812304128159218</v>
      </c>
      <c r="P1270">
        <f t="shared" si="213"/>
        <v>1.9247207844065897</v>
      </c>
      <c r="Q1270">
        <f t="shared" si="214"/>
        <v>1.4623603922032948</v>
      </c>
      <c r="R1270">
        <f t="shared" si="215"/>
        <v>0.53763960779670517</v>
      </c>
      <c r="S1270">
        <f t="shared" si="216"/>
        <v>7.5279215593410331E-2</v>
      </c>
      <c r="T1270">
        <f t="shared" si="217"/>
        <v>-0.28123041281592176</v>
      </c>
    </row>
    <row r="1271" spans="9:20">
      <c r="I1271">
        <f t="shared" si="211"/>
        <v>126.89999999999706</v>
      </c>
      <c r="L1271">
        <f t="shared" si="218"/>
        <v>2.5</v>
      </c>
      <c r="M1271">
        <f t="shared" si="219"/>
        <v>-1</v>
      </c>
      <c r="O1271">
        <f t="shared" si="212"/>
        <v>2.2822408468954292</v>
      </c>
      <c r="P1271">
        <f t="shared" si="213"/>
        <v>1.9254500594731563</v>
      </c>
      <c r="Q1271">
        <f t="shared" si="214"/>
        <v>1.4627250297365781</v>
      </c>
      <c r="R1271">
        <f t="shared" si="215"/>
        <v>0.53727497026342186</v>
      </c>
      <c r="S1271">
        <f t="shared" si="216"/>
        <v>7.4549940526843606E-2</v>
      </c>
      <c r="T1271">
        <f t="shared" si="217"/>
        <v>-0.28224084689542939</v>
      </c>
    </row>
    <row r="1272" spans="9:20">
      <c r="I1272">
        <f t="shared" si="211"/>
        <v>126.99999999999706</v>
      </c>
      <c r="L1272">
        <f t="shared" si="218"/>
        <v>2.5</v>
      </c>
      <c r="M1272">
        <f t="shared" si="219"/>
        <v>-1</v>
      </c>
      <c r="O1272">
        <f t="shared" si="212"/>
        <v>2.2832512809749375</v>
      </c>
      <c r="P1272">
        <f t="shared" si="213"/>
        <v>1.9261793345397231</v>
      </c>
      <c r="Q1272">
        <f t="shared" si="214"/>
        <v>1.4630896672698617</v>
      </c>
      <c r="R1272">
        <f t="shared" si="215"/>
        <v>0.53691033273013844</v>
      </c>
      <c r="S1272">
        <f t="shared" si="216"/>
        <v>7.382066546027688E-2</v>
      </c>
      <c r="T1272">
        <f t="shared" si="217"/>
        <v>-0.28325128097493724</v>
      </c>
    </row>
    <row r="1273" spans="9:20">
      <c r="I1273">
        <f t="shared" si="211"/>
        <v>127.09999999999705</v>
      </c>
      <c r="L1273">
        <f t="shared" si="218"/>
        <v>2.5</v>
      </c>
      <c r="M1273">
        <f t="shared" si="219"/>
        <v>-1</v>
      </c>
      <c r="O1273">
        <f t="shared" si="212"/>
        <v>2.2842617150544449</v>
      </c>
      <c r="P1273">
        <f t="shared" si="213"/>
        <v>1.9269086096062897</v>
      </c>
      <c r="Q1273">
        <f t="shared" si="214"/>
        <v>1.463454304803145</v>
      </c>
      <c r="R1273">
        <f t="shared" si="215"/>
        <v>0.53654569519685513</v>
      </c>
      <c r="S1273">
        <f t="shared" si="216"/>
        <v>7.3091390393710265E-2</v>
      </c>
      <c r="T1273">
        <f t="shared" si="217"/>
        <v>-0.28426171505444509</v>
      </c>
    </row>
    <row r="1274" spans="9:20">
      <c r="I1274">
        <f t="shared" si="211"/>
        <v>127.19999999999705</v>
      </c>
      <c r="L1274">
        <f t="shared" si="218"/>
        <v>2.5</v>
      </c>
      <c r="M1274">
        <f t="shared" si="219"/>
        <v>-1</v>
      </c>
      <c r="O1274">
        <f t="shared" si="212"/>
        <v>2.2852721491339532</v>
      </c>
      <c r="P1274">
        <f t="shared" si="213"/>
        <v>1.9276378846728566</v>
      </c>
      <c r="Q1274">
        <f t="shared" si="214"/>
        <v>1.4638189423364283</v>
      </c>
      <c r="R1274">
        <f t="shared" si="215"/>
        <v>0.53618105766357171</v>
      </c>
      <c r="S1274">
        <f t="shared" si="216"/>
        <v>7.2362115327143539E-2</v>
      </c>
      <c r="T1274">
        <f t="shared" si="217"/>
        <v>-0.28527214913395293</v>
      </c>
    </row>
    <row r="1275" spans="9:20">
      <c r="I1275">
        <f t="shared" si="211"/>
        <v>127.29999999999704</v>
      </c>
      <c r="L1275">
        <f t="shared" si="218"/>
        <v>2.5</v>
      </c>
      <c r="M1275">
        <f t="shared" si="219"/>
        <v>-1</v>
      </c>
      <c r="O1275">
        <f t="shared" si="212"/>
        <v>2.2862825832134606</v>
      </c>
      <c r="P1275">
        <f t="shared" si="213"/>
        <v>1.9283671597394232</v>
      </c>
      <c r="Q1275">
        <f t="shared" si="214"/>
        <v>1.4641835798697116</v>
      </c>
      <c r="R1275">
        <f t="shared" si="215"/>
        <v>0.53581642013028841</v>
      </c>
      <c r="S1275">
        <f t="shared" si="216"/>
        <v>7.1632840260576813E-2</v>
      </c>
      <c r="T1275">
        <f t="shared" si="217"/>
        <v>-0.28628258321346056</v>
      </c>
    </row>
    <row r="1276" spans="9:20">
      <c r="I1276">
        <f t="shared" si="211"/>
        <v>127.39999999999704</v>
      </c>
      <c r="L1276">
        <f t="shared" si="218"/>
        <v>2.5</v>
      </c>
      <c r="M1276">
        <f t="shared" si="219"/>
        <v>-1</v>
      </c>
      <c r="O1276">
        <f t="shared" si="212"/>
        <v>2.2872930172929684</v>
      </c>
      <c r="P1276">
        <f t="shared" si="213"/>
        <v>1.9290964348059898</v>
      </c>
      <c r="Q1276">
        <f t="shared" si="214"/>
        <v>1.4645482174029949</v>
      </c>
      <c r="R1276">
        <f t="shared" si="215"/>
        <v>0.5354517825970051</v>
      </c>
      <c r="S1276">
        <f t="shared" si="216"/>
        <v>7.0903565194010199E-2</v>
      </c>
      <c r="T1276">
        <f t="shared" si="217"/>
        <v>-0.28729301729296841</v>
      </c>
    </row>
    <row r="1277" spans="9:20">
      <c r="I1277">
        <f t="shared" si="211"/>
        <v>127.49999999999703</v>
      </c>
      <c r="L1277">
        <f t="shared" si="218"/>
        <v>2.5</v>
      </c>
      <c r="M1277">
        <f t="shared" si="219"/>
        <v>-1</v>
      </c>
      <c r="O1277">
        <f t="shared" si="212"/>
        <v>2.2883034513724763</v>
      </c>
      <c r="P1277">
        <f t="shared" si="213"/>
        <v>1.9298257098725564</v>
      </c>
      <c r="Q1277">
        <f t="shared" si="214"/>
        <v>1.4649128549362782</v>
      </c>
      <c r="R1277">
        <f t="shared" si="215"/>
        <v>0.53508714506372179</v>
      </c>
      <c r="S1277">
        <f t="shared" si="216"/>
        <v>7.0174290127443473E-2</v>
      </c>
      <c r="T1277">
        <f t="shared" si="217"/>
        <v>-0.28830345137247626</v>
      </c>
    </row>
    <row r="1278" spans="9:20">
      <c r="I1278">
        <f t="shared" si="211"/>
        <v>127.59999999999702</v>
      </c>
      <c r="L1278">
        <f t="shared" si="218"/>
        <v>2.5</v>
      </c>
      <c r="M1278">
        <f t="shared" si="219"/>
        <v>-1</v>
      </c>
      <c r="O1278">
        <f t="shared" si="212"/>
        <v>2.2893138854519841</v>
      </c>
      <c r="P1278">
        <f t="shared" si="213"/>
        <v>1.930554984939123</v>
      </c>
      <c r="Q1278">
        <f t="shared" si="214"/>
        <v>1.4652774924695615</v>
      </c>
      <c r="R1278">
        <f t="shared" si="215"/>
        <v>0.53472250753043848</v>
      </c>
      <c r="S1278">
        <f t="shared" si="216"/>
        <v>6.9445015060876858E-2</v>
      </c>
      <c r="T1278">
        <f t="shared" si="217"/>
        <v>-0.28931388545198411</v>
      </c>
    </row>
    <row r="1279" spans="9:20">
      <c r="I1279">
        <f t="shared" si="211"/>
        <v>127.69999999999702</v>
      </c>
      <c r="L1279">
        <f t="shared" si="218"/>
        <v>2.5</v>
      </c>
      <c r="M1279">
        <f t="shared" si="219"/>
        <v>-1</v>
      </c>
      <c r="O1279">
        <f t="shared" si="212"/>
        <v>2.290324319531492</v>
      </c>
      <c r="P1279">
        <f t="shared" si="213"/>
        <v>1.9312842600056899</v>
      </c>
      <c r="Q1279">
        <f t="shared" si="214"/>
        <v>1.4656421300028448</v>
      </c>
      <c r="R1279">
        <f t="shared" si="215"/>
        <v>0.53435786999715507</v>
      </c>
      <c r="S1279">
        <f t="shared" si="216"/>
        <v>6.8715739994310132E-2</v>
      </c>
      <c r="T1279">
        <f t="shared" si="217"/>
        <v>-0.29032431953149174</v>
      </c>
    </row>
    <row r="1280" spans="9:20">
      <c r="I1280">
        <f t="shared" si="211"/>
        <v>127.79999999999701</v>
      </c>
      <c r="L1280">
        <f t="shared" si="218"/>
        <v>2.5</v>
      </c>
      <c r="M1280">
        <f t="shared" si="219"/>
        <v>-1</v>
      </c>
      <c r="O1280">
        <f t="shared" si="212"/>
        <v>2.2913347536109994</v>
      </c>
      <c r="P1280">
        <f t="shared" si="213"/>
        <v>1.9320135350722567</v>
      </c>
      <c r="Q1280">
        <f t="shared" si="214"/>
        <v>1.4660067675361284</v>
      </c>
      <c r="R1280">
        <f t="shared" si="215"/>
        <v>0.53399323246387165</v>
      </c>
      <c r="S1280">
        <f t="shared" si="216"/>
        <v>6.7986464927743406E-2</v>
      </c>
      <c r="T1280">
        <f t="shared" si="217"/>
        <v>-0.29133475361099959</v>
      </c>
    </row>
    <row r="1281" spans="9:20">
      <c r="I1281">
        <f t="shared" si="211"/>
        <v>127.89999999999701</v>
      </c>
      <c r="L1281">
        <f t="shared" si="218"/>
        <v>2.5</v>
      </c>
      <c r="M1281">
        <f t="shared" si="219"/>
        <v>-1</v>
      </c>
      <c r="O1281">
        <f t="shared" si="212"/>
        <v>2.2923451876905077</v>
      </c>
      <c r="P1281">
        <f t="shared" si="213"/>
        <v>1.9327428101388233</v>
      </c>
      <c r="Q1281">
        <f t="shared" si="214"/>
        <v>1.4663714050694117</v>
      </c>
      <c r="R1281">
        <f t="shared" si="215"/>
        <v>0.53362859493058834</v>
      </c>
      <c r="S1281">
        <f t="shared" si="216"/>
        <v>6.7257189861176792E-2</v>
      </c>
      <c r="T1281">
        <f t="shared" si="217"/>
        <v>-0.29234518769050744</v>
      </c>
    </row>
    <row r="1282" spans="9:20">
      <c r="I1282">
        <f t="shared" si="211"/>
        <v>127.999999999997</v>
      </c>
      <c r="L1282">
        <f t="shared" si="218"/>
        <v>2.5</v>
      </c>
      <c r="M1282">
        <f t="shared" si="219"/>
        <v>-1</v>
      </c>
      <c r="O1282">
        <f t="shared" si="212"/>
        <v>2.2933556217700151</v>
      </c>
      <c r="P1282">
        <f t="shared" si="213"/>
        <v>1.9334720852053899</v>
      </c>
      <c r="Q1282">
        <f t="shared" si="214"/>
        <v>1.466736042602695</v>
      </c>
      <c r="R1282">
        <f t="shared" si="215"/>
        <v>0.53326395739730503</v>
      </c>
      <c r="S1282">
        <f t="shared" si="216"/>
        <v>6.6527914794610066E-2</v>
      </c>
      <c r="T1282">
        <f t="shared" si="217"/>
        <v>-0.29335562177001528</v>
      </c>
    </row>
    <row r="1283" spans="9:20">
      <c r="I1283">
        <f t="shared" ref="I1283:I1346" si="220">I1282+0.1</f>
        <v>128.09999999999701</v>
      </c>
      <c r="L1283">
        <f t="shared" si="218"/>
        <v>2.5</v>
      </c>
      <c r="M1283">
        <f t="shared" si="219"/>
        <v>-1</v>
      </c>
      <c r="O1283">
        <f t="shared" ref="O1283:O1346" si="221">1+((0.5*$B$6*$B$21/$B$5)*$D$33*$B$28*$I1283)</f>
        <v>2.2943660558495234</v>
      </c>
      <c r="P1283">
        <f t="shared" ref="P1283:P1346" si="222">1+((0.5*$B$6*$B$21/$B$5)*$E$33*$B$28*$I1283)</f>
        <v>1.9342013602719568</v>
      </c>
      <c r="Q1283">
        <f t="shared" ref="Q1283:Q1346" si="223">1+((0.5*$B$6*$B$21/$B$5)*$F$33*$B$28*$I1283)</f>
        <v>1.4671006801359785</v>
      </c>
      <c r="R1283">
        <f t="shared" ref="R1283:R1346" si="224">1-((0.5*$B$6*$B$21/$B$5)*$F$33*$B$28*$I1283)</f>
        <v>0.53289931986402161</v>
      </c>
      <c r="S1283">
        <f t="shared" ref="S1283:S1346" si="225">1-((0.5*$B$6*$B$21/$B$5)*$E$33*$B$28*$I1283)</f>
        <v>6.5798639728043229E-2</v>
      </c>
      <c r="T1283">
        <f t="shared" ref="T1283:T1346" si="226">1-((0.5*$B$6*$B$21/$B$5)*$D$33*$B$28*$I1283)</f>
        <v>-0.29436605584952313</v>
      </c>
    </row>
    <row r="1284" spans="9:20">
      <c r="I1284">
        <f t="shared" si="220"/>
        <v>128.199999999997</v>
      </c>
      <c r="L1284">
        <f t="shared" ref="L1284:L1347" si="227">$B$1</f>
        <v>2.5</v>
      </c>
      <c r="M1284">
        <f t="shared" ref="M1284:M1347" si="228">$B$2</f>
        <v>-1</v>
      </c>
      <c r="O1284">
        <f t="shared" si="221"/>
        <v>2.2953764899290308</v>
      </c>
      <c r="P1284">
        <f t="shared" si="222"/>
        <v>1.9349306353385234</v>
      </c>
      <c r="Q1284">
        <f t="shared" si="223"/>
        <v>1.4674653176692618</v>
      </c>
      <c r="R1284">
        <f t="shared" si="224"/>
        <v>0.53253468233073831</v>
      </c>
      <c r="S1284">
        <f t="shared" si="225"/>
        <v>6.5069364661476614E-2</v>
      </c>
      <c r="T1284">
        <f t="shared" si="226"/>
        <v>-0.29537648992903098</v>
      </c>
    </row>
    <row r="1285" spans="9:20">
      <c r="I1285">
        <f t="shared" si="220"/>
        <v>128.299999999997</v>
      </c>
      <c r="L1285">
        <f t="shared" si="227"/>
        <v>2.5</v>
      </c>
      <c r="M1285">
        <f t="shared" si="228"/>
        <v>-1</v>
      </c>
      <c r="O1285">
        <f t="shared" si="221"/>
        <v>2.2963869240085386</v>
      </c>
      <c r="P1285">
        <f t="shared" si="222"/>
        <v>1.9356599104050902</v>
      </c>
      <c r="Q1285">
        <f t="shared" si="223"/>
        <v>1.4678299552025451</v>
      </c>
      <c r="R1285">
        <f t="shared" si="224"/>
        <v>0.53217004479745489</v>
      </c>
      <c r="S1285">
        <f t="shared" si="225"/>
        <v>6.4340089594909888E-2</v>
      </c>
      <c r="T1285">
        <f t="shared" si="226"/>
        <v>-0.29638692400853861</v>
      </c>
    </row>
    <row r="1286" spans="9:20">
      <c r="I1286">
        <f t="shared" si="220"/>
        <v>128.39999999999699</v>
      </c>
      <c r="L1286">
        <f t="shared" si="227"/>
        <v>2.5</v>
      </c>
      <c r="M1286">
        <f t="shared" si="228"/>
        <v>-1</v>
      </c>
      <c r="O1286">
        <f t="shared" si="221"/>
        <v>2.2973973580880465</v>
      </c>
      <c r="P1286">
        <f t="shared" si="222"/>
        <v>1.9363891854716568</v>
      </c>
      <c r="Q1286">
        <f t="shared" si="223"/>
        <v>1.4681945927358284</v>
      </c>
      <c r="R1286">
        <f t="shared" si="224"/>
        <v>0.53180540726417158</v>
      </c>
      <c r="S1286">
        <f t="shared" si="225"/>
        <v>6.3610814528343163E-2</v>
      </c>
      <c r="T1286">
        <f t="shared" si="226"/>
        <v>-0.29739735808804646</v>
      </c>
    </row>
    <row r="1287" spans="9:20">
      <c r="I1287">
        <f t="shared" si="220"/>
        <v>128.49999999999699</v>
      </c>
      <c r="L1287">
        <f t="shared" si="227"/>
        <v>2.5</v>
      </c>
      <c r="M1287">
        <f t="shared" si="228"/>
        <v>-1</v>
      </c>
      <c r="O1287">
        <f t="shared" si="221"/>
        <v>2.2984077921675543</v>
      </c>
      <c r="P1287">
        <f t="shared" si="222"/>
        <v>1.9371184605382235</v>
      </c>
      <c r="Q1287">
        <f t="shared" si="223"/>
        <v>1.4685592302691117</v>
      </c>
      <c r="R1287">
        <f t="shared" si="224"/>
        <v>0.53144076973088827</v>
      </c>
      <c r="S1287">
        <f t="shared" si="225"/>
        <v>6.2881539461776548E-2</v>
      </c>
      <c r="T1287">
        <f t="shared" si="226"/>
        <v>-0.29840779216755431</v>
      </c>
    </row>
    <row r="1288" spans="9:20">
      <c r="I1288">
        <f t="shared" si="220"/>
        <v>128.59999999999698</v>
      </c>
      <c r="L1288">
        <f t="shared" si="227"/>
        <v>2.5</v>
      </c>
      <c r="M1288">
        <f t="shared" si="228"/>
        <v>-1</v>
      </c>
      <c r="O1288">
        <f t="shared" si="221"/>
        <v>2.2994182262470622</v>
      </c>
      <c r="P1288">
        <f t="shared" si="222"/>
        <v>1.9378477356047901</v>
      </c>
      <c r="Q1288">
        <f t="shared" si="223"/>
        <v>1.468923867802395</v>
      </c>
      <c r="R1288">
        <f t="shared" si="224"/>
        <v>0.53107613219760497</v>
      </c>
      <c r="S1288">
        <f t="shared" si="225"/>
        <v>6.2152264395209822E-2</v>
      </c>
      <c r="T1288">
        <f t="shared" si="226"/>
        <v>-0.29941822624706216</v>
      </c>
    </row>
    <row r="1289" spans="9:20">
      <c r="I1289">
        <f t="shared" si="220"/>
        <v>128.69999999999698</v>
      </c>
      <c r="L1289">
        <f t="shared" si="227"/>
        <v>2.5</v>
      </c>
      <c r="M1289">
        <f t="shared" si="228"/>
        <v>-1</v>
      </c>
      <c r="O1289">
        <f t="shared" si="221"/>
        <v>2.3004286603265696</v>
      </c>
      <c r="P1289">
        <f t="shared" si="222"/>
        <v>1.9385770106713567</v>
      </c>
      <c r="Q1289">
        <f t="shared" si="223"/>
        <v>1.4692885053356783</v>
      </c>
      <c r="R1289">
        <f t="shared" si="224"/>
        <v>0.53071149466432166</v>
      </c>
      <c r="S1289">
        <f t="shared" si="225"/>
        <v>6.1422989328643207E-2</v>
      </c>
      <c r="T1289">
        <f t="shared" si="226"/>
        <v>-0.30042866032656979</v>
      </c>
    </row>
    <row r="1290" spans="9:20">
      <c r="I1290">
        <f t="shared" si="220"/>
        <v>128.79999999999697</v>
      </c>
      <c r="L1290">
        <f t="shared" si="227"/>
        <v>2.5</v>
      </c>
      <c r="M1290">
        <f t="shared" si="228"/>
        <v>-1</v>
      </c>
      <c r="O1290">
        <f t="shared" si="221"/>
        <v>2.3014390944060779</v>
      </c>
      <c r="P1290">
        <f t="shared" si="222"/>
        <v>1.9393062857379235</v>
      </c>
      <c r="Q1290">
        <f t="shared" si="223"/>
        <v>1.4696531428689616</v>
      </c>
      <c r="R1290">
        <f t="shared" si="224"/>
        <v>0.53034685713103824</v>
      </c>
      <c r="S1290">
        <f t="shared" si="225"/>
        <v>6.0693714262076481E-2</v>
      </c>
      <c r="T1290">
        <f t="shared" si="226"/>
        <v>-0.30143909440607763</v>
      </c>
    </row>
    <row r="1291" spans="9:20">
      <c r="I1291">
        <f t="shared" si="220"/>
        <v>128.89999999999696</v>
      </c>
      <c r="L1291">
        <f t="shared" si="227"/>
        <v>2.5</v>
      </c>
      <c r="M1291">
        <f t="shared" si="228"/>
        <v>-1</v>
      </c>
      <c r="O1291">
        <f t="shared" si="221"/>
        <v>2.3024495284855853</v>
      </c>
      <c r="P1291">
        <f t="shared" si="222"/>
        <v>1.9400355608044904</v>
      </c>
      <c r="Q1291">
        <f t="shared" si="223"/>
        <v>1.4700177804022452</v>
      </c>
      <c r="R1291">
        <f t="shared" si="224"/>
        <v>0.52998221959775482</v>
      </c>
      <c r="S1291">
        <f t="shared" si="225"/>
        <v>5.9964439195509756E-2</v>
      </c>
      <c r="T1291">
        <f t="shared" si="226"/>
        <v>-0.30244952848558548</v>
      </c>
    </row>
    <row r="1292" spans="9:20">
      <c r="I1292">
        <f t="shared" si="220"/>
        <v>128.99999999999696</v>
      </c>
      <c r="L1292">
        <f t="shared" si="227"/>
        <v>2.5</v>
      </c>
      <c r="M1292">
        <f t="shared" si="228"/>
        <v>-1</v>
      </c>
      <c r="O1292">
        <f t="shared" si="221"/>
        <v>2.3034599625650936</v>
      </c>
      <c r="P1292">
        <f t="shared" si="222"/>
        <v>1.940764835871057</v>
      </c>
      <c r="Q1292">
        <f t="shared" si="223"/>
        <v>1.4703824179355285</v>
      </c>
      <c r="R1292">
        <f t="shared" si="224"/>
        <v>0.52961758206447151</v>
      </c>
      <c r="S1292">
        <f t="shared" si="225"/>
        <v>5.9235164128943141E-2</v>
      </c>
      <c r="T1292">
        <f t="shared" si="226"/>
        <v>-0.30345996256509333</v>
      </c>
    </row>
    <row r="1293" spans="9:20">
      <c r="I1293">
        <f t="shared" si="220"/>
        <v>129.09999999999695</v>
      </c>
      <c r="L1293">
        <f t="shared" si="227"/>
        <v>2.5</v>
      </c>
      <c r="M1293">
        <f t="shared" si="228"/>
        <v>-1</v>
      </c>
      <c r="O1293">
        <f t="shared" si="221"/>
        <v>2.304470396644601</v>
      </c>
      <c r="P1293">
        <f t="shared" si="222"/>
        <v>1.9414941109376236</v>
      </c>
      <c r="Q1293">
        <f t="shared" si="223"/>
        <v>1.4707470554688118</v>
      </c>
      <c r="R1293">
        <f t="shared" si="224"/>
        <v>0.52925294453118821</v>
      </c>
      <c r="S1293">
        <f t="shared" si="225"/>
        <v>5.8505889062376415E-2</v>
      </c>
      <c r="T1293">
        <f t="shared" si="226"/>
        <v>-0.30447039664460096</v>
      </c>
    </row>
    <row r="1294" spans="9:20">
      <c r="I1294">
        <f t="shared" si="220"/>
        <v>129.19999999999695</v>
      </c>
      <c r="L1294">
        <f t="shared" si="227"/>
        <v>2.5</v>
      </c>
      <c r="M1294">
        <f t="shared" si="228"/>
        <v>-1</v>
      </c>
      <c r="O1294">
        <f t="shared" si="221"/>
        <v>2.3054808307241088</v>
      </c>
      <c r="P1294">
        <f t="shared" si="222"/>
        <v>1.9422233860041902</v>
      </c>
      <c r="Q1294">
        <f t="shared" si="223"/>
        <v>1.4711116930020951</v>
      </c>
      <c r="R1294">
        <f t="shared" si="224"/>
        <v>0.5288883069979049</v>
      </c>
      <c r="S1294">
        <f t="shared" si="225"/>
        <v>5.7776613995809689E-2</v>
      </c>
      <c r="T1294">
        <f t="shared" si="226"/>
        <v>-0.30548083072410881</v>
      </c>
    </row>
    <row r="1295" spans="9:20">
      <c r="I1295">
        <f t="shared" si="220"/>
        <v>129.29999999999694</v>
      </c>
      <c r="L1295">
        <f t="shared" si="227"/>
        <v>2.5</v>
      </c>
      <c r="M1295">
        <f t="shared" si="228"/>
        <v>-1</v>
      </c>
      <c r="O1295">
        <f t="shared" si="221"/>
        <v>2.3064912648036167</v>
      </c>
      <c r="P1295">
        <f t="shared" si="222"/>
        <v>1.9429526610707568</v>
      </c>
      <c r="Q1295">
        <f t="shared" si="223"/>
        <v>1.4714763305353784</v>
      </c>
      <c r="R1295">
        <f t="shared" si="224"/>
        <v>0.52852366946462159</v>
      </c>
      <c r="S1295">
        <f t="shared" si="225"/>
        <v>5.7047338929243074E-2</v>
      </c>
      <c r="T1295">
        <f t="shared" si="226"/>
        <v>-0.30649126480361666</v>
      </c>
    </row>
    <row r="1296" spans="9:20">
      <c r="I1296">
        <f t="shared" si="220"/>
        <v>129.39999999999694</v>
      </c>
      <c r="L1296">
        <f t="shared" si="227"/>
        <v>2.5</v>
      </c>
      <c r="M1296">
        <f t="shared" si="228"/>
        <v>-1</v>
      </c>
      <c r="O1296">
        <f t="shared" si="221"/>
        <v>2.3075016988831241</v>
      </c>
      <c r="P1296">
        <f t="shared" si="222"/>
        <v>1.9436819361373237</v>
      </c>
      <c r="Q1296">
        <f t="shared" si="223"/>
        <v>1.4718409680686619</v>
      </c>
      <c r="R1296">
        <f t="shared" si="224"/>
        <v>0.52815903193133817</v>
      </c>
      <c r="S1296">
        <f t="shared" si="225"/>
        <v>5.6318063862676349E-2</v>
      </c>
      <c r="T1296">
        <f t="shared" si="226"/>
        <v>-0.30750169888312429</v>
      </c>
    </row>
    <row r="1297" spans="9:20">
      <c r="I1297">
        <f t="shared" si="220"/>
        <v>129.49999999999693</v>
      </c>
      <c r="L1297">
        <f t="shared" si="227"/>
        <v>2.5</v>
      </c>
      <c r="M1297">
        <f t="shared" si="228"/>
        <v>-1</v>
      </c>
      <c r="O1297">
        <f t="shared" si="221"/>
        <v>2.3085121329626324</v>
      </c>
      <c r="P1297">
        <f t="shared" si="222"/>
        <v>1.9444112112038905</v>
      </c>
      <c r="Q1297">
        <f t="shared" si="223"/>
        <v>1.4722056056019452</v>
      </c>
      <c r="R1297">
        <f t="shared" si="224"/>
        <v>0.52779439439805476</v>
      </c>
      <c r="S1297">
        <f t="shared" si="225"/>
        <v>5.5588788796109623E-2</v>
      </c>
      <c r="T1297">
        <f t="shared" si="226"/>
        <v>-0.30851213296263214</v>
      </c>
    </row>
    <row r="1298" spans="9:20">
      <c r="I1298">
        <f t="shared" si="220"/>
        <v>129.59999999999692</v>
      </c>
      <c r="L1298">
        <f t="shared" si="227"/>
        <v>2.5</v>
      </c>
      <c r="M1298">
        <f t="shared" si="228"/>
        <v>-1</v>
      </c>
      <c r="O1298">
        <f t="shared" si="221"/>
        <v>2.3095225670421398</v>
      </c>
      <c r="P1298">
        <f t="shared" si="222"/>
        <v>1.9451404862704571</v>
      </c>
      <c r="Q1298">
        <f t="shared" si="223"/>
        <v>1.4725702431352286</v>
      </c>
      <c r="R1298">
        <f t="shared" si="224"/>
        <v>0.52742975686477145</v>
      </c>
      <c r="S1298">
        <f t="shared" si="225"/>
        <v>5.4859513729543008E-2</v>
      </c>
      <c r="T1298">
        <f t="shared" si="226"/>
        <v>-0.30952256704213998</v>
      </c>
    </row>
    <row r="1299" spans="9:20">
      <c r="I1299">
        <f t="shared" si="220"/>
        <v>129.69999999999692</v>
      </c>
      <c r="L1299">
        <f t="shared" si="227"/>
        <v>2.5</v>
      </c>
      <c r="M1299">
        <f t="shared" si="228"/>
        <v>-1</v>
      </c>
      <c r="O1299">
        <f t="shared" si="221"/>
        <v>2.3105330011216481</v>
      </c>
      <c r="P1299">
        <f t="shared" si="222"/>
        <v>1.9458697613370237</v>
      </c>
      <c r="Q1299">
        <f t="shared" si="223"/>
        <v>1.4729348806685119</v>
      </c>
      <c r="R1299">
        <f t="shared" si="224"/>
        <v>0.52706511933148814</v>
      </c>
      <c r="S1299">
        <f t="shared" si="225"/>
        <v>5.4130238662976282E-2</v>
      </c>
      <c r="T1299">
        <f t="shared" si="226"/>
        <v>-0.31053300112164783</v>
      </c>
    </row>
    <row r="1300" spans="9:20">
      <c r="I1300">
        <f t="shared" si="220"/>
        <v>129.79999999999691</v>
      </c>
      <c r="L1300">
        <f t="shared" si="227"/>
        <v>2.5</v>
      </c>
      <c r="M1300">
        <f t="shared" si="228"/>
        <v>-1</v>
      </c>
      <c r="O1300">
        <f t="shared" si="221"/>
        <v>2.3115434352011555</v>
      </c>
      <c r="P1300">
        <f t="shared" si="222"/>
        <v>1.9465990364035903</v>
      </c>
      <c r="Q1300">
        <f t="shared" si="223"/>
        <v>1.4732995182017952</v>
      </c>
      <c r="R1300">
        <f t="shared" si="224"/>
        <v>0.52670048179820483</v>
      </c>
      <c r="S1300">
        <f t="shared" si="225"/>
        <v>5.3400963596409556E-2</v>
      </c>
      <c r="T1300">
        <f t="shared" si="226"/>
        <v>-0.31154343520115546</v>
      </c>
    </row>
    <row r="1301" spans="9:20">
      <c r="I1301">
        <f t="shared" si="220"/>
        <v>129.89999999999691</v>
      </c>
      <c r="L1301">
        <f t="shared" si="227"/>
        <v>2.5</v>
      </c>
      <c r="M1301">
        <f t="shared" si="228"/>
        <v>-1</v>
      </c>
      <c r="O1301">
        <f t="shared" si="221"/>
        <v>2.3125538692806633</v>
      </c>
      <c r="P1301">
        <f t="shared" si="222"/>
        <v>1.9473283114701569</v>
      </c>
      <c r="Q1301">
        <f t="shared" si="223"/>
        <v>1.4736641557350785</v>
      </c>
      <c r="R1301">
        <f t="shared" si="224"/>
        <v>0.52633584426492153</v>
      </c>
      <c r="S1301">
        <f t="shared" si="225"/>
        <v>5.2671688529842942E-2</v>
      </c>
      <c r="T1301">
        <f t="shared" si="226"/>
        <v>-0.31255386928066331</v>
      </c>
    </row>
    <row r="1302" spans="9:20">
      <c r="I1302">
        <f t="shared" si="220"/>
        <v>129.9999999999969</v>
      </c>
      <c r="L1302">
        <f t="shared" si="227"/>
        <v>2.5</v>
      </c>
      <c r="M1302">
        <f t="shared" si="228"/>
        <v>-1</v>
      </c>
      <c r="O1302">
        <f t="shared" si="221"/>
        <v>2.3135643033601712</v>
      </c>
      <c r="P1302">
        <f t="shared" si="222"/>
        <v>1.9480575865367238</v>
      </c>
      <c r="Q1302">
        <f t="shared" si="223"/>
        <v>1.4740287932683618</v>
      </c>
      <c r="R1302">
        <f t="shared" si="224"/>
        <v>0.52597120673163811</v>
      </c>
      <c r="S1302">
        <f t="shared" si="225"/>
        <v>5.1942413463276216E-2</v>
      </c>
      <c r="T1302">
        <f t="shared" si="226"/>
        <v>-0.31356430336017116</v>
      </c>
    </row>
    <row r="1303" spans="9:20">
      <c r="I1303">
        <f t="shared" si="220"/>
        <v>130.0999999999969</v>
      </c>
      <c r="L1303">
        <f t="shared" si="227"/>
        <v>2.5</v>
      </c>
      <c r="M1303">
        <f t="shared" si="228"/>
        <v>-1</v>
      </c>
      <c r="O1303">
        <f t="shared" si="221"/>
        <v>2.314574737439679</v>
      </c>
      <c r="P1303">
        <f t="shared" si="222"/>
        <v>1.9487868616032906</v>
      </c>
      <c r="Q1303">
        <f t="shared" si="223"/>
        <v>1.4743934308016453</v>
      </c>
      <c r="R1303">
        <f t="shared" si="224"/>
        <v>0.52560656919835469</v>
      </c>
      <c r="S1303">
        <f t="shared" si="225"/>
        <v>5.121313839670949E-2</v>
      </c>
      <c r="T1303">
        <f t="shared" si="226"/>
        <v>-0.31457473743967901</v>
      </c>
    </row>
    <row r="1304" spans="9:20">
      <c r="I1304">
        <f t="shared" si="220"/>
        <v>130.19999999999689</v>
      </c>
      <c r="L1304">
        <f t="shared" si="227"/>
        <v>2.5</v>
      </c>
      <c r="M1304">
        <f t="shared" si="228"/>
        <v>-1</v>
      </c>
      <c r="O1304">
        <f t="shared" si="221"/>
        <v>2.3155851715191869</v>
      </c>
      <c r="P1304">
        <f t="shared" si="222"/>
        <v>1.9495161366698572</v>
      </c>
      <c r="Q1304">
        <f t="shared" si="223"/>
        <v>1.4747580683349286</v>
      </c>
      <c r="R1304">
        <f t="shared" si="224"/>
        <v>0.52524193166507138</v>
      </c>
      <c r="S1304">
        <f t="shared" si="225"/>
        <v>5.0483863330142875E-2</v>
      </c>
      <c r="T1304">
        <f t="shared" si="226"/>
        <v>-0.31558517151918664</v>
      </c>
    </row>
    <row r="1305" spans="9:20">
      <c r="I1305">
        <f t="shared" si="220"/>
        <v>130.29999999999688</v>
      </c>
      <c r="L1305">
        <f t="shared" si="227"/>
        <v>2.5</v>
      </c>
      <c r="M1305">
        <f t="shared" si="228"/>
        <v>-1</v>
      </c>
      <c r="O1305">
        <f t="shared" si="221"/>
        <v>2.3165956055986943</v>
      </c>
      <c r="P1305">
        <f t="shared" si="222"/>
        <v>1.9502454117364239</v>
      </c>
      <c r="Q1305">
        <f t="shared" si="223"/>
        <v>1.4751227058682119</v>
      </c>
      <c r="R1305">
        <f t="shared" si="224"/>
        <v>0.52487729413178807</v>
      </c>
      <c r="S1305">
        <f t="shared" si="225"/>
        <v>4.9754588263576149E-2</v>
      </c>
      <c r="T1305">
        <f t="shared" si="226"/>
        <v>-0.31659560559869449</v>
      </c>
    </row>
    <row r="1306" spans="9:20">
      <c r="I1306">
        <f t="shared" si="220"/>
        <v>130.39999999999688</v>
      </c>
      <c r="L1306">
        <f t="shared" si="227"/>
        <v>2.5</v>
      </c>
      <c r="M1306">
        <f t="shared" si="228"/>
        <v>-1</v>
      </c>
      <c r="O1306">
        <f t="shared" si="221"/>
        <v>2.3176060396782026</v>
      </c>
      <c r="P1306">
        <f t="shared" si="222"/>
        <v>1.9509746868029905</v>
      </c>
      <c r="Q1306">
        <f t="shared" si="223"/>
        <v>1.4754873434014952</v>
      </c>
      <c r="R1306">
        <f t="shared" si="224"/>
        <v>0.52451265659850477</v>
      </c>
      <c r="S1306">
        <f t="shared" si="225"/>
        <v>4.9025313197009535E-2</v>
      </c>
      <c r="T1306">
        <f t="shared" si="226"/>
        <v>-0.31760603967820233</v>
      </c>
    </row>
    <row r="1307" spans="9:20">
      <c r="I1307">
        <f t="shared" si="220"/>
        <v>130.49999999999687</v>
      </c>
      <c r="L1307">
        <f t="shared" si="227"/>
        <v>2.5</v>
      </c>
      <c r="M1307">
        <f t="shared" si="228"/>
        <v>-1</v>
      </c>
      <c r="O1307">
        <f t="shared" si="221"/>
        <v>2.31861647375771</v>
      </c>
      <c r="P1307">
        <f t="shared" si="222"/>
        <v>1.9517039618695571</v>
      </c>
      <c r="Q1307">
        <f t="shared" si="223"/>
        <v>1.4758519809347785</v>
      </c>
      <c r="R1307">
        <f t="shared" si="224"/>
        <v>0.52414801906522146</v>
      </c>
      <c r="S1307">
        <f t="shared" si="225"/>
        <v>4.8296038130442809E-2</v>
      </c>
      <c r="T1307">
        <f t="shared" si="226"/>
        <v>-0.31861647375771018</v>
      </c>
    </row>
    <row r="1308" spans="9:20">
      <c r="I1308">
        <f t="shared" si="220"/>
        <v>130.59999999999687</v>
      </c>
      <c r="L1308">
        <f t="shared" si="227"/>
        <v>2.5</v>
      </c>
      <c r="M1308">
        <f t="shared" si="228"/>
        <v>-1</v>
      </c>
      <c r="O1308">
        <f t="shared" si="221"/>
        <v>2.3196269078372178</v>
      </c>
      <c r="P1308">
        <f t="shared" si="222"/>
        <v>1.9524332369361239</v>
      </c>
      <c r="Q1308">
        <f t="shared" si="223"/>
        <v>1.4762166184680621</v>
      </c>
      <c r="R1308">
        <f t="shared" si="224"/>
        <v>0.52378338153193804</v>
      </c>
      <c r="S1308">
        <f t="shared" si="225"/>
        <v>4.7566763063876083E-2</v>
      </c>
      <c r="T1308">
        <f t="shared" si="226"/>
        <v>-0.31962690783721781</v>
      </c>
    </row>
    <row r="1309" spans="9:20">
      <c r="I1309">
        <f t="shared" si="220"/>
        <v>130.69999999999686</v>
      </c>
      <c r="L1309">
        <f t="shared" si="227"/>
        <v>2.5</v>
      </c>
      <c r="M1309">
        <f t="shared" si="228"/>
        <v>-1</v>
      </c>
      <c r="O1309">
        <f t="shared" si="221"/>
        <v>2.3206373419167257</v>
      </c>
      <c r="P1309">
        <f t="shared" si="222"/>
        <v>1.9531625120026905</v>
      </c>
      <c r="Q1309">
        <f t="shared" si="223"/>
        <v>1.4765812560013454</v>
      </c>
      <c r="R1309">
        <f t="shared" si="224"/>
        <v>0.52341874399865473</v>
      </c>
      <c r="S1309">
        <f t="shared" si="225"/>
        <v>4.6837487997309468E-2</v>
      </c>
      <c r="T1309">
        <f t="shared" si="226"/>
        <v>-0.32063734191672566</v>
      </c>
    </row>
    <row r="1310" spans="9:20">
      <c r="I1310">
        <f t="shared" si="220"/>
        <v>130.79999999999686</v>
      </c>
      <c r="L1310">
        <f t="shared" si="227"/>
        <v>2.5</v>
      </c>
      <c r="M1310">
        <f t="shared" si="228"/>
        <v>-1</v>
      </c>
      <c r="O1310">
        <f t="shared" si="221"/>
        <v>2.3216477759962335</v>
      </c>
      <c r="P1310">
        <f t="shared" si="222"/>
        <v>1.9538917870692574</v>
      </c>
      <c r="Q1310">
        <f t="shared" si="223"/>
        <v>1.4769458935346287</v>
      </c>
      <c r="R1310">
        <f t="shared" si="224"/>
        <v>0.52305410646537132</v>
      </c>
      <c r="S1310">
        <f t="shared" si="225"/>
        <v>4.6108212930742742E-2</v>
      </c>
      <c r="T1310">
        <f t="shared" si="226"/>
        <v>-0.32164777599623351</v>
      </c>
    </row>
    <row r="1311" spans="9:20">
      <c r="I1311">
        <f t="shared" si="220"/>
        <v>130.89999999999685</v>
      </c>
      <c r="L1311">
        <f t="shared" si="227"/>
        <v>2.5</v>
      </c>
      <c r="M1311">
        <f t="shared" si="228"/>
        <v>-1</v>
      </c>
      <c r="O1311">
        <f t="shared" si="221"/>
        <v>2.3226582100757414</v>
      </c>
      <c r="P1311">
        <f t="shared" si="222"/>
        <v>1.954621062135824</v>
      </c>
      <c r="Q1311">
        <f t="shared" si="223"/>
        <v>1.477310531067912</v>
      </c>
      <c r="R1311">
        <f t="shared" si="224"/>
        <v>0.52268946893208801</v>
      </c>
      <c r="S1311">
        <f t="shared" si="225"/>
        <v>4.5378937864176017E-2</v>
      </c>
      <c r="T1311">
        <f t="shared" si="226"/>
        <v>-0.32265821007574136</v>
      </c>
    </row>
    <row r="1312" spans="9:20">
      <c r="I1312">
        <f t="shared" si="220"/>
        <v>130.99999999999685</v>
      </c>
      <c r="L1312">
        <f t="shared" si="227"/>
        <v>2.5</v>
      </c>
      <c r="M1312">
        <f t="shared" si="228"/>
        <v>-1</v>
      </c>
      <c r="O1312">
        <f t="shared" si="221"/>
        <v>2.3236686441552488</v>
      </c>
      <c r="P1312">
        <f t="shared" si="222"/>
        <v>1.9553503372023906</v>
      </c>
      <c r="Q1312">
        <f t="shared" si="223"/>
        <v>1.4776751686011953</v>
      </c>
      <c r="R1312">
        <f t="shared" si="224"/>
        <v>0.5223248313988047</v>
      </c>
      <c r="S1312">
        <f t="shared" si="225"/>
        <v>4.4649662797609402E-2</v>
      </c>
      <c r="T1312">
        <f t="shared" si="226"/>
        <v>-0.32366864415524899</v>
      </c>
    </row>
    <row r="1313" spans="9:20">
      <c r="I1313">
        <f t="shared" si="220"/>
        <v>131.09999999999684</v>
      </c>
      <c r="L1313">
        <f t="shared" si="227"/>
        <v>2.5</v>
      </c>
      <c r="M1313">
        <f t="shared" si="228"/>
        <v>-1</v>
      </c>
      <c r="O1313">
        <f t="shared" si="221"/>
        <v>2.3246790782347571</v>
      </c>
      <c r="P1313">
        <f t="shared" si="222"/>
        <v>1.9560796122689572</v>
      </c>
      <c r="Q1313">
        <f t="shared" si="223"/>
        <v>1.4780398061344786</v>
      </c>
      <c r="R1313">
        <f t="shared" si="224"/>
        <v>0.52196019386552139</v>
      </c>
      <c r="S1313">
        <f t="shared" si="225"/>
        <v>4.3920387731042676E-2</v>
      </c>
      <c r="T1313">
        <f t="shared" si="226"/>
        <v>-0.32467907823475683</v>
      </c>
    </row>
    <row r="1314" spans="9:20">
      <c r="I1314">
        <f t="shared" si="220"/>
        <v>131.19999999999683</v>
      </c>
      <c r="L1314">
        <f t="shared" si="227"/>
        <v>2.5</v>
      </c>
      <c r="M1314">
        <f t="shared" si="228"/>
        <v>-1</v>
      </c>
      <c r="O1314">
        <f t="shared" si="221"/>
        <v>2.3256895123142645</v>
      </c>
      <c r="P1314">
        <f t="shared" si="222"/>
        <v>1.956808887335524</v>
      </c>
      <c r="Q1314">
        <f t="shared" si="223"/>
        <v>1.4784044436677619</v>
      </c>
      <c r="R1314">
        <f t="shared" si="224"/>
        <v>0.52159555633223798</v>
      </c>
      <c r="S1314">
        <f t="shared" si="225"/>
        <v>4.319111266447595E-2</v>
      </c>
      <c r="T1314">
        <f t="shared" si="226"/>
        <v>-0.32568951231426468</v>
      </c>
    </row>
    <row r="1315" spans="9:20">
      <c r="I1315">
        <f t="shared" si="220"/>
        <v>131.29999999999683</v>
      </c>
      <c r="L1315">
        <f t="shared" si="227"/>
        <v>2.5</v>
      </c>
      <c r="M1315">
        <f t="shared" si="228"/>
        <v>-1</v>
      </c>
      <c r="O1315">
        <f t="shared" si="221"/>
        <v>2.3266999463937723</v>
      </c>
      <c r="P1315">
        <f t="shared" si="222"/>
        <v>1.9575381624020907</v>
      </c>
      <c r="Q1315">
        <f t="shared" si="223"/>
        <v>1.4787690812010452</v>
      </c>
      <c r="R1315">
        <f t="shared" si="224"/>
        <v>0.52123091879895467</v>
      </c>
      <c r="S1315">
        <f t="shared" si="225"/>
        <v>4.2461837597909335E-2</v>
      </c>
      <c r="T1315">
        <f t="shared" si="226"/>
        <v>-0.32669994639377231</v>
      </c>
    </row>
    <row r="1316" spans="9:20">
      <c r="I1316">
        <f t="shared" si="220"/>
        <v>131.39999999999682</v>
      </c>
      <c r="L1316">
        <f t="shared" si="227"/>
        <v>2.5</v>
      </c>
      <c r="M1316">
        <f t="shared" si="228"/>
        <v>-1</v>
      </c>
      <c r="O1316">
        <f t="shared" si="221"/>
        <v>2.3277103804732802</v>
      </c>
      <c r="P1316">
        <f t="shared" si="222"/>
        <v>1.9582674374686575</v>
      </c>
      <c r="Q1316">
        <f t="shared" si="223"/>
        <v>1.4791337187343288</v>
      </c>
      <c r="R1316">
        <f t="shared" si="224"/>
        <v>0.52086628126567125</v>
      </c>
      <c r="S1316">
        <f t="shared" si="225"/>
        <v>4.173256253134261E-2</v>
      </c>
      <c r="T1316">
        <f t="shared" si="226"/>
        <v>-0.32771038047328016</v>
      </c>
    </row>
    <row r="1317" spans="9:20">
      <c r="I1317">
        <f t="shared" si="220"/>
        <v>131.49999999999682</v>
      </c>
      <c r="L1317">
        <f t="shared" si="227"/>
        <v>2.5</v>
      </c>
      <c r="M1317">
        <f t="shared" si="228"/>
        <v>-1</v>
      </c>
      <c r="O1317">
        <f t="shared" si="221"/>
        <v>2.328720814552788</v>
      </c>
      <c r="P1317">
        <f t="shared" si="222"/>
        <v>1.9589967125352241</v>
      </c>
      <c r="Q1317">
        <f t="shared" si="223"/>
        <v>1.4794983562676121</v>
      </c>
      <c r="R1317">
        <f t="shared" si="224"/>
        <v>0.52050164373238794</v>
      </c>
      <c r="S1317">
        <f t="shared" si="225"/>
        <v>4.1003287464775884E-2</v>
      </c>
      <c r="T1317">
        <f t="shared" si="226"/>
        <v>-0.32872081455278801</v>
      </c>
    </row>
    <row r="1318" spans="9:20">
      <c r="I1318">
        <f t="shared" si="220"/>
        <v>131.59999999999681</v>
      </c>
      <c r="L1318">
        <f t="shared" si="227"/>
        <v>2.5</v>
      </c>
      <c r="M1318">
        <f t="shared" si="228"/>
        <v>-1</v>
      </c>
      <c r="O1318">
        <f t="shared" si="221"/>
        <v>2.3297312486322959</v>
      </c>
      <c r="P1318">
        <f t="shared" si="222"/>
        <v>1.9597259876017907</v>
      </c>
      <c r="Q1318">
        <f t="shared" si="223"/>
        <v>1.4798629938008954</v>
      </c>
      <c r="R1318">
        <f t="shared" si="224"/>
        <v>0.52013700619910463</v>
      </c>
      <c r="S1318">
        <f t="shared" si="225"/>
        <v>4.0274012398209269E-2</v>
      </c>
      <c r="T1318">
        <f t="shared" si="226"/>
        <v>-0.32973124863229586</v>
      </c>
    </row>
    <row r="1319" spans="9:20">
      <c r="I1319">
        <f t="shared" si="220"/>
        <v>131.69999999999681</v>
      </c>
      <c r="L1319">
        <f t="shared" si="227"/>
        <v>2.5</v>
      </c>
      <c r="M1319">
        <f t="shared" si="228"/>
        <v>-1</v>
      </c>
      <c r="O1319">
        <f t="shared" si="221"/>
        <v>2.3307416827118033</v>
      </c>
      <c r="P1319">
        <f t="shared" si="222"/>
        <v>1.9604552626683573</v>
      </c>
      <c r="Q1319">
        <f t="shared" si="223"/>
        <v>1.4802276313341787</v>
      </c>
      <c r="R1319">
        <f t="shared" si="224"/>
        <v>0.51977236866582133</v>
      </c>
      <c r="S1319">
        <f t="shared" si="225"/>
        <v>3.9544737331642543E-2</v>
      </c>
      <c r="T1319">
        <f t="shared" si="226"/>
        <v>-0.33074168271180349</v>
      </c>
    </row>
    <row r="1320" spans="9:20">
      <c r="I1320">
        <f t="shared" si="220"/>
        <v>131.7999999999968</v>
      </c>
      <c r="L1320">
        <f t="shared" si="227"/>
        <v>2.5</v>
      </c>
      <c r="M1320">
        <f t="shared" si="228"/>
        <v>-1</v>
      </c>
      <c r="O1320">
        <f t="shared" si="221"/>
        <v>2.3317521167913116</v>
      </c>
      <c r="P1320">
        <f t="shared" si="222"/>
        <v>1.9611845377349242</v>
      </c>
      <c r="Q1320">
        <f t="shared" si="223"/>
        <v>1.4805922688674622</v>
      </c>
      <c r="R1320">
        <f t="shared" si="224"/>
        <v>0.51940773113253791</v>
      </c>
      <c r="S1320">
        <f t="shared" si="225"/>
        <v>3.8815462265075817E-2</v>
      </c>
      <c r="T1320">
        <f t="shared" si="226"/>
        <v>-0.33175211679131134</v>
      </c>
    </row>
    <row r="1321" spans="9:20">
      <c r="I1321">
        <f t="shared" si="220"/>
        <v>131.89999999999679</v>
      </c>
      <c r="L1321">
        <f t="shared" si="227"/>
        <v>2.5</v>
      </c>
      <c r="M1321">
        <f t="shared" si="228"/>
        <v>-1</v>
      </c>
      <c r="O1321">
        <f t="shared" si="221"/>
        <v>2.332762550870819</v>
      </c>
      <c r="P1321">
        <f t="shared" si="222"/>
        <v>1.9619138128014908</v>
      </c>
      <c r="Q1321">
        <f t="shared" si="223"/>
        <v>1.4809569064007455</v>
      </c>
      <c r="R1321">
        <f t="shared" si="224"/>
        <v>0.5190430935992546</v>
      </c>
      <c r="S1321">
        <f t="shared" si="225"/>
        <v>3.8086187198509203E-2</v>
      </c>
      <c r="T1321">
        <f t="shared" si="226"/>
        <v>-0.33276255087081918</v>
      </c>
    </row>
    <row r="1322" spans="9:20">
      <c r="I1322">
        <f t="shared" si="220"/>
        <v>131.99999999999679</v>
      </c>
      <c r="L1322">
        <f t="shared" si="227"/>
        <v>2.5</v>
      </c>
      <c r="M1322">
        <f t="shared" si="228"/>
        <v>-1</v>
      </c>
      <c r="O1322">
        <f t="shared" si="221"/>
        <v>2.3337729849503273</v>
      </c>
      <c r="P1322">
        <f t="shared" si="222"/>
        <v>1.9626430878680576</v>
      </c>
      <c r="Q1322">
        <f t="shared" si="223"/>
        <v>1.4813215439340288</v>
      </c>
      <c r="R1322">
        <f t="shared" si="224"/>
        <v>0.51867845606597118</v>
      </c>
      <c r="S1322">
        <f t="shared" si="225"/>
        <v>3.7356912131942477E-2</v>
      </c>
      <c r="T1322">
        <f t="shared" si="226"/>
        <v>-0.33377298495032703</v>
      </c>
    </row>
    <row r="1323" spans="9:20">
      <c r="I1323">
        <f t="shared" si="220"/>
        <v>132.09999999999678</v>
      </c>
      <c r="L1323">
        <f t="shared" si="227"/>
        <v>2.5</v>
      </c>
      <c r="M1323">
        <f t="shared" si="228"/>
        <v>-1</v>
      </c>
      <c r="O1323">
        <f t="shared" si="221"/>
        <v>2.3347834190298347</v>
      </c>
      <c r="P1323">
        <f t="shared" si="222"/>
        <v>1.9633723629346242</v>
      </c>
      <c r="Q1323">
        <f t="shared" si="223"/>
        <v>1.4816861814673121</v>
      </c>
      <c r="R1323">
        <f t="shared" si="224"/>
        <v>0.51831381853268788</v>
      </c>
      <c r="S1323">
        <f t="shared" si="225"/>
        <v>3.6627637065375862E-2</v>
      </c>
      <c r="T1323">
        <f t="shared" si="226"/>
        <v>-0.33478341902983466</v>
      </c>
    </row>
    <row r="1324" spans="9:20">
      <c r="I1324">
        <f t="shared" si="220"/>
        <v>132.19999999999678</v>
      </c>
      <c r="L1324">
        <f t="shared" si="227"/>
        <v>2.5</v>
      </c>
      <c r="M1324">
        <f t="shared" si="228"/>
        <v>-1</v>
      </c>
      <c r="O1324">
        <f t="shared" si="221"/>
        <v>2.3357938531093425</v>
      </c>
      <c r="P1324">
        <f t="shared" si="222"/>
        <v>1.9641016380011909</v>
      </c>
      <c r="Q1324">
        <f t="shared" si="223"/>
        <v>1.4820508190005954</v>
      </c>
      <c r="R1324">
        <f t="shared" si="224"/>
        <v>0.51794918099940457</v>
      </c>
      <c r="S1324">
        <f t="shared" si="225"/>
        <v>3.5898361998809136E-2</v>
      </c>
      <c r="T1324">
        <f t="shared" si="226"/>
        <v>-0.33579385310934251</v>
      </c>
    </row>
    <row r="1325" spans="9:20">
      <c r="I1325">
        <f t="shared" si="220"/>
        <v>132.29999999999677</v>
      </c>
      <c r="L1325">
        <f t="shared" si="227"/>
        <v>2.5</v>
      </c>
      <c r="M1325">
        <f t="shared" si="228"/>
        <v>-1</v>
      </c>
      <c r="O1325">
        <f t="shared" si="221"/>
        <v>2.3368042871888504</v>
      </c>
      <c r="P1325">
        <f t="shared" si="222"/>
        <v>1.9648309130677575</v>
      </c>
      <c r="Q1325">
        <f t="shared" si="223"/>
        <v>1.4824154565338787</v>
      </c>
      <c r="R1325">
        <f t="shared" si="224"/>
        <v>0.51758454346612126</v>
      </c>
      <c r="S1325">
        <f t="shared" si="225"/>
        <v>3.516908693224241E-2</v>
      </c>
      <c r="T1325">
        <f t="shared" si="226"/>
        <v>-0.33680428718885036</v>
      </c>
    </row>
    <row r="1326" spans="9:20">
      <c r="I1326">
        <f t="shared" si="220"/>
        <v>132.39999999999677</v>
      </c>
      <c r="L1326">
        <f t="shared" si="227"/>
        <v>2.5</v>
      </c>
      <c r="M1326">
        <f t="shared" si="228"/>
        <v>-1</v>
      </c>
      <c r="O1326">
        <f t="shared" si="221"/>
        <v>2.3378147212683582</v>
      </c>
      <c r="P1326">
        <f t="shared" si="222"/>
        <v>1.9655601881343241</v>
      </c>
      <c r="Q1326">
        <f t="shared" si="223"/>
        <v>1.482780094067162</v>
      </c>
      <c r="R1326">
        <f t="shared" si="224"/>
        <v>0.51721990593283795</v>
      </c>
      <c r="S1326">
        <f t="shared" si="225"/>
        <v>3.4439811865675796E-2</v>
      </c>
      <c r="T1326">
        <f t="shared" si="226"/>
        <v>-0.33781472126835821</v>
      </c>
    </row>
    <row r="1327" spans="9:20">
      <c r="I1327">
        <f t="shared" si="220"/>
        <v>132.49999999999676</v>
      </c>
      <c r="L1327">
        <f t="shared" si="227"/>
        <v>2.5</v>
      </c>
      <c r="M1327">
        <f t="shared" si="228"/>
        <v>-1</v>
      </c>
      <c r="O1327">
        <f t="shared" si="221"/>
        <v>2.3388251553478661</v>
      </c>
      <c r="P1327">
        <f t="shared" si="222"/>
        <v>1.9662894632008909</v>
      </c>
      <c r="Q1327">
        <f t="shared" si="223"/>
        <v>1.4831447316004454</v>
      </c>
      <c r="R1327">
        <f t="shared" si="224"/>
        <v>0.51685526839955453</v>
      </c>
      <c r="S1327">
        <f t="shared" si="225"/>
        <v>3.371053679910907E-2</v>
      </c>
      <c r="T1327">
        <f t="shared" si="226"/>
        <v>-0.33882515534786584</v>
      </c>
    </row>
    <row r="1328" spans="9:20">
      <c r="I1328">
        <f t="shared" si="220"/>
        <v>132.59999999999675</v>
      </c>
      <c r="L1328">
        <f t="shared" si="227"/>
        <v>2.5</v>
      </c>
      <c r="M1328">
        <f t="shared" si="228"/>
        <v>-1</v>
      </c>
      <c r="O1328">
        <f t="shared" si="221"/>
        <v>2.3398355894273735</v>
      </c>
      <c r="P1328">
        <f t="shared" si="222"/>
        <v>1.9670187382674578</v>
      </c>
      <c r="Q1328">
        <f t="shared" si="223"/>
        <v>1.4835093691337289</v>
      </c>
      <c r="R1328">
        <f t="shared" si="224"/>
        <v>0.51649063086627112</v>
      </c>
      <c r="S1328">
        <f t="shared" si="225"/>
        <v>3.2981261732542344E-2</v>
      </c>
      <c r="T1328">
        <f t="shared" si="226"/>
        <v>-0.33983558942737369</v>
      </c>
    </row>
    <row r="1329" spans="9:20">
      <c r="I1329">
        <f t="shared" si="220"/>
        <v>132.69999999999675</v>
      </c>
      <c r="L1329">
        <f t="shared" si="227"/>
        <v>2.5</v>
      </c>
      <c r="M1329">
        <f t="shared" si="228"/>
        <v>-1</v>
      </c>
      <c r="O1329">
        <f t="shared" si="221"/>
        <v>2.3408460235068818</v>
      </c>
      <c r="P1329">
        <f t="shared" si="222"/>
        <v>1.9677480133340244</v>
      </c>
      <c r="Q1329">
        <f t="shared" si="223"/>
        <v>1.4838740066670122</v>
      </c>
      <c r="R1329">
        <f t="shared" si="224"/>
        <v>0.51612599333298781</v>
      </c>
      <c r="S1329">
        <f t="shared" si="225"/>
        <v>3.2251986665975729E-2</v>
      </c>
      <c r="T1329">
        <f t="shared" si="226"/>
        <v>-0.34084602350688153</v>
      </c>
    </row>
    <row r="1330" spans="9:20">
      <c r="I1330">
        <f t="shared" si="220"/>
        <v>132.79999999999674</v>
      </c>
      <c r="L1330">
        <f t="shared" si="227"/>
        <v>2.5</v>
      </c>
      <c r="M1330">
        <f t="shared" si="228"/>
        <v>-1</v>
      </c>
      <c r="O1330">
        <f t="shared" si="221"/>
        <v>2.3418564575863892</v>
      </c>
      <c r="P1330">
        <f t="shared" si="222"/>
        <v>1.968477288400591</v>
      </c>
      <c r="Q1330">
        <f t="shared" si="223"/>
        <v>1.4842386442002955</v>
      </c>
      <c r="R1330">
        <f t="shared" si="224"/>
        <v>0.5157613557997045</v>
      </c>
      <c r="S1330">
        <f t="shared" si="225"/>
        <v>3.1522711599409003E-2</v>
      </c>
      <c r="T1330">
        <f t="shared" si="226"/>
        <v>-0.34185645758638938</v>
      </c>
    </row>
    <row r="1331" spans="9:20">
      <c r="I1331">
        <f t="shared" si="220"/>
        <v>132.89999999999674</v>
      </c>
      <c r="L1331">
        <f t="shared" si="227"/>
        <v>2.5</v>
      </c>
      <c r="M1331">
        <f t="shared" si="228"/>
        <v>-1</v>
      </c>
      <c r="O1331">
        <f t="shared" si="221"/>
        <v>2.342866891665897</v>
      </c>
      <c r="P1331">
        <f t="shared" si="222"/>
        <v>1.9692065634671576</v>
      </c>
      <c r="Q1331">
        <f t="shared" si="223"/>
        <v>1.4846032817335788</v>
      </c>
      <c r="R1331">
        <f t="shared" si="224"/>
        <v>0.51539671826642119</v>
      </c>
      <c r="S1331">
        <f t="shared" si="225"/>
        <v>3.0793436532842278E-2</v>
      </c>
      <c r="T1331">
        <f t="shared" si="226"/>
        <v>-0.34286689166589701</v>
      </c>
    </row>
    <row r="1332" spans="9:20">
      <c r="I1332">
        <f t="shared" si="220"/>
        <v>132.99999999999673</v>
      </c>
      <c r="L1332">
        <f t="shared" si="227"/>
        <v>2.5</v>
      </c>
      <c r="M1332">
        <f t="shared" si="228"/>
        <v>-1</v>
      </c>
      <c r="O1332">
        <f t="shared" si="221"/>
        <v>2.3438773257454049</v>
      </c>
      <c r="P1332">
        <f t="shared" si="222"/>
        <v>1.9699358385337242</v>
      </c>
      <c r="Q1332">
        <f t="shared" si="223"/>
        <v>1.4849679192668621</v>
      </c>
      <c r="R1332">
        <f t="shared" si="224"/>
        <v>0.51503208073313789</v>
      </c>
      <c r="S1332">
        <f t="shared" si="225"/>
        <v>3.0064161466275663E-2</v>
      </c>
      <c r="T1332">
        <f t="shared" si="226"/>
        <v>-0.34387732574540486</v>
      </c>
    </row>
    <row r="1333" spans="9:20">
      <c r="I1333">
        <f t="shared" si="220"/>
        <v>133.09999999999673</v>
      </c>
      <c r="L1333">
        <f t="shared" si="227"/>
        <v>2.5</v>
      </c>
      <c r="M1333">
        <f t="shared" si="228"/>
        <v>-1</v>
      </c>
      <c r="O1333">
        <f t="shared" si="221"/>
        <v>2.3448877598249127</v>
      </c>
      <c r="P1333">
        <f t="shared" si="222"/>
        <v>1.9706651136002911</v>
      </c>
      <c r="Q1333">
        <f t="shared" si="223"/>
        <v>1.4853325568001456</v>
      </c>
      <c r="R1333">
        <f t="shared" si="224"/>
        <v>0.51466744319985447</v>
      </c>
      <c r="S1333">
        <f t="shared" si="225"/>
        <v>2.9334886399708937E-2</v>
      </c>
      <c r="T1333">
        <f t="shared" si="226"/>
        <v>-0.34488775982491271</v>
      </c>
    </row>
    <row r="1334" spans="9:20">
      <c r="I1334">
        <f t="shared" si="220"/>
        <v>133.19999999999672</v>
      </c>
      <c r="L1334">
        <f t="shared" si="227"/>
        <v>2.5</v>
      </c>
      <c r="M1334">
        <f t="shared" si="228"/>
        <v>-1</v>
      </c>
      <c r="O1334">
        <f t="shared" si="221"/>
        <v>2.3458981939044206</v>
      </c>
      <c r="P1334">
        <f t="shared" si="222"/>
        <v>1.9713943886668579</v>
      </c>
      <c r="Q1334">
        <f t="shared" si="223"/>
        <v>1.4856971943334289</v>
      </c>
      <c r="R1334">
        <f t="shared" si="224"/>
        <v>0.51430280566657105</v>
      </c>
      <c r="S1334">
        <f t="shared" si="225"/>
        <v>2.8605611333142211E-2</v>
      </c>
      <c r="T1334">
        <f t="shared" si="226"/>
        <v>-0.34589819390442034</v>
      </c>
    </row>
    <row r="1335" spans="9:20">
      <c r="I1335">
        <f t="shared" si="220"/>
        <v>133.29999999999671</v>
      </c>
      <c r="L1335">
        <f t="shared" si="227"/>
        <v>2.5</v>
      </c>
      <c r="M1335">
        <f t="shared" si="228"/>
        <v>-1</v>
      </c>
      <c r="O1335">
        <f t="shared" si="221"/>
        <v>2.346908627983928</v>
      </c>
      <c r="P1335">
        <f t="shared" si="222"/>
        <v>1.9721236637334245</v>
      </c>
      <c r="Q1335">
        <f t="shared" si="223"/>
        <v>1.4860618318667123</v>
      </c>
      <c r="R1335">
        <f t="shared" si="224"/>
        <v>0.51393816813328774</v>
      </c>
      <c r="S1335">
        <f t="shared" si="225"/>
        <v>2.7876336266575596E-2</v>
      </c>
      <c r="T1335">
        <f t="shared" si="226"/>
        <v>-0.34690862798392819</v>
      </c>
    </row>
    <row r="1336" spans="9:20">
      <c r="I1336">
        <f t="shared" si="220"/>
        <v>133.39999999999671</v>
      </c>
      <c r="L1336">
        <f t="shared" si="227"/>
        <v>2.5</v>
      </c>
      <c r="M1336">
        <f t="shared" si="228"/>
        <v>-1</v>
      </c>
      <c r="O1336">
        <f t="shared" si="221"/>
        <v>2.3479190620634363</v>
      </c>
      <c r="P1336">
        <f t="shared" si="222"/>
        <v>1.9728529387999911</v>
      </c>
      <c r="Q1336">
        <f t="shared" si="223"/>
        <v>1.4864264693999956</v>
      </c>
      <c r="R1336">
        <f t="shared" si="224"/>
        <v>0.51357353060000444</v>
      </c>
      <c r="S1336">
        <f t="shared" si="225"/>
        <v>2.7147061200008871E-2</v>
      </c>
      <c r="T1336">
        <f t="shared" si="226"/>
        <v>-0.34791906206343604</v>
      </c>
    </row>
    <row r="1337" spans="9:20">
      <c r="I1337">
        <f t="shared" si="220"/>
        <v>133.4999999999967</v>
      </c>
      <c r="L1337">
        <f t="shared" si="227"/>
        <v>2.5</v>
      </c>
      <c r="M1337">
        <f t="shared" si="228"/>
        <v>-1</v>
      </c>
      <c r="O1337">
        <f t="shared" si="221"/>
        <v>2.3489294961429437</v>
      </c>
      <c r="P1337">
        <f t="shared" si="222"/>
        <v>1.9735822138665577</v>
      </c>
      <c r="Q1337">
        <f t="shared" si="223"/>
        <v>1.4867911069332789</v>
      </c>
      <c r="R1337">
        <f t="shared" si="224"/>
        <v>0.51320889306672113</v>
      </c>
      <c r="S1337">
        <f t="shared" si="225"/>
        <v>2.6417786133442145E-2</v>
      </c>
      <c r="T1337">
        <f t="shared" si="226"/>
        <v>-0.34892949614294388</v>
      </c>
    </row>
    <row r="1338" spans="9:20">
      <c r="I1338">
        <f t="shared" si="220"/>
        <v>133.5999999999967</v>
      </c>
      <c r="L1338">
        <f t="shared" si="227"/>
        <v>2.5</v>
      </c>
      <c r="M1338">
        <f t="shared" si="228"/>
        <v>-1</v>
      </c>
      <c r="O1338">
        <f t="shared" si="221"/>
        <v>2.3499399302224515</v>
      </c>
      <c r="P1338">
        <f t="shared" si="222"/>
        <v>1.9743114889331244</v>
      </c>
      <c r="Q1338">
        <f t="shared" si="223"/>
        <v>1.4871557444665622</v>
      </c>
      <c r="R1338">
        <f t="shared" si="224"/>
        <v>0.51284425553343782</v>
      </c>
      <c r="S1338">
        <f t="shared" si="225"/>
        <v>2.568851106687553E-2</v>
      </c>
      <c r="T1338">
        <f t="shared" si="226"/>
        <v>-0.34993993022245151</v>
      </c>
    </row>
    <row r="1339" spans="9:20">
      <c r="I1339">
        <f t="shared" si="220"/>
        <v>133.69999999999669</v>
      </c>
      <c r="L1339">
        <f t="shared" si="227"/>
        <v>2.5</v>
      </c>
      <c r="M1339">
        <f t="shared" si="228"/>
        <v>-1</v>
      </c>
      <c r="O1339">
        <f t="shared" si="221"/>
        <v>2.3509503643019594</v>
      </c>
      <c r="P1339">
        <f t="shared" si="222"/>
        <v>1.9750407639996912</v>
      </c>
      <c r="Q1339">
        <f t="shared" si="223"/>
        <v>1.4875203819998455</v>
      </c>
      <c r="R1339">
        <f t="shared" si="224"/>
        <v>0.5124796180001544</v>
      </c>
      <c r="S1339">
        <f t="shared" si="225"/>
        <v>2.4959236000308804E-2</v>
      </c>
      <c r="T1339">
        <f t="shared" si="226"/>
        <v>-0.35095036430195936</v>
      </c>
    </row>
    <row r="1340" spans="9:20">
      <c r="I1340">
        <f t="shared" si="220"/>
        <v>133.79999999999669</v>
      </c>
      <c r="L1340">
        <f t="shared" si="227"/>
        <v>2.5</v>
      </c>
      <c r="M1340">
        <f t="shared" si="228"/>
        <v>-1</v>
      </c>
      <c r="O1340">
        <f t="shared" si="221"/>
        <v>2.3519607983814672</v>
      </c>
      <c r="P1340">
        <f t="shared" si="222"/>
        <v>1.9757700390662578</v>
      </c>
      <c r="Q1340">
        <f t="shared" si="223"/>
        <v>1.4878850195331288</v>
      </c>
      <c r="R1340">
        <f t="shared" si="224"/>
        <v>0.51211498046687109</v>
      </c>
      <c r="S1340">
        <f t="shared" si="225"/>
        <v>2.422996093374219E-2</v>
      </c>
      <c r="T1340">
        <f t="shared" si="226"/>
        <v>-0.35196079838146721</v>
      </c>
    </row>
    <row r="1341" spans="9:20">
      <c r="I1341">
        <f t="shared" si="220"/>
        <v>133.89999999999668</v>
      </c>
      <c r="L1341">
        <f t="shared" si="227"/>
        <v>2.5</v>
      </c>
      <c r="M1341">
        <f t="shared" si="228"/>
        <v>-1</v>
      </c>
      <c r="O1341">
        <f t="shared" si="221"/>
        <v>2.3529712324609751</v>
      </c>
      <c r="P1341">
        <f t="shared" si="222"/>
        <v>1.9764993141328246</v>
      </c>
      <c r="Q1341">
        <f t="shared" si="223"/>
        <v>1.4882496570664123</v>
      </c>
      <c r="R1341">
        <f t="shared" si="224"/>
        <v>0.51175034293358768</v>
      </c>
      <c r="S1341">
        <f t="shared" si="225"/>
        <v>2.3500685867175464E-2</v>
      </c>
      <c r="T1341">
        <f t="shared" si="226"/>
        <v>-0.35297123246097506</v>
      </c>
    </row>
    <row r="1342" spans="9:20">
      <c r="I1342">
        <f t="shared" si="220"/>
        <v>133.99999999999667</v>
      </c>
      <c r="L1342">
        <f t="shared" si="227"/>
        <v>2.5</v>
      </c>
      <c r="M1342">
        <f t="shared" si="228"/>
        <v>-1</v>
      </c>
      <c r="O1342">
        <f t="shared" si="221"/>
        <v>2.3539816665404825</v>
      </c>
      <c r="P1342">
        <f t="shared" si="222"/>
        <v>1.9772285891993913</v>
      </c>
      <c r="Q1342">
        <f t="shared" si="223"/>
        <v>1.4886142945996956</v>
      </c>
      <c r="R1342">
        <f t="shared" si="224"/>
        <v>0.51138570540030437</v>
      </c>
      <c r="S1342">
        <f t="shared" si="225"/>
        <v>2.2771410800608738E-2</v>
      </c>
      <c r="T1342">
        <f t="shared" si="226"/>
        <v>-0.35398166654048269</v>
      </c>
    </row>
    <row r="1343" spans="9:20">
      <c r="I1343">
        <f t="shared" si="220"/>
        <v>134.09999999999667</v>
      </c>
      <c r="L1343">
        <f t="shared" si="227"/>
        <v>2.5</v>
      </c>
      <c r="M1343">
        <f t="shared" si="228"/>
        <v>-1</v>
      </c>
      <c r="O1343">
        <f t="shared" si="221"/>
        <v>2.3549921006199908</v>
      </c>
      <c r="P1343">
        <f t="shared" si="222"/>
        <v>1.9779578642659579</v>
      </c>
      <c r="Q1343">
        <f t="shared" si="223"/>
        <v>1.4889789321329789</v>
      </c>
      <c r="R1343">
        <f t="shared" si="224"/>
        <v>0.51102106786702106</v>
      </c>
      <c r="S1343">
        <f t="shared" si="225"/>
        <v>2.2042135734042123E-2</v>
      </c>
      <c r="T1343">
        <f t="shared" si="226"/>
        <v>-0.35499210061999054</v>
      </c>
    </row>
    <row r="1344" spans="9:20">
      <c r="I1344">
        <f t="shared" si="220"/>
        <v>134.19999999999666</v>
      </c>
      <c r="L1344">
        <f t="shared" si="227"/>
        <v>2.5</v>
      </c>
      <c r="M1344">
        <f t="shared" si="228"/>
        <v>-1</v>
      </c>
      <c r="O1344">
        <f t="shared" si="221"/>
        <v>2.3560025346994982</v>
      </c>
      <c r="P1344">
        <f t="shared" si="222"/>
        <v>1.9786871393325245</v>
      </c>
      <c r="Q1344">
        <f t="shared" si="223"/>
        <v>1.4893435696662622</v>
      </c>
      <c r="R1344">
        <f t="shared" si="224"/>
        <v>0.51065643033373775</v>
      </c>
      <c r="S1344">
        <f t="shared" si="225"/>
        <v>2.1312860667475397E-2</v>
      </c>
      <c r="T1344">
        <f t="shared" si="226"/>
        <v>-0.35600253469949839</v>
      </c>
    </row>
    <row r="1345" spans="9:20">
      <c r="I1345">
        <f t="shared" si="220"/>
        <v>134.29999999999666</v>
      </c>
      <c r="L1345">
        <f t="shared" si="227"/>
        <v>2.5</v>
      </c>
      <c r="M1345">
        <f t="shared" si="228"/>
        <v>-1</v>
      </c>
      <c r="O1345">
        <f t="shared" si="221"/>
        <v>2.3570129687790065</v>
      </c>
      <c r="P1345">
        <f t="shared" si="222"/>
        <v>1.9794164143990913</v>
      </c>
      <c r="Q1345">
        <f t="shared" si="223"/>
        <v>1.4897082071995458</v>
      </c>
      <c r="R1345">
        <f t="shared" si="224"/>
        <v>0.51029179280045434</v>
      </c>
      <c r="S1345">
        <f t="shared" si="225"/>
        <v>2.0583585600908672E-2</v>
      </c>
      <c r="T1345">
        <f t="shared" si="226"/>
        <v>-0.35701296877900623</v>
      </c>
    </row>
    <row r="1346" spans="9:20">
      <c r="I1346">
        <f t="shared" si="220"/>
        <v>134.39999999999665</v>
      </c>
      <c r="L1346">
        <f t="shared" si="227"/>
        <v>2.5</v>
      </c>
      <c r="M1346">
        <f t="shared" si="228"/>
        <v>-1</v>
      </c>
      <c r="O1346">
        <f t="shared" si="221"/>
        <v>2.3580234028585139</v>
      </c>
      <c r="P1346">
        <f t="shared" si="222"/>
        <v>1.9801456894656579</v>
      </c>
      <c r="Q1346">
        <f t="shared" si="223"/>
        <v>1.4900728447328291</v>
      </c>
      <c r="R1346">
        <f t="shared" si="224"/>
        <v>0.50992715526717103</v>
      </c>
      <c r="S1346">
        <f t="shared" si="225"/>
        <v>1.9854310534342057E-2</v>
      </c>
      <c r="T1346">
        <f t="shared" si="226"/>
        <v>-0.35802340285851386</v>
      </c>
    </row>
    <row r="1347" spans="9:20">
      <c r="I1347">
        <f t="shared" ref="I1347:I1410" si="229">I1346+0.1</f>
        <v>134.49999999999665</v>
      </c>
      <c r="L1347">
        <f t="shared" si="227"/>
        <v>2.5</v>
      </c>
      <c r="M1347">
        <f t="shared" si="228"/>
        <v>-1</v>
      </c>
      <c r="O1347">
        <f t="shared" ref="O1347:O1410" si="230">1+((0.5*$B$6*$B$21/$B$5)*$D$33*$B$28*$I1347)</f>
        <v>2.3590338369380217</v>
      </c>
      <c r="P1347">
        <f t="shared" ref="P1347:P1410" si="231">1+((0.5*$B$6*$B$21/$B$5)*$E$33*$B$28*$I1347)</f>
        <v>1.9808749645322248</v>
      </c>
      <c r="Q1347">
        <f t="shared" ref="Q1347:Q1410" si="232">1+((0.5*$B$6*$B$21/$B$5)*$F$33*$B$28*$I1347)</f>
        <v>1.4904374822661124</v>
      </c>
      <c r="R1347">
        <f t="shared" ref="R1347:R1410" si="233">1-((0.5*$B$6*$B$21/$B$5)*$F$33*$B$28*$I1347)</f>
        <v>0.50956251773388761</v>
      </c>
      <c r="S1347">
        <f t="shared" ref="S1347:S1410" si="234">1-((0.5*$B$6*$B$21/$B$5)*$E$33*$B$28*$I1347)</f>
        <v>1.9125035467775331E-2</v>
      </c>
      <c r="T1347">
        <f t="shared" ref="T1347:T1410" si="235">1-((0.5*$B$6*$B$21/$B$5)*$D$33*$B$28*$I1347)</f>
        <v>-0.35903383693802171</v>
      </c>
    </row>
    <row r="1348" spans="9:20">
      <c r="I1348">
        <f t="shared" si="229"/>
        <v>134.59999999999664</v>
      </c>
      <c r="L1348">
        <f t="shared" ref="L1348:L1411" si="236">$B$1</f>
        <v>2.5</v>
      </c>
      <c r="M1348">
        <f t="shared" ref="M1348:M1411" si="237">$B$2</f>
        <v>-1</v>
      </c>
      <c r="O1348">
        <f t="shared" si="230"/>
        <v>2.3600442710175296</v>
      </c>
      <c r="P1348">
        <f t="shared" si="231"/>
        <v>1.9816042395987914</v>
      </c>
      <c r="Q1348">
        <f t="shared" si="232"/>
        <v>1.4908021197993957</v>
      </c>
      <c r="R1348">
        <f t="shared" si="233"/>
        <v>0.5091978802006043</v>
      </c>
      <c r="S1348">
        <f t="shared" si="234"/>
        <v>1.8395760401208605E-2</v>
      </c>
      <c r="T1348">
        <f t="shared" si="235"/>
        <v>-0.36004427101752956</v>
      </c>
    </row>
    <row r="1349" spans="9:20">
      <c r="I1349">
        <f t="shared" si="229"/>
        <v>134.69999999999663</v>
      </c>
      <c r="L1349">
        <f t="shared" si="236"/>
        <v>2.5</v>
      </c>
      <c r="M1349">
        <f t="shared" si="237"/>
        <v>-1</v>
      </c>
      <c r="O1349">
        <f t="shared" si="230"/>
        <v>2.3610547050970374</v>
      </c>
      <c r="P1349">
        <f t="shared" si="231"/>
        <v>1.982333514665358</v>
      </c>
      <c r="Q1349">
        <f t="shared" si="232"/>
        <v>1.491166757332679</v>
      </c>
      <c r="R1349">
        <f t="shared" si="233"/>
        <v>0.508833242667321</v>
      </c>
      <c r="S1349">
        <f t="shared" si="234"/>
        <v>1.766648533464199E-2</v>
      </c>
      <c r="T1349">
        <f t="shared" si="235"/>
        <v>-0.36105470509703741</v>
      </c>
    </row>
    <row r="1350" spans="9:20">
      <c r="I1350">
        <f t="shared" si="229"/>
        <v>134.79999999999663</v>
      </c>
      <c r="L1350">
        <f t="shared" si="236"/>
        <v>2.5</v>
      </c>
      <c r="M1350">
        <f t="shared" si="237"/>
        <v>-1</v>
      </c>
      <c r="O1350">
        <f t="shared" si="230"/>
        <v>2.3620651391765453</v>
      </c>
      <c r="P1350">
        <f t="shared" si="231"/>
        <v>1.9830627897319246</v>
      </c>
      <c r="Q1350">
        <f t="shared" si="232"/>
        <v>1.4915313948659623</v>
      </c>
      <c r="R1350">
        <f t="shared" si="233"/>
        <v>0.50846860513403769</v>
      </c>
      <c r="S1350">
        <f t="shared" si="234"/>
        <v>1.6937210268075265E-2</v>
      </c>
      <c r="T1350">
        <f t="shared" si="235"/>
        <v>-0.36206513917654504</v>
      </c>
    </row>
    <row r="1351" spans="9:20">
      <c r="I1351">
        <f t="shared" si="229"/>
        <v>134.89999999999662</v>
      </c>
      <c r="L1351">
        <f t="shared" si="236"/>
        <v>2.5</v>
      </c>
      <c r="M1351">
        <f t="shared" si="237"/>
        <v>-1</v>
      </c>
      <c r="O1351">
        <f t="shared" si="230"/>
        <v>2.3630755732560527</v>
      </c>
      <c r="P1351">
        <f t="shared" si="231"/>
        <v>1.9837920647984915</v>
      </c>
      <c r="Q1351">
        <f t="shared" si="232"/>
        <v>1.4918960323992456</v>
      </c>
      <c r="R1351">
        <f t="shared" si="233"/>
        <v>0.50810396760075427</v>
      </c>
      <c r="S1351">
        <f t="shared" si="234"/>
        <v>1.6207935201508539E-2</v>
      </c>
      <c r="T1351">
        <f t="shared" si="235"/>
        <v>-0.36307557325605289</v>
      </c>
    </row>
    <row r="1352" spans="9:20">
      <c r="I1352">
        <f t="shared" si="229"/>
        <v>134.99999999999662</v>
      </c>
      <c r="L1352">
        <f t="shared" si="236"/>
        <v>2.5</v>
      </c>
      <c r="M1352">
        <f t="shared" si="237"/>
        <v>-1</v>
      </c>
      <c r="O1352">
        <f t="shared" si="230"/>
        <v>2.364086007335561</v>
      </c>
      <c r="P1352">
        <f t="shared" si="231"/>
        <v>1.9845213398650581</v>
      </c>
      <c r="Q1352">
        <f t="shared" si="232"/>
        <v>1.4922606699325289</v>
      </c>
      <c r="R1352">
        <f t="shared" si="233"/>
        <v>0.50773933006747096</v>
      </c>
      <c r="S1352">
        <f t="shared" si="234"/>
        <v>1.5478660134941924E-2</v>
      </c>
      <c r="T1352">
        <f t="shared" si="235"/>
        <v>-0.36408600733556074</v>
      </c>
    </row>
    <row r="1353" spans="9:20">
      <c r="I1353">
        <f t="shared" si="229"/>
        <v>135.09999999999661</v>
      </c>
      <c r="L1353">
        <f t="shared" si="236"/>
        <v>2.5</v>
      </c>
      <c r="M1353">
        <f t="shared" si="237"/>
        <v>-1</v>
      </c>
      <c r="O1353">
        <f t="shared" si="230"/>
        <v>2.3650964414150684</v>
      </c>
      <c r="P1353">
        <f t="shared" si="231"/>
        <v>1.9852506149316249</v>
      </c>
      <c r="Q1353">
        <f t="shared" si="232"/>
        <v>1.4926253074658125</v>
      </c>
      <c r="R1353">
        <f t="shared" si="233"/>
        <v>0.50737469253418754</v>
      </c>
      <c r="S1353">
        <f t="shared" si="234"/>
        <v>1.4749385068375198E-2</v>
      </c>
      <c r="T1353">
        <f t="shared" si="235"/>
        <v>-0.36509644141506836</v>
      </c>
    </row>
    <row r="1354" spans="9:20">
      <c r="I1354">
        <f t="shared" si="229"/>
        <v>135.19999999999661</v>
      </c>
      <c r="L1354">
        <f t="shared" si="236"/>
        <v>2.5</v>
      </c>
      <c r="M1354">
        <f t="shared" si="237"/>
        <v>-1</v>
      </c>
      <c r="O1354">
        <f t="shared" si="230"/>
        <v>2.3661068754945762</v>
      </c>
      <c r="P1354">
        <f t="shared" si="231"/>
        <v>1.9859798899981915</v>
      </c>
      <c r="Q1354">
        <f t="shared" si="232"/>
        <v>1.4929899449990958</v>
      </c>
      <c r="R1354">
        <f t="shared" si="233"/>
        <v>0.50701005500090424</v>
      </c>
      <c r="S1354">
        <f t="shared" si="234"/>
        <v>1.4020110001808583E-2</v>
      </c>
      <c r="T1354">
        <f t="shared" si="235"/>
        <v>-0.36610687549457621</v>
      </c>
    </row>
    <row r="1355" spans="9:20">
      <c r="I1355">
        <f t="shared" si="229"/>
        <v>135.2999999999966</v>
      </c>
      <c r="L1355">
        <f t="shared" si="236"/>
        <v>2.5</v>
      </c>
      <c r="M1355">
        <f t="shared" si="237"/>
        <v>-1</v>
      </c>
      <c r="O1355">
        <f t="shared" si="230"/>
        <v>2.3671173095740841</v>
      </c>
      <c r="P1355">
        <f t="shared" si="231"/>
        <v>1.9867091650647581</v>
      </c>
      <c r="Q1355">
        <f t="shared" si="232"/>
        <v>1.4933545825323791</v>
      </c>
      <c r="R1355">
        <f t="shared" si="233"/>
        <v>0.50664541746762093</v>
      </c>
      <c r="S1355">
        <f t="shared" si="234"/>
        <v>1.3290834935241858E-2</v>
      </c>
      <c r="T1355">
        <f t="shared" si="235"/>
        <v>-0.36711730957408406</v>
      </c>
    </row>
    <row r="1356" spans="9:20">
      <c r="I1356">
        <f t="shared" si="229"/>
        <v>135.3999999999966</v>
      </c>
      <c r="L1356">
        <f t="shared" si="236"/>
        <v>2.5</v>
      </c>
      <c r="M1356">
        <f t="shared" si="237"/>
        <v>-1</v>
      </c>
      <c r="O1356">
        <f t="shared" si="230"/>
        <v>2.3681277436535919</v>
      </c>
      <c r="P1356">
        <f t="shared" si="231"/>
        <v>1.9874384401313248</v>
      </c>
      <c r="Q1356">
        <f t="shared" si="232"/>
        <v>1.4937192200656624</v>
      </c>
      <c r="R1356">
        <f t="shared" si="233"/>
        <v>0.50628077993433762</v>
      </c>
      <c r="S1356">
        <f t="shared" si="234"/>
        <v>1.2561559868675132E-2</v>
      </c>
      <c r="T1356">
        <f t="shared" si="235"/>
        <v>-0.36812774365359191</v>
      </c>
    </row>
    <row r="1357" spans="9:20">
      <c r="I1357">
        <f t="shared" si="229"/>
        <v>135.49999999999659</v>
      </c>
      <c r="L1357">
        <f t="shared" si="236"/>
        <v>2.5</v>
      </c>
      <c r="M1357">
        <f t="shared" si="237"/>
        <v>-1</v>
      </c>
      <c r="O1357">
        <f t="shared" si="230"/>
        <v>2.3691381777330998</v>
      </c>
      <c r="P1357">
        <f t="shared" si="231"/>
        <v>1.9881677151978914</v>
      </c>
      <c r="Q1357">
        <f t="shared" si="232"/>
        <v>1.4940838575989457</v>
      </c>
      <c r="R1357">
        <f t="shared" si="233"/>
        <v>0.50591614240105431</v>
      </c>
      <c r="S1357">
        <f t="shared" si="234"/>
        <v>1.1832284802108517E-2</v>
      </c>
      <c r="T1357">
        <f t="shared" si="235"/>
        <v>-0.36913817773309954</v>
      </c>
    </row>
    <row r="1358" spans="9:20">
      <c r="I1358">
        <f t="shared" si="229"/>
        <v>135.59999999999658</v>
      </c>
      <c r="L1358">
        <f t="shared" si="236"/>
        <v>2.5</v>
      </c>
      <c r="M1358">
        <f t="shared" si="237"/>
        <v>-1</v>
      </c>
      <c r="O1358">
        <f t="shared" si="230"/>
        <v>2.3701486118126072</v>
      </c>
      <c r="P1358">
        <f t="shared" si="231"/>
        <v>1.9888969902644582</v>
      </c>
      <c r="Q1358">
        <f t="shared" si="232"/>
        <v>1.4944484951322292</v>
      </c>
      <c r="R1358">
        <f t="shared" si="233"/>
        <v>0.5055515048677709</v>
      </c>
      <c r="S1358">
        <f t="shared" si="234"/>
        <v>1.1103009735541791E-2</v>
      </c>
      <c r="T1358">
        <f t="shared" si="235"/>
        <v>-0.37014861181260739</v>
      </c>
    </row>
    <row r="1359" spans="9:20">
      <c r="I1359">
        <f t="shared" si="229"/>
        <v>135.69999999999658</v>
      </c>
      <c r="L1359">
        <f t="shared" si="236"/>
        <v>2.5</v>
      </c>
      <c r="M1359">
        <f t="shared" si="237"/>
        <v>-1</v>
      </c>
      <c r="O1359">
        <f t="shared" si="230"/>
        <v>2.3711590458921155</v>
      </c>
      <c r="P1359">
        <f t="shared" si="231"/>
        <v>1.989626265331025</v>
      </c>
      <c r="Q1359">
        <f t="shared" si="232"/>
        <v>1.4948131326655125</v>
      </c>
      <c r="R1359">
        <f t="shared" si="233"/>
        <v>0.50518686733448748</v>
      </c>
      <c r="S1359">
        <f t="shared" si="234"/>
        <v>1.0373734668975065E-2</v>
      </c>
      <c r="T1359">
        <f t="shared" si="235"/>
        <v>-0.37115904589211524</v>
      </c>
    </row>
    <row r="1360" spans="9:20">
      <c r="I1360">
        <f t="shared" si="229"/>
        <v>135.79999999999657</v>
      </c>
      <c r="L1360">
        <f t="shared" si="236"/>
        <v>2.5</v>
      </c>
      <c r="M1360">
        <f t="shared" si="237"/>
        <v>-1</v>
      </c>
      <c r="O1360">
        <f t="shared" si="230"/>
        <v>2.3721694799716229</v>
      </c>
      <c r="P1360">
        <f t="shared" si="231"/>
        <v>1.9903555403975917</v>
      </c>
      <c r="Q1360">
        <f t="shared" si="232"/>
        <v>1.4951777701987958</v>
      </c>
      <c r="R1360">
        <f t="shared" si="233"/>
        <v>0.50482222980120417</v>
      </c>
      <c r="S1360">
        <f t="shared" si="234"/>
        <v>9.6444596024084506E-3</v>
      </c>
      <c r="T1360">
        <f t="shared" si="235"/>
        <v>-0.37216947997162309</v>
      </c>
    </row>
    <row r="1361" spans="9:20">
      <c r="I1361">
        <f t="shared" si="229"/>
        <v>135.89999999999657</v>
      </c>
      <c r="L1361">
        <f t="shared" si="236"/>
        <v>2.5</v>
      </c>
      <c r="M1361">
        <f t="shared" si="237"/>
        <v>-1</v>
      </c>
      <c r="O1361">
        <f t="shared" si="230"/>
        <v>2.3731799140511307</v>
      </c>
      <c r="P1361">
        <f t="shared" si="231"/>
        <v>1.9910848154641583</v>
      </c>
      <c r="Q1361">
        <f t="shared" si="232"/>
        <v>1.4955424077320791</v>
      </c>
      <c r="R1361">
        <f t="shared" si="233"/>
        <v>0.50445759226792086</v>
      </c>
      <c r="S1361">
        <f t="shared" si="234"/>
        <v>8.9151845358417248E-3</v>
      </c>
      <c r="T1361">
        <f t="shared" si="235"/>
        <v>-0.37317991405113071</v>
      </c>
    </row>
    <row r="1362" spans="9:20">
      <c r="I1362">
        <f t="shared" si="229"/>
        <v>135.99999999999656</v>
      </c>
      <c r="L1362">
        <f t="shared" si="236"/>
        <v>2.5</v>
      </c>
      <c r="M1362">
        <f t="shared" si="237"/>
        <v>-1</v>
      </c>
      <c r="O1362">
        <f t="shared" si="230"/>
        <v>2.3741903481306386</v>
      </c>
      <c r="P1362">
        <f t="shared" si="231"/>
        <v>1.9918140905307249</v>
      </c>
      <c r="Q1362">
        <f t="shared" si="232"/>
        <v>1.4959070452653624</v>
      </c>
      <c r="R1362">
        <f t="shared" si="233"/>
        <v>0.50409295473463755</v>
      </c>
      <c r="S1362">
        <f t="shared" si="234"/>
        <v>8.185909469274999E-3</v>
      </c>
      <c r="T1362">
        <f t="shared" si="235"/>
        <v>-0.37419034813063856</v>
      </c>
    </row>
    <row r="1363" spans="9:20">
      <c r="I1363">
        <f t="shared" si="229"/>
        <v>136.09999999999656</v>
      </c>
      <c r="L1363">
        <f t="shared" si="236"/>
        <v>2.5</v>
      </c>
      <c r="M1363">
        <f t="shared" si="237"/>
        <v>-1</v>
      </c>
      <c r="O1363">
        <f t="shared" si="230"/>
        <v>2.3752007822101464</v>
      </c>
      <c r="P1363">
        <f t="shared" si="231"/>
        <v>1.9925433655972915</v>
      </c>
      <c r="Q1363">
        <f t="shared" si="232"/>
        <v>1.4962716827986458</v>
      </c>
      <c r="R1363">
        <f t="shared" si="233"/>
        <v>0.50372831720135425</v>
      </c>
      <c r="S1363">
        <f t="shared" si="234"/>
        <v>7.4566344027083842E-3</v>
      </c>
      <c r="T1363">
        <f t="shared" si="235"/>
        <v>-0.37520078221014641</v>
      </c>
    </row>
    <row r="1364" spans="9:20">
      <c r="I1364">
        <f t="shared" si="229"/>
        <v>136.19999999999655</v>
      </c>
      <c r="L1364">
        <f t="shared" si="236"/>
        <v>2.5</v>
      </c>
      <c r="M1364">
        <f t="shared" si="237"/>
        <v>-1</v>
      </c>
      <c r="O1364">
        <f t="shared" si="230"/>
        <v>2.3762112162896543</v>
      </c>
      <c r="P1364">
        <f t="shared" si="231"/>
        <v>1.9932726406638583</v>
      </c>
      <c r="Q1364">
        <f t="shared" si="232"/>
        <v>1.4966363203319291</v>
      </c>
      <c r="R1364">
        <f t="shared" si="233"/>
        <v>0.50336367966807083</v>
      </c>
      <c r="S1364">
        <f t="shared" si="234"/>
        <v>6.7273593361416584E-3</v>
      </c>
      <c r="T1364">
        <f t="shared" si="235"/>
        <v>-0.37621121628965426</v>
      </c>
    </row>
    <row r="1365" spans="9:20">
      <c r="I1365">
        <f t="shared" si="229"/>
        <v>136.29999999999654</v>
      </c>
      <c r="L1365">
        <f t="shared" si="236"/>
        <v>2.5</v>
      </c>
      <c r="M1365">
        <f t="shared" si="237"/>
        <v>-1</v>
      </c>
      <c r="O1365">
        <f t="shared" si="230"/>
        <v>2.3772216503691617</v>
      </c>
      <c r="P1365">
        <f t="shared" si="231"/>
        <v>1.9940019157304252</v>
      </c>
      <c r="Q1365">
        <f t="shared" si="232"/>
        <v>1.4970009578652126</v>
      </c>
      <c r="R1365">
        <f t="shared" si="233"/>
        <v>0.50299904213478741</v>
      </c>
      <c r="S1365">
        <f t="shared" si="234"/>
        <v>5.9980842695749326E-3</v>
      </c>
      <c r="T1365">
        <f t="shared" si="235"/>
        <v>-0.37722165036916189</v>
      </c>
    </row>
    <row r="1366" spans="9:20">
      <c r="I1366">
        <f t="shared" si="229"/>
        <v>136.39999999999654</v>
      </c>
      <c r="L1366">
        <f t="shared" si="236"/>
        <v>2.5</v>
      </c>
      <c r="M1366">
        <f t="shared" si="237"/>
        <v>-1</v>
      </c>
      <c r="O1366">
        <f t="shared" si="230"/>
        <v>2.37823208444867</v>
      </c>
      <c r="P1366">
        <f t="shared" si="231"/>
        <v>1.9947311907969918</v>
      </c>
      <c r="Q1366">
        <f t="shared" si="232"/>
        <v>1.4973655953984959</v>
      </c>
      <c r="R1366">
        <f t="shared" si="233"/>
        <v>0.5026344046015041</v>
      </c>
      <c r="S1366">
        <f t="shared" si="234"/>
        <v>5.2688092030083178E-3</v>
      </c>
      <c r="T1366">
        <f t="shared" si="235"/>
        <v>-0.37823208444866974</v>
      </c>
    </row>
    <row r="1367" spans="9:20">
      <c r="I1367">
        <f t="shared" si="229"/>
        <v>136.49999999999653</v>
      </c>
      <c r="L1367">
        <f t="shared" si="236"/>
        <v>2.5</v>
      </c>
      <c r="M1367">
        <f t="shared" si="237"/>
        <v>-1</v>
      </c>
      <c r="O1367">
        <f t="shared" si="230"/>
        <v>2.3792425185281774</v>
      </c>
      <c r="P1367">
        <f t="shared" si="231"/>
        <v>1.9954604658635584</v>
      </c>
      <c r="Q1367">
        <f t="shared" si="232"/>
        <v>1.4977302329317792</v>
      </c>
      <c r="R1367">
        <f t="shared" si="233"/>
        <v>0.5022697670682208</v>
      </c>
      <c r="S1367">
        <f t="shared" si="234"/>
        <v>4.539534136441592E-3</v>
      </c>
      <c r="T1367">
        <f t="shared" si="235"/>
        <v>-0.37924251852817759</v>
      </c>
    </row>
    <row r="1368" spans="9:20">
      <c r="I1368">
        <f t="shared" si="229"/>
        <v>136.59999999999653</v>
      </c>
      <c r="L1368">
        <f t="shared" si="236"/>
        <v>2.5</v>
      </c>
      <c r="M1368">
        <f t="shared" si="237"/>
        <v>-1</v>
      </c>
      <c r="O1368">
        <f t="shared" si="230"/>
        <v>2.3802529526076852</v>
      </c>
      <c r="P1368">
        <f t="shared" si="231"/>
        <v>1.996189740930125</v>
      </c>
      <c r="Q1368">
        <f t="shared" si="232"/>
        <v>1.4980948704650625</v>
      </c>
      <c r="R1368">
        <f t="shared" si="233"/>
        <v>0.50190512953493749</v>
      </c>
      <c r="S1368">
        <f t="shared" si="234"/>
        <v>3.8102590698748662E-3</v>
      </c>
      <c r="T1368">
        <f t="shared" si="235"/>
        <v>-0.38025295260768521</v>
      </c>
    </row>
    <row r="1369" spans="9:20">
      <c r="I1369">
        <f t="shared" si="229"/>
        <v>136.69999999999652</v>
      </c>
      <c r="L1369">
        <f t="shared" si="236"/>
        <v>2.5</v>
      </c>
      <c r="M1369">
        <f t="shared" si="237"/>
        <v>-1</v>
      </c>
      <c r="O1369">
        <f t="shared" si="230"/>
        <v>2.3812633866871931</v>
      </c>
      <c r="P1369">
        <f t="shared" si="231"/>
        <v>1.9969190159966916</v>
      </c>
      <c r="Q1369">
        <f t="shared" si="232"/>
        <v>1.4984595079983458</v>
      </c>
      <c r="R1369">
        <f t="shared" si="233"/>
        <v>0.50154049200165418</v>
      </c>
      <c r="S1369">
        <f t="shared" si="234"/>
        <v>3.0809840033082514E-3</v>
      </c>
      <c r="T1369">
        <f t="shared" si="235"/>
        <v>-0.38126338668719306</v>
      </c>
    </row>
    <row r="1370" spans="9:20">
      <c r="I1370">
        <f t="shared" si="229"/>
        <v>136.79999999999652</v>
      </c>
      <c r="L1370">
        <f t="shared" si="236"/>
        <v>2.5</v>
      </c>
      <c r="M1370">
        <f t="shared" si="237"/>
        <v>-1</v>
      </c>
      <c r="O1370">
        <f t="shared" si="230"/>
        <v>2.3822738207667009</v>
      </c>
      <c r="P1370">
        <f t="shared" si="231"/>
        <v>1.9976482910632585</v>
      </c>
      <c r="Q1370">
        <f t="shared" si="232"/>
        <v>1.4988241455316293</v>
      </c>
      <c r="R1370">
        <f t="shared" si="233"/>
        <v>0.50117585446837076</v>
      </c>
      <c r="S1370">
        <f t="shared" si="234"/>
        <v>2.3517089367415256E-3</v>
      </c>
      <c r="T1370">
        <f t="shared" si="235"/>
        <v>-0.38227382076670091</v>
      </c>
    </row>
    <row r="1371" spans="9:20">
      <c r="I1371">
        <f t="shared" si="229"/>
        <v>136.89999999999651</v>
      </c>
      <c r="L1371">
        <f t="shared" si="236"/>
        <v>2.5</v>
      </c>
      <c r="M1371">
        <f t="shared" si="237"/>
        <v>-1</v>
      </c>
      <c r="O1371">
        <f t="shared" si="230"/>
        <v>2.3832842548462088</v>
      </c>
      <c r="P1371">
        <f t="shared" si="231"/>
        <v>1.9983775661298251</v>
      </c>
      <c r="Q1371">
        <f t="shared" si="232"/>
        <v>1.4991887830649127</v>
      </c>
      <c r="R1371">
        <f t="shared" si="233"/>
        <v>0.50081121693508746</v>
      </c>
      <c r="S1371">
        <f t="shared" si="234"/>
        <v>1.6224338701749108E-3</v>
      </c>
      <c r="T1371">
        <f t="shared" si="235"/>
        <v>-0.38328425484620876</v>
      </c>
    </row>
    <row r="1372" spans="9:20">
      <c r="I1372">
        <f t="shared" si="229"/>
        <v>136.9999999999965</v>
      </c>
      <c r="L1372">
        <f t="shared" si="236"/>
        <v>2.5</v>
      </c>
      <c r="M1372">
        <f t="shared" si="237"/>
        <v>-1</v>
      </c>
      <c r="O1372">
        <f t="shared" si="230"/>
        <v>2.3842946889257162</v>
      </c>
      <c r="P1372">
        <f t="shared" si="231"/>
        <v>1.9991068411963919</v>
      </c>
      <c r="Q1372">
        <f t="shared" si="232"/>
        <v>1.499553420598196</v>
      </c>
      <c r="R1372">
        <f t="shared" si="233"/>
        <v>0.50044657940180404</v>
      </c>
      <c r="S1372">
        <f t="shared" si="234"/>
        <v>8.93158803608185E-4</v>
      </c>
      <c r="T1372">
        <f t="shared" si="235"/>
        <v>-0.38429468892571639</v>
      </c>
    </row>
    <row r="1373" spans="9:20">
      <c r="I1373">
        <f t="shared" si="229"/>
        <v>137.0999999999965</v>
      </c>
      <c r="L1373">
        <f t="shared" si="236"/>
        <v>2.5</v>
      </c>
      <c r="M1373">
        <f t="shared" si="237"/>
        <v>-1</v>
      </c>
      <c r="O1373">
        <f t="shared" si="230"/>
        <v>2.3853051230052245</v>
      </c>
      <c r="P1373">
        <f t="shared" si="231"/>
        <v>1.9998361162629585</v>
      </c>
      <c r="Q1373">
        <f t="shared" si="232"/>
        <v>1.4999180581314793</v>
      </c>
      <c r="R1373">
        <f t="shared" si="233"/>
        <v>0.50008194186852073</v>
      </c>
      <c r="S1373">
        <f t="shared" si="234"/>
        <v>1.638837370414592E-4</v>
      </c>
      <c r="T1373">
        <f t="shared" si="235"/>
        <v>-0.38530512300522424</v>
      </c>
    </row>
    <row r="1374" spans="9:20">
      <c r="I1374">
        <f t="shared" si="229"/>
        <v>137.19999999999649</v>
      </c>
      <c r="L1374">
        <f t="shared" si="236"/>
        <v>2.5</v>
      </c>
      <c r="M1374">
        <f t="shared" si="237"/>
        <v>-1</v>
      </c>
      <c r="O1374">
        <f t="shared" si="230"/>
        <v>2.3863155570847319</v>
      </c>
      <c r="P1374">
        <f t="shared" si="231"/>
        <v>2.0005653913295252</v>
      </c>
      <c r="Q1374">
        <f t="shared" si="232"/>
        <v>1.5002826956647626</v>
      </c>
      <c r="R1374">
        <f t="shared" si="233"/>
        <v>0.49971730433523742</v>
      </c>
      <c r="S1374">
        <f t="shared" si="234"/>
        <v>-5.6539132952515558E-4</v>
      </c>
      <c r="T1374">
        <f t="shared" si="235"/>
        <v>-0.38631555708473209</v>
      </c>
    </row>
    <row r="1375" spans="9:20">
      <c r="I1375">
        <f t="shared" si="229"/>
        <v>137.29999999999649</v>
      </c>
      <c r="L1375">
        <f t="shared" si="236"/>
        <v>2.5</v>
      </c>
      <c r="M1375">
        <f t="shared" si="237"/>
        <v>-1</v>
      </c>
      <c r="O1375">
        <f t="shared" si="230"/>
        <v>2.3873259911642402</v>
      </c>
      <c r="P1375">
        <f t="shared" si="231"/>
        <v>2.0012946663960918</v>
      </c>
      <c r="Q1375">
        <f t="shared" si="232"/>
        <v>1.5006473331980459</v>
      </c>
      <c r="R1375">
        <f t="shared" si="233"/>
        <v>0.499352666801954</v>
      </c>
      <c r="S1375">
        <f t="shared" si="234"/>
        <v>-1.2946663960919924E-3</v>
      </c>
      <c r="T1375">
        <f t="shared" si="235"/>
        <v>-0.38732599116423994</v>
      </c>
    </row>
    <row r="1376" spans="9:20">
      <c r="I1376">
        <f t="shared" si="229"/>
        <v>137.39999999999648</v>
      </c>
      <c r="L1376">
        <f t="shared" si="236"/>
        <v>2.5</v>
      </c>
      <c r="M1376">
        <f t="shared" si="237"/>
        <v>-1</v>
      </c>
      <c r="O1376">
        <f t="shared" si="230"/>
        <v>2.3883364252437476</v>
      </c>
      <c r="P1376">
        <f t="shared" si="231"/>
        <v>2.0020239414626584</v>
      </c>
      <c r="Q1376">
        <f t="shared" si="232"/>
        <v>1.5010119707313292</v>
      </c>
      <c r="R1376">
        <f t="shared" si="233"/>
        <v>0.4989880292686707</v>
      </c>
      <c r="S1376">
        <f t="shared" si="234"/>
        <v>-2.0239414626586072E-3</v>
      </c>
      <c r="T1376">
        <f t="shared" si="235"/>
        <v>-0.38833642524374756</v>
      </c>
    </row>
    <row r="1377" spans="9:20">
      <c r="I1377">
        <f t="shared" si="229"/>
        <v>137.49999999999648</v>
      </c>
      <c r="L1377">
        <f t="shared" si="236"/>
        <v>2.5</v>
      </c>
      <c r="M1377">
        <f t="shared" si="237"/>
        <v>-1</v>
      </c>
      <c r="O1377">
        <f t="shared" si="230"/>
        <v>2.3893468593232554</v>
      </c>
      <c r="P1377">
        <f t="shared" si="231"/>
        <v>2.002753216529225</v>
      </c>
      <c r="Q1377">
        <f t="shared" si="232"/>
        <v>1.5013766082646125</v>
      </c>
      <c r="R1377">
        <f t="shared" si="233"/>
        <v>0.49862339173538739</v>
      </c>
      <c r="S1377">
        <f t="shared" si="234"/>
        <v>-2.753216529225222E-3</v>
      </c>
      <c r="T1377">
        <f t="shared" si="235"/>
        <v>-0.38934685932325541</v>
      </c>
    </row>
    <row r="1378" spans="9:20">
      <c r="I1378">
        <f t="shared" si="229"/>
        <v>137.59999999999647</v>
      </c>
      <c r="L1378">
        <f t="shared" si="236"/>
        <v>2.5</v>
      </c>
      <c r="M1378">
        <f t="shared" si="237"/>
        <v>-1</v>
      </c>
      <c r="O1378">
        <f t="shared" si="230"/>
        <v>2.3903572934027633</v>
      </c>
      <c r="P1378">
        <f t="shared" si="231"/>
        <v>2.0034824915957921</v>
      </c>
      <c r="Q1378">
        <f t="shared" si="232"/>
        <v>1.501741245797896</v>
      </c>
      <c r="R1378">
        <f t="shared" si="233"/>
        <v>0.49825875420210397</v>
      </c>
      <c r="S1378">
        <f t="shared" si="234"/>
        <v>-3.4824915957920588E-3</v>
      </c>
      <c r="T1378">
        <f t="shared" si="235"/>
        <v>-0.39035729340276326</v>
      </c>
    </row>
    <row r="1379" spans="9:20">
      <c r="I1379">
        <f t="shared" si="229"/>
        <v>137.69999999999646</v>
      </c>
      <c r="L1379">
        <f t="shared" si="236"/>
        <v>2.5</v>
      </c>
      <c r="M1379">
        <f t="shared" si="237"/>
        <v>-1</v>
      </c>
      <c r="O1379">
        <f t="shared" si="230"/>
        <v>2.3913677274822711</v>
      </c>
      <c r="P1379">
        <f t="shared" si="231"/>
        <v>2.0042117666623587</v>
      </c>
      <c r="Q1379">
        <f t="shared" si="232"/>
        <v>1.5021058833311793</v>
      </c>
      <c r="R1379">
        <f t="shared" si="233"/>
        <v>0.49789411666882066</v>
      </c>
      <c r="S1379">
        <f t="shared" si="234"/>
        <v>-4.2117666623586736E-3</v>
      </c>
      <c r="T1379">
        <f t="shared" si="235"/>
        <v>-0.39136772748227111</v>
      </c>
    </row>
    <row r="1380" spans="9:20">
      <c r="I1380">
        <f t="shared" si="229"/>
        <v>137.79999999999646</v>
      </c>
      <c r="L1380">
        <f t="shared" si="236"/>
        <v>2.5</v>
      </c>
      <c r="M1380">
        <f t="shared" si="237"/>
        <v>-1</v>
      </c>
      <c r="O1380">
        <f t="shared" si="230"/>
        <v>2.392378161561779</v>
      </c>
      <c r="P1380">
        <f t="shared" si="231"/>
        <v>2.0049410417289253</v>
      </c>
      <c r="Q1380">
        <f t="shared" si="232"/>
        <v>1.5024705208644626</v>
      </c>
      <c r="R1380">
        <f t="shared" si="233"/>
        <v>0.49752947913553736</v>
      </c>
      <c r="S1380">
        <f t="shared" si="234"/>
        <v>-4.9410417289252884E-3</v>
      </c>
      <c r="T1380">
        <f t="shared" si="235"/>
        <v>-0.39237816156177874</v>
      </c>
    </row>
    <row r="1381" spans="9:20">
      <c r="I1381">
        <f t="shared" si="229"/>
        <v>137.89999999999645</v>
      </c>
      <c r="L1381">
        <f t="shared" si="236"/>
        <v>2.5</v>
      </c>
      <c r="M1381">
        <f t="shared" si="237"/>
        <v>-1</v>
      </c>
      <c r="O1381">
        <f t="shared" si="230"/>
        <v>2.3933885956412864</v>
      </c>
      <c r="P1381">
        <f t="shared" si="231"/>
        <v>2.0056703167954919</v>
      </c>
      <c r="Q1381">
        <f t="shared" si="232"/>
        <v>1.502835158397746</v>
      </c>
      <c r="R1381">
        <f t="shared" si="233"/>
        <v>0.49716484160225405</v>
      </c>
      <c r="S1381">
        <f t="shared" si="234"/>
        <v>-5.6703167954919032E-3</v>
      </c>
      <c r="T1381">
        <f t="shared" si="235"/>
        <v>-0.39338859564128659</v>
      </c>
    </row>
    <row r="1382" spans="9:20">
      <c r="I1382">
        <f t="shared" si="229"/>
        <v>137.99999999999645</v>
      </c>
      <c r="L1382">
        <f t="shared" si="236"/>
        <v>2.5</v>
      </c>
      <c r="M1382">
        <f t="shared" si="237"/>
        <v>-1</v>
      </c>
      <c r="O1382">
        <f t="shared" si="230"/>
        <v>2.3943990297207947</v>
      </c>
      <c r="P1382">
        <f t="shared" si="231"/>
        <v>2.006399591862059</v>
      </c>
      <c r="Q1382">
        <f t="shared" si="232"/>
        <v>1.5031997959310295</v>
      </c>
      <c r="R1382">
        <f t="shared" si="233"/>
        <v>0.49680020406897063</v>
      </c>
      <c r="S1382">
        <f t="shared" si="234"/>
        <v>-6.39959186205874E-3</v>
      </c>
      <c r="T1382">
        <f t="shared" si="235"/>
        <v>-0.39439902972079444</v>
      </c>
    </row>
    <row r="1383" spans="9:20">
      <c r="I1383">
        <f t="shared" si="229"/>
        <v>138.09999999999644</v>
      </c>
      <c r="L1383">
        <f t="shared" si="236"/>
        <v>2.5</v>
      </c>
      <c r="M1383">
        <f t="shared" si="237"/>
        <v>-1</v>
      </c>
      <c r="O1383">
        <f t="shared" si="230"/>
        <v>2.3954094638003021</v>
      </c>
      <c r="P1383">
        <f t="shared" si="231"/>
        <v>2.0071288669286256</v>
      </c>
      <c r="Q1383">
        <f t="shared" si="232"/>
        <v>1.5035644334643128</v>
      </c>
      <c r="R1383">
        <f t="shared" si="233"/>
        <v>0.49643556653568732</v>
      </c>
      <c r="S1383">
        <f t="shared" si="234"/>
        <v>-7.1288669286253548E-3</v>
      </c>
      <c r="T1383">
        <f t="shared" si="235"/>
        <v>-0.39540946380030229</v>
      </c>
    </row>
    <row r="1384" spans="9:20">
      <c r="I1384">
        <f t="shared" si="229"/>
        <v>138.19999999999644</v>
      </c>
      <c r="L1384">
        <f t="shared" si="236"/>
        <v>2.5</v>
      </c>
      <c r="M1384">
        <f t="shared" si="237"/>
        <v>-1</v>
      </c>
      <c r="O1384">
        <f t="shared" si="230"/>
        <v>2.3964198978798099</v>
      </c>
      <c r="P1384">
        <f t="shared" si="231"/>
        <v>2.0078581419951922</v>
      </c>
      <c r="Q1384">
        <f t="shared" si="232"/>
        <v>1.5039290709975961</v>
      </c>
      <c r="R1384">
        <f t="shared" si="233"/>
        <v>0.49607092900240402</v>
      </c>
      <c r="S1384">
        <f t="shared" si="234"/>
        <v>-7.8581419951919695E-3</v>
      </c>
      <c r="T1384">
        <f t="shared" si="235"/>
        <v>-0.39641989787980991</v>
      </c>
    </row>
    <row r="1385" spans="9:20">
      <c r="I1385">
        <f t="shared" si="229"/>
        <v>138.29999999999643</v>
      </c>
      <c r="L1385">
        <f t="shared" si="236"/>
        <v>2.5</v>
      </c>
      <c r="M1385">
        <f t="shared" si="237"/>
        <v>-1</v>
      </c>
      <c r="O1385">
        <f t="shared" si="230"/>
        <v>2.3974303319593178</v>
      </c>
      <c r="P1385">
        <f t="shared" si="231"/>
        <v>2.0085874170617588</v>
      </c>
      <c r="Q1385">
        <f t="shared" si="232"/>
        <v>1.5042937085308794</v>
      </c>
      <c r="R1385">
        <f t="shared" si="233"/>
        <v>0.4957062914691206</v>
      </c>
      <c r="S1385">
        <f t="shared" si="234"/>
        <v>-8.5874170617588064E-3</v>
      </c>
      <c r="T1385">
        <f t="shared" si="235"/>
        <v>-0.39743033195931776</v>
      </c>
    </row>
    <row r="1386" spans="9:20">
      <c r="I1386">
        <f t="shared" si="229"/>
        <v>138.39999999999642</v>
      </c>
      <c r="L1386">
        <f t="shared" si="236"/>
        <v>2.5</v>
      </c>
      <c r="M1386">
        <f t="shared" si="237"/>
        <v>-1</v>
      </c>
      <c r="O1386">
        <f t="shared" si="230"/>
        <v>2.3984407660388256</v>
      </c>
      <c r="P1386">
        <f t="shared" si="231"/>
        <v>2.0093166921283254</v>
      </c>
      <c r="Q1386">
        <f t="shared" si="232"/>
        <v>1.5046583460641627</v>
      </c>
      <c r="R1386">
        <f t="shared" si="233"/>
        <v>0.49534165393583729</v>
      </c>
      <c r="S1386">
        <f t="shared" si="234"/>
        <v>-9.3166921283254212E-3</v>
      </c>
      <c r="T1386">
        <f t="shared" si="235"/>
        <v>-0.39844076603882561</v>
      </c>
    </row>
    <row r="1387" spans="9:20">
      <c r="I1387">
        <f t="shared" si="229"/>
        <v>138.49999999999642</v>
      </c>
      <c r="L1387">
        <f t="shared" si="236"/>
        <v>2.5</v>
      </c>
      <c r="M1387">
        <f t="shared" si="237"/>
        <v>-1</v>
      </c>
      <c r="O1387">
        <f t="shared" si="230"/>
        <v>2.3994512001183335</v>
      </c>
      <c r="P1387">
        <f t="shared" si="231"/>
        <v>2.010045967194892</v>
      </c>
      <c r="Q1387">
        <f t="shared" si="232"/>
        <v>1.505022983597446</v>
      </c>
      <c r="R1387">
        <f t="shared" si="233"/>
        <v>0.49497701640255398</v>
      </c>
      <c r="S1387">
        <f t="shared" si="234"/>
        <v>-1.0045967194892036E-2</v>
      </c>
      <c r="T1387">
        <f t="shared" si="235"/>
        <v>-0.39945120011833324</v>
      </c>
    </row>
    <row r="1388" spans="9:20">
      <c r="I1388">
        <f t="shared" si="229"/>
        <v>138.59999999999641</v>
      </c>
      <c r="L1388">
        <f t="shared" si="236"/>
        <v>2.5</v>
      </c>
      <c r="M1388">
        <f t="shared" si="237"/>
        <v>-1</v>
      </c>
      <c r="O1388">
        <f t="shared" si="230"/>
        <v>2.4004616341978409</v>
      </c>
      <c r="P1388">
        <f t="shared" si="231"/>
        <v>2.0107752422614587</v>
      </c>
      <c r="Q1388">
        <f t="shared" si="232"/>
        <v>1.5053876211307293</v>
      </c>
      <c r="R1388">
        <f t="shared" si="233"/>
        <v>0.49461237886927056</v>
      </c>
      <c r="S1388">
        <f t="shared" si="234"/>
        <v>-1.0775242261458873E-2</v>
      </c>
      <c r="T1388">
        <f t="shared" si="235"/>
        <v>-0.40046163419784109</v>
      </c>
    </row>
    <row r="1389" spans="9:20">
      <c r="I1389">
        <f t="shared" si="229"/>
        <v>138.69999999999641</v>
      </c>
      <c r="L1389">
        <f t="shared" si="236"/>
        <v>2.5</v>
      </c>
      <c r="M1389">
        <f t="shared" si="237"/>
        <v>-1</v>
      </c>
      <c r="O1389">
        <f t="shared" si="230"/>
        <v>2.4014720682773492</v>
      </c>
      <c r="P1389">
        <f t="shared" si="231"/>
        <v>2.0115045173280253</v>
      </c>
      <c r="Q1389">
        <f t="shared" si="232"/>
        <v>1.5057522586640126</v>
      </c>
      <c r="R1389">
        <f t="shared" si="233"/>
        <v>0.49424774133598726</v>
      </c>
      <c r="S1389">
        <f t="shared" si="234"/>
        <v>-1.1504517328025488E-2</v>
      </c>
      <c r="T1389">
        <f t="shared" si="235"/>
        <v>-0.40147206827734894</v>
      </c>
    </row>
    <row r="1390" spans="9:20">
      <c r="I1390">
        <f t="shared" si="229"/>
        <v>138.7999999999964</v>
      </c>
      <c r="L1390">
        <f t="shared" si="236"/>
        <v>2.5</v>
      </c>
      <c r="M1390">
        <f t="shared" si="237"/>
        <v>-1</v>
      </c>
      <c r="O1390">
        <f t="shared" si="230"/>
        <v>2.4024825023568566</v>
      </c>
      <c r="P1390">
        <f t="shared" si="231"/>
        <v>2.0122337923945919</v>
      </c>
      <c r="Q1390">
        <f t="shared" si="232"/>
        <v>1.5061168961972959</v>
      </c>
      <c r="R1390">
        <f t="shared" si="233"/>
        <v>0.49388310380270395</v>
      </c>
      <c r="S1390">
        <f t="shared" si="234"/>
        <v>-1.2233792394592102E-2</v>
      </c>
      <c r="T1390">
        <f t="shared" si="235"/>
        <v>-0.40248250235685679</v>
      </c>
    </row>
    <row r="1391" spans="9:20">
      <c r="I1391">
        <f t="shared" si="229"/>
        <v>138.8999999999964</v>
      </c>
      <c r="L1391">
        <f t="shared" si="236"/>
        <v>2.5</v>
      </c>
      <c r="M1391">
        <f t="shared" si="237"/>
        <v>-1</v>
      </c>
      <c r="O1391">
        <f t="shared" si="230"/>
        <v>2.4034929364363644</v>
      </c>
      <c r="P1391">
        <f t="shared" si="231"/>
        <v>2.0129630674611589</v>
      </c>
      <c r="Q1391">
        <f t="shared" si="232"/>
        <v>1.5064815337305795</v>
      </c>
      <c r="R1391">
        <f t="shared" si="233"/>
        <v>0.49351846626942053</v>
      </c>
      <c r="S1391">
        <f t="shared" si="234"/>
        <v>-1.2963067461158939E-2</v>
      </c>
      <c r="T1391">
        <f t="shared" si="235"/>
        <v>-0.40349293643636441</v>
      </c>
    </row>
    <row r="1392" spans="9:20">
      <c r="I1392">
        <f t="shared" si="229"/>
        <v>138.99999999999639</v>
      </c>
      <c r="L1392">
        <f t="shared" si="236"/>
        <v>2.5</v>
      </c>
      <c r="M1392">
        <f t="shared" si="237"/>
        <v>-1</v>
      </c>
      <c r="O1392">
        <f t="shared" si="230"/>
        <v>2.4045033705158723</v>
      </c>
      <c r="P1392">
        <f t="shared" si="231"/>
        <v>2.0136923425277256</v>
      </c>
      <c r="Q1392">
        <f t="shared" si="232"/>
        <v>1.5068461712638628</v>
      </c>
      <c r="R1392">
        <f t="shared" si="233"/>
        <v>0.49315382873613722</v>
      </c>
      <c r="S1392">
        <f t="shared" si="234"/>
        <v>-1.3692342527725554E-2</v>
      </c>
      <c r="T1392">
        <f t="shared" si="235"/>
        <v>-0.40450337051587226</v>
      </c>
    </row>
    <row r="1393" spans="9:20">
      <c r="I1393">
        <f t="shared" si="229"/>
        <v>139.09999999999638</v>
      </c>
      <c r="L1393">
        <f t="shared" si="236"/>
        <v>2.5</v>
      </c>
      <c r="M1393">
        <f t="shared" si="237"/>
        <v>-1</v>
      </c>
      <c r="O1393">
        <f t="shared" si="230"/>
        <v>2.4055138045953801</v>
      </c>
      <c r="P1393">
        <f t="shared" si="231"/>
        <v>2.0144216175942922</v>
      </c>
      <c r="Q1393">
        <f t="shared" si="232"/>
        <v>1.5072108087971461</v>
      </c>
      <c r="R1393">
        <f t="shared" si="233"/>
        <v>0.49278919120285392</v>
      </c>
      <c r="S1393">
        <f t="shared" si="234"/>
        <v>-1.4421617594292169E-2</v>
      </c>
      <c r="T1393">
        <f t="shared" si="235"/>
        <v>-0.40551380459538011</v>
      </c>
    </row>
    <row r="1394" spans="9:20">
      <c r="I1394">
        <f t="shared" si="229"/>
        <v>139.19999999999638</v>
      </c>
      <c r="L1394">
        <f t="shared" si="236"/>
        <v>2.5</v>
      </c>
      <c r="M1394">
        <f t="shared" si="237"/>
        <v>-1</v>
      </c>
      <c r="O1394">
        <f t="shared" si="230"/>
        <v>2.406524238674888</v>
      </c>
      <c r="P1394">
        <f t="shared" si="231"/>
        <v>2.0151508926608592</v>
      </c>
      <c r="Q1394">
        <f t="shared" si="232"/>
        <v>1.5075754463304296</v>
      </c>
      <c r="R1394">
        <f t="shared" si="233"/>
        <v>0.4924245536695705</v>
      </c>
      <c r="S1394">
        <f t="shared" si="234"/>
        <v>-1.5150892660859006E-2</v>
      </c>
      <c r="T1394">
        <f t="shared" si="235"/>
        <v>-0.40652423867488796</v>
      </c>
    </row>
    <row r="1395" spans="9:20">
      <c r="I1395">
        <f t="shared" si="229"/>
        <v>139.29999999999637</v>
      </c>
      <c r="L1395">
        <f t="shared" si="236"/>
        <v>2.5</v>
      </c>
      <c r="M1395">
        <f t="shared" si="237"/>
        <v>-1</v>
      </c>
      <c r="O1395">
        <f t="shared" si="230"/>
        <v>2.4075346727543954</v>
      </c>
      <c r="P1395">
        <f t="shared" si="231"/>
        <v>2.0158801677274258</v>
      </c>
      <c r="Q1395">
        <f t="shared" si="232"/>
        <v>1.5079400838637129</v>
      </c>
      <c r="R1395">
        <f t="shared" si="233"/>
        <v>0.49205991613628719</v>
      </c>
      <c r="S1395">
        <f t="shared" si="234"/>
        <v>-1.588016772742562E-2</v>
      </c>
      <c r="T1395">
        <f t="shared" si="235"/>
        <v>-0.40753467275439559</v>
      </c>
    </row>
    <row r="1396" spans="9:20">
      <c r="I1396">
        <f t="shared" si="229"/>
        <v>139.39999999999637</v>
      </c>
      <c r="L1396">
        <f t="shared" si="236"/>
        <v>2.5</v>
      </c>
      <c r="M1396">
        <f t="shared" si="237"/>
        <v>-1</v>
      </c>
      <c r="O1396">
        <f t="shared" si="230"/>
        <v>2.4085451068339037</v>
      </c>
      <c r="P1396">
        <f t="shared" si="231"/>
        <v>2.0166094427939925</v>
      </c>
      <c r="Q1396">
        <f t="shared" si="232"/>
        <v>1.5083047213969962</v>
      </c>
      <c r="R1396">
        <f t="shared" si="233"/>
        <v>0.49169527860300388</v>
      </c>
      <c r="S1396">
        <f t="shared" si="234"/>
        <v>-1.6609442793992235E-2</v>
      </c>
      <c r="T1396">
        <f t="shared" si="235"/>
        <v>-0.40854510683390344</v>
      </c>
    </row>
    <row r="1397" spans="9:20">
      <c r="I1397">
        <f t="shared" si="229"/>
        <v>139.49999999999636</v>
      </c>
      <c r="L1397">
        <f t="shared" si="236"/>
        <v>2.5</v>
      </c>
      <c r="M1397">
        <f t="shared" si="237"/>
        <v>-1</v>
      </c>
      <c r="O1397">
        <f t="shared" si="230"/>
        <v>2.4095555409134111</v>
      </c>
      <c r="P1397">
        <f t="shared" si="231"/>
        <v>2.0173387178605591</v>
      </c>
      <c r="Q1397">
        <f t="shared" si="232"/>
        <v>1.5086693589302795</v>
      </c>
      <c r="R1397">
        <f t="shared" si="233"/>
        <v>0.49133064106972046</v>
      </c>
      <c r="S1397">
        <f t="shared" si="234"/>
        <v>-1.7338717860559072E-2</v>
      </c>
      <c r="T1397">
        <f t="shared" si="235"/>
        <v>-0.40955554091341129</v>
      </c>
    </row>
    <row r="1398" spans="9:20">
      <c r="I1398">
        <f t="shared" si="229"/>
        <v>139.59999999999636</v>
      </c>
      <c r="L1398">
        <f t="shared" si="236"/>
        <v>2.5</v>
      </c>
      <c r="M1398">
        <f t="shared" si="237"/>
        <v>-1</v>
      </c>
      <c r="O1398">
        <f t="shared" si="230"/>
        <v>2.4105659749929194</v>
      </c>
      <c r="P1398">
        <f t="shared" si="231"/>
        <v>2.0180679929271257</v>
      </c>
      <c r="Q1398">
        <f t="shared" si="232"/>
        <v>1.5090339964635628</v>
      </c>
      <c r="R1398">
        <f t="shared" si="233"/>
        <v>0.49096600353643716</v>
      </c>
      <c r="S1398">
        <f t="shared" si="234"/>
        <v>-1.8067992927125687E-2</v>
      </c>
      <c r="T1398">
        <f t="shared" si="235"/>
        <v>-0.41056597499291914</v>
      </c>
    </row>
    <row r="1399" spans="9:20">
      <c r="I1399">
        <f t="shared" si="229"/>
        <v>139.69999999999635</v>
      </c>
      <c r="L1399">
        <f t="shared" si="236"/>
        <v>2.5</v>
      </c>
      <c r="M1399">
        <f t="shared" si="237"/>
        <v>-1</v>
      </c>
      <c r="O1399">
        <f t="shared" si="230"/>
        <v>2.4115764090724268</v>
      </c>
      <c r="P1399">
        <f t="shared" si="231"/>
        <v>2.0187972679936923</v>
      </c>
      <c r="Q1399">
        <f t="shared" si="232"/>
        <v>1.5093986339968462</v>
      </c>
      <c r="R1399">
        <f t="shared" si="233"/>
        <v>0.49060136600315385</v>
      </c>
      <c r="S1399">
        <f t="shared" si="234"/>
        <v>-1.8797267993692302E-2</v>
      </c>
      <c r="T1399">
        <f t="shared" si="235"/>
        <v>-0.41157640907242676</v>
      </c>
    </row>
    <row r="1400" spans="9:20">
      <c r="I1400">
        <f t="shared" si="229"/>
        <v>139.79999999999634</v>
      </c>
      <c r="L1400">
        <f t="shared" si="236"/>
        <v>2.5</v>
      </c>
      <c r="M1400">
        <f t="shared" si="237"/>
        <v>-1</v>
      </c>
      <c r="O1400">
        <f t="shared" si="230"/>
        <v>2.4125868431519346</v>
      </c>
      <c r="P1400">
        <f t="shared" si="231"/>
        <v>2.0195265430602589</v>
      </c>
      <c r="Q1400">
        <f t="shared" si="232"/>
        <v>1.5097632715301295</v>
      </c>
      <c r="R1400">
        <f t="shared" si="233"/>
        <v>0.49023672846987043</v>
      </c>
      <c r="S1400">
        <f t="shared" si="234"/>
        <v>-1.9526543060259138E-2</v>
      </c>
      <c r="T1400">
        <f t="shared" si="235"/>
        <v>-0.41258684315193461</v>
      </c>
    </row>
    <row r="1401" spans="9:20">
      <c r="I1401">
        <f t="shared" si="229"/>
        <v>139.89999999999634</v>
      </c>
      <c r="L1401">
        <f t="shared" si="236"/>
        <v>2.5</v>
      </c>
      <c r="M1401">
        <f t="shared" si="237"/>
        <v>-1</v>
      </c>
      <c r="O1401">
        <f t="shared" si="230"/>
        <v>2.4135972772314425</v>
      </c>
      <c r="P1401">
        <f t="shared" si="231"/>
        <v>2.0202558181268255</v>
      </c>
      <c r="Q1401">
        <f t="shared" si="232"/>
        <v>1.5101279090634128</v>
      </c>
      <c r="R1401">
        <f t="shared" si="233"/>
        <v>0.48987209093658712</v>
      </c>
      <c r="S1401">
        <f t="shared" si="234"/>
        <v>-2.0255818126825753E-2</v>
      </c>
      <c r="T1401">
        <f t="shared" si="235"/>
        <v>-0.41359727723144246</v>
      </c>
    </row>
    <row r="1402" spans="9:20">
      <c r="I1402">
        <f t="shared" si="229"/>
        <v>139.99999999999633</v>
      </c>
      <c r="L1402">
        <f t="shared" si="236"/>
        <v>2.5</v>
      </c>
      <c r="M1402">
        <f t="shared" si="237"/>
        <v>-1</v>
      </c>
      <c r="O1402">
        <f t="shared" si="230"/>
        <v>2.4146077113109503</v>
      </c>
      <c r="P1402">
        <f t="shared" si="231"/>
        <v>2.0209850931933921</v>
      </c>
      <c r="Q1402">
        <f t="shared" si="232"/>
        <v>1.5104925465966961</v>
      </c>
      <c r="R1402">
        <f t="shared" si="233"/>
        <v>0.48950745340330382</v>
      </c>
      <c r="S1402">
        <f t="shared" si="234"/>
        <v>-2.0985093193392368E-2</v>
      </c>
      <c r="T1402">
        <f t="shared" si="235"/>
        <v>-0.41460771131095031</v>
      </c>
    </row>
    <row r="1403" spans="9:20">
      <c r="I1403">
        <f t="shared" si="229"/>
        <v>140.09999999999633</v>
      </c>
      <c r="L1403">
        <f t="shared" si="236"/>
        <v>2.5</v>
      </c>
      <c r="M1403">
        <f t="shared" si="237"/>
        <v>-1</v>
      </c>
      <c r="O1403">
        <f t="shared" si="230"/>
        <v>2.4156181453904582</v>
      </c>
      <c r="P1403">
        <f t="shared" si="231"/>
        <v>2.0217143682599592</v>
      </c>
      <c r="Q1403">
        <f t="shared" si="232"/>
        <v>1.5108571841299796</v>
      </c>
      <c r="R1403">
        <f t="shared" si="233"/>
        <v>0.4891428158700204</v>
      </c>
      <c r="S1403">
        <f t="shared" si="234"/>
        <v>-2.1714368259959205E-2</v>
      </c>
      <c r="T1403">
        <f t="shared" si="235"/>
        <v>-0.41561814539045794</v>
      </c>
    </row>
    <row r="1404" spans="9:20">
      <c r="I1404">
        <f t="shared" si="229"/>
        <v>140.19999999999632</v>
      </c>
      <c r="L1404">
        <f t="shared" si="236"/>
        <v>2.5</v>
      </c>
      <c r="M1404">
        <f t="shared" si="237"/>
        <v>-1</v>
      </c>
      <c r="O1404">
        <f t="shared" si="230"/>
        <v>2.4166285794699656</v>
      </c>
      <c r="P1404">
        <f t="shared" si="231"/>
        <v>2.0224436433265258</v>
      </c>
      <c r="Q1404">
        <f t="shared" si="232"/>
        <v>1.5112218216632629</v>
      </c>
      <c r="R1404">
        <f t="shared" si="233"/>
        <v>0.48877817833673709</v>
      </c>
      <c r="S1404">
        <f t="shared" si="234"/>
        <v>-2.244364332652582E-2</v>
      </c>
      <c r="T1404">
        <f t="shared" si="235"/>
        <v>-0.41662857946996579</v>
      </c>
    </row>
    <row r="1405" spans="9:20">
      <c r="I1405">
        <f t="shared" si="229"/>
        <v>140.29999999999632</v>
      </c>
      <c r="L1405">
        <f t="shared" si="236"/>
        <v>2.5</v>
      </c>
      <c r="M1405">
        <f t="shared" si="237"/>
        <v>-1</v>
      </c>
      <c r="O1405">
        <f t="shared" si="230"/>
        <v>2.4176390135494739</v>
      </c>
      <c r="P1405">
        <f t="shared" si="231"/>
        <v>2.0231729183930924</v>
      </c>
      <c r="Q1405">
        <f t="shared" si="232"/>
        <v>1.5115864591965462</v>
      </c>
      <c r="R1405">
        <f t="shared" si="233"/>
        <v>0.48841354080345378</v>
      </c>
      <c r="S1405">
        <f t="shared" si="234"/>
        <v>-2.3172918393092434E-2</v>
      </c>
      <c r="T1405">
        <f t="shared" si="235"/>
        <v>-0.41763901354947364</v>
      </c>
    </row>
    <row r="1406" spans="9:20">
      <c r="I1406">
        <f t="shared" si="229"/>
        <v>140.39999999999631</v>
      </c>
      <c r="L1406">
        <f t="shared" si="236"/>
        <v>2.5</v>
      </c>
      <c r="M1406">
        <f t="shared" si="237"/>
        <v>-1</v>
      </c>
      <c r="O1406">
        <f t="shared" si="230"/>
        <v>2.4186494476289813</v>
      </c>
      <c r="P1406">
        <f t="shared" si="231"/>
        <v>2.0239021934596595</v>
      </c>
      <c r="Q1406">
        <f t="shared" si="232"/>
        <v>1.5119510967298297</v>
      </c>
      <c r="R1406">
        <f t="shared" si="233"/>
        <v>0.48804890327017036</v>
      </c>
      <c r="S1406">
        <f t="shared" si="234"/>
        <v>-2.3902193459659271E-2</v>
      </c>
      <c r="T1406">
        <f t="shared" si="235"/>
        <v>-0.41864944762898126</v>
      </c>
    </row>
    <row r="1407" spans="9:20">
      <c r="I1407">
        <f t="shared" si="229"/>
        <v>140.49999999999631</v>
      </c>
      <c r="L1407">
        <f t="shared" si="236"/>
        <v>2.5</v>
      </c>
      <c r="M1407">
        <f t="shared" si="237"/>
        <v>-1</v>
      </c>
      <c r="O1407">
        <f t="shared" si="230"/>
        <v>2.4196598817084891</v>
      </c>
      <c r="P1407">
        <f t="shared" si="231"/>
        <v>2.0246314685262261</v>
      </c>
      <c r="Q1407">
        <f t="shared" si="232"/>
        <v>1.5123157342631131</v>
      </c>
      <c r="R1407">
        <f t="shared" si="233"/>
        <v>0.48768426573688706</v>
      </c>
      <c r="S1407">
        <f t="shared" si="234"/>
        <v>-2.4631468526225886E-2</v>
      </c>
      <c r="T1407">
        <f t="shared" si="235"/>
        <v>-0.41965988170848911</v>
      </c>
    </row>
    <row r="1408" spans="9:20">
      <c r="I1408">
        <f t="shared" si="229"/>
        <v>140.5999999999963</v>
      </c>
      <c r="L1408">
        <f t="shared" si="236"/>
        <v>2.5</v>
      </c>
      <c r="M1408">
        <f t="shared" si="237"/>
        <v>-1</v>
      </c>
      <c r="O1408">
        <f t="shared" si="230"/>
        <v>2.420670315787997</v>
      </c>
      <c r="P1408">
        <f t="shared" si="231"/>
        <v>2.0253607435927927</v>
      </c>
      <c r="Q1408">
        <f t="shared" si="232"/>
        <v>1.5126803717963964</v>
      </c>
      <c r="R1408">
        <f t="shared" si="233"/>
        <v>0.48731962820360375</v>
      </c>
      <c r="S1408">
        <f t="shared" si="234"/>
        <v>-2.5360743592792501E-2</v>
      </c>
      <c r="T1408">
        <f t="shared" si="235"/>
        <v>-0.42067031578799696</v>
      </c>
    </row>
    <row r="1409" spans="9:20">
      <c r="I1409">
        <f t="shared" si="229"/>
        <v>140.69999999999629</v>
      </c>
      <c r="L1409">
        <f t="shared" si="236"/>
        <v>2.5</v>
      </c>
      <c r="M1409">
        <f t="shared" si="237"/>
        <v>-1</v>
      </c>
      <c r="O1409">
        <f t="shared" si="230"/>
        <v>2.4216807498675048</v>
      </c>
      <c r="P1409">
        <f t="shared" si="231"/>
        <v>2.0260900186593593</v>
      </c>
      <c r="Q1409">
        <f t="shared" si="232"/>
        <v>1.5130450093296797</v>
      </c>
      <c r="R1409">
        <f t="shared" si="233"/>
        <v>0.48695499067032033</v>
      </c>
      <c r="S1409">
        <f t="shared" si="234"/>
        <v>-2.6090018659359338E-2</v>
      </c>
      <c r="T1409">
        <f t="shared" si="235"/>
        <v>-0.42168074986750481</v>
      </c>
    </row>
    <row r="1410" spans="9:20">
      <c r="I1410">
        <f t="shared" si="229"/>
        <v>140.79999999999629</v>
      </c>
      <c r="L1410">
        <f t="shared" si="236"/>
        <v>2.5</v>
      </c>
      <c r="M1410">
        <f t="shared" si="237"/>
        <v>-1</v>
      </c>
      <c r="O1410">
        <f t="shared" si="230"/>
        <v>2.4226911839470127</v>
      </c>
      <c r="P1410">
        <f t="shared" si="231"/>
        <v>2.026819293725926</v>
      </c>
      <c r="Q1410">
        <f t="shared" si="232"/>
        <v>1.513409646862963</v>
      </c>
      <c r="R1410">
        <f t="shared" si="233"/>
        <v>0.48659035313703702</v>
      </c>
      <c r="S1410">
        <f t="shared" si="234"/>
        <v>-2.6819293725925952E-2</v>
      </c>
      <c r="T1410">
        <f t="shared" si="235"/>
        <v>-0.42269118394701244</v>
      </c>
    </row>
    <row r="1411" spans="9:20">
      <c r="I1411">
        <f t="shared" ref="I1411:I1474" si="238">I1410+0.1</f>
        <v>140.89999999999628</v>
      </c>
      <c r="L1411">
        <f t="shared" si="236"/>
        <v>2.5</v>
      </c>
      <c r="M1411">
        <f t="shared" si="237"/>
        <v>-1</v>
      </c>
      <c r="O1411">
        <f t="shared" ref="O1411:O1474" si="239">1+((0.5*$B$6*$B$21/$B$5)*$D$33*$B$28*$I1411)</f>
        <v>2.4237016180265201</v>
      </c>
      <c r="P1411">
        <f t="shared" ref="P1411:P1474" si="240">1+((0.5*$B$6*$B$21/$B$5)*$E$33*$B$28*$I1411)</f>
        <v>2.0275485687924926</v>
      </c>
      <c r="Q1411">
        <f t="shared" ref="Q1411:Q1474" si="241">1+((0.5*$B$6*$B$21/$B$5)*$F$33*$B$28*$I1411)</f>
        <v>1.5137742843962463</v>
      </c>
      <c r="R1411">
        <f t="shared" ref="R1411:R1474" si="242">1-((0.5*$B$6*$B$21/$B$5)*$F$33*$B$28*$I1411)</f>
        <v>0.48622571560375372</v>
      </c>
      <c r="S1411">
        <f t="shared" ref="S1411:S1474" si="243">1-((0.5*$B$6*$B$21/$B$5)*$E$33*$B$28*$I1411)</f>
        <v>-2.7548568792492567E-2</v>
      </c>
      <c r="T1411">
        <f t="shared" ref="T1411:T1474" si="244">1-((0.5*$B$6*$B$21/$B$5)*$D$33*$B$28*$I1411)</f>
        <v>-0.42370161802652029</v>
      </c>
    </row>
    <row r="1412" spans="9:20">
      <c r="I1412">
        <f t="shared" si="238"/>
        <v>140.99999999999628</v>
      </c>
      <c r="L1412">
        <f t="shared" ref="L1412:L1475" si="245">$B$1</f>
        <v>2.5</v>
      </c>
      <c r="M1412">
        <f t="shared" ref="M1412:M1475" si="246">$B$2</f>
        <v>-1</v>
      </c>
      <c r="O1412">
        <f t="shared" si="239"/>
        <v>2.4247120521060284</v>
      </c>
      <c r="P1412">
        <f t="shared" si="240"/>
        <v>2.0282778438590592</v>
      </c>
      <c r="Q1412">
        <f t="shared" si="241"/>
        <v>1.5141389219295296</v>
      </c>
      <c r="R1412">
        <f t="shared" si="242"/>
        <v>0.48586107807047041</v>
      </c>
      <c r="S1412">
        <f t="shared" si="243"/>
        <v>-2.8277843859059182E-2</v>
      </c>
      <c r="T1412">
        <f t="shared" si="244"/>
        <v>-0.42471205210602814</v>
      </c>
    </row>
    <row r="1413" spans="9:20">
      <c r="I1413">
        <f t="shared" si="238"/>
        <v>141.09999999999627</v>
      </c>
      <c r="L1413">
        <f t="shared" si="245"/>
        <v>2.5</v>
      </c>
      <c r="M1413">
        <f t="shared" si="246"/>
        <v>-1</v>
      </c>
      <c r="O1413">
        <f t="shared" si="239"/>
        <v>2.4257224861855358</v>
      </c>
      <c r="P1413">
        <f t="shared" si="240"/>
        <v>2.0290071189256258</v>
      </c>
      <c r="Q1413">
        <f t="shared" si="241"/>
        <v>1.5145035594628129</v>
      </c>
      <c r="R1413">
        <f t="shared" si="242"/>
        <v>0.48549644053718699</v>
      </c>
      <c r="S1413">
        <f t="shared" si="243"/>
        <v>-2.9007118925626019E-2</v>
      </c>
      <c r="T1413">
        <f t="shared" si="244"/>
        <v>-0.42572248618553599</v>
      </c>
    </row>
    <row r="1414" spans="9:20">
      <c r="I1414">
        <f t="shared" si="238"/>
        <v>141.19999999999627</v>
      </c>
      <c r="L1414">
        <f t="shared" si="245"/>
        <v>2.5</v>
      </c>
      <c r="M1414">
        <f t="shared" si="246"/>
        <v>-1</v>
      </c>
      <c r="O1414">
        <f t="shared" si="239"/>
        <v>2.4267329202650436</v>
      </c>
      <c r="P1414">
        <f t="shared" si="240"/>
        <v>2.0297363939921924</v>
      </c>
      <c r="Q1414">
        <f t="shared" si="241"/>
        <v>1.5148681969960962</v>
      </c>
      <c r="R1414">
        <f t="shared" si="242"/>
        <v>0.48513180300390368</v>
      </c>
      <c r="S1414">
        <f t="shared" si="243"/>
        <v>-2.9736393992192633E-2</v>
      </c>
      <c r="T1414">
        <f t="shared" si="244"/>
        <v>-0.42673292026504361</v>
      </c>
    </row>
    <row r="1415" spans="9:20">
      <c r="I1415">
        <f t="shared" si="238"/>
        <v>141.29999999999626</v>
      </c>
      <c r="L1415">
        <f t="shared" si="245"/>
        <v>2.5</v>
      </c>
      <c r="M1415">
        <f t="shared" si="246"/>
        <v>-1</v>
      </c>
      <c r="O1415">
        <f t="shared" si="239"/>
        <v>2.4277433543445515</v>
      </c>
      <c r="P1415">
        <f t="shared" si="240"/>
        <v>2.030465669058759</v>
      </c>
      <c r="Q1415">
        <f t="shared" si="241"/>
        <v>1.5152328345293795</v>
      </c>
      <c r="R1415">
        <f t="shared" si="242"/>
        <v>0.48476716547062038</v>
      </c>
      <c r="S1415">
        <f t="shared" si="243"/>
        <v>-3.0465669058759248E-2</v>
      </c>
      <c r="T1415">
        <f t="shared" si="244"/>
        <v>-0.42774335434455146</v>
      </c>
    </row>
    <row r="1416" spans="9:20">
      <c r="I1416">
        <f t="shared" si="238"/>
        <v>141.39999999999625</v>
      </c>
      <c r="L1416">
        <f t="shared" si="245"/>
        <v>2.5</v>
      </c>
      <c r="M1416">
        <f t="shared" si="246"/>
        <v>-1</v>
      </c>
      <c r="O1416">
        <f t="shared" si="239"/>
        <v>2.4287537884240593</v>
      </c>
      <c r="P1416">
        <f t="shared" si="240"/>
        <v>2.0311949441253261</v>
      </c>
      <c r="Q1416">
        <f t="shared" si="241"/>
        <v>1.515597472062663</v>
      </c>
      <c r="R1416">
        <f t="shared" si="242"/>
        <v>0.48440252793733696</v>
      </c>
      <c r="S1416">
        <f t="shared" si="243"/>
        <v>-3.1194944125326085E-2</v>
      </c>
      <c r="T1416">
        <f t="shared" si="244"/>
        <v>-0.42875378842405931</v>
      </c>
    </row>
    <row r="1417" spans="9:20">
      <c r="I1417">
        <f t="shared" si="238"/>
        <v>141.49999999999625</v>
      </c>
      <c r="L1417">
        <f t="shared" si="245"/>
        <v>2.5</v>
      </c>
      <c r="M1417">
        <f t="shared" si="246"/>
        <v>-1</v>
      </c>
      <c r="O1417">
        <f t="shared" si="239"/>
        <v>2.4297642225035672</v>
      </c>
      <c r="P1417">
        <f t="shared" si="240"/>
        <v>2.0319242191918927</v>
      </c>
      <c r="Q1417">
        <f t="shared" si="241"/>
        <v>1.5159621095959463</v>
      </c>
      <c r="R1417">
        <f t="shared" si="242"/>
        <v>0.48403789040405365</v>
      </c>
      <c r="S1417">
        <f t="shared" si="243"/>
        <v>-3.19242191918927E-2</v>
      </c>
      <c r="T1417">
        <f t="shared" si="244"/>
        <v>-0.42976422250356716</v>
      </c>
    </row>
    <row r="1418" spans="9:20">
      <c r="I1418">
        <f t="shared" si="238"/>
        <v>141.59999999999624</v>
      </c>
      <c r="L1418">
        <f t="shared" si="245"/>
        <v>2.5</v>
      </c>
      <c r="M1418">
        <f t="shared" si="246"/>
        <v>-1</v>
      </c>
      <c r="O1418">
        <f t="shared" si="239"/>
        <v>2.4307746565830746</v>
      </c>
      <c r="P1418">
        <f t="shared" si="240"/>
        <v>2.0326534942584593</v>
      </c>
      <c r="Q1418">
        <f t="shared" si="241"/>
        <v>1.5163267471292297</v>
      </c>
      <c r="R1418">
        <f t="shared" si="242"/>
        <v>0.48367325287077034</v>
      </c>
      <c r="S1418">
        <f t="shared" si="243"/>
        <v>-3.2653494258459315E-2</v>
      </c>
      <c r="T1418">
        <f t="shared" si="244"/>
        <v>-0.43077465658307479</v>
      </c>
    </row>
    <row r="1419" spans="9:20">
      <c r="I1419">
        <f t="shared" si="238"/>
        <v>141.69999999999624</v>
      </c>
      <c r="L1419">
        <f t="shared" si="245"/>
        <v>2.5</v>
      </c>
      <c r="M1419">
        <f t="shared" si="246"/>
        <v>-1</v>
      </c>
      <c r="O1419">
        <f t="shared" si="239"/>
        <v>2.4317850906625829</v>
      </c>
      <c r="P1419">
        <f t="shared" si="240"/>
        <v>2.0333827693250264</v>
      </c>
      <c r="Q1419">
        <f t="shared" si="241"/>
        <v>1.5166913846625132</v>
      </c>
      <c r="R1419">
        <f t="shared" si="242"/>
        <v>0.48330861533748692</v>
      </c>
      <c r="S1419">
        <f t="shared" si="243"/>
        <v>-3.3382769325026151E-2</v>
      </c>
      <c r="T1419">
        <f t="shared" si="244"/>
        <v>-0.43178509066258264</v>
      </c>
    </row>
    <row r="1420" spans="9:20">
      <c r="I1420">
        <f t="shared" si="238"/>
        <v>141.79999999999623</v>
      </c>
      <c r="L1420">
        <f t="shared" si="245"/>
        <v>2.5</v>
      </c>
      <c r="M1420">
        <f t="shared" si="246"/>
        <v>-1</v>
      </c>
      <c r="O1420">
        <f t="shared" si="239"/>
        <v>2.4327955247420903</v>
      </c>
      <c r="P1420">
        <f t="shared" si="240"/>
        <v>2.034112044391593</v>
      </c>
      <c r="Q1420">
        <f t="shared" si="241"/>
        <v>1.5170560221957965</v>
      </c>
      <c r="R1420">
        <f t="shared" si="242"/>
        <v>0.48294397780420362</v>
      </c>
      <c r="S1420">
        <f t="shared" si="243"/>
        <v>-3.4112044391592766E-2</v>
      </c>
      <c r="T1420">
        <f t="shared" si="244"/>
        <v>-0.43279552474209049</v>
      </c>
    </row>
    <row r="1421" spans="9:20">
      <c r="I1421">
        <f t="shared" si="238"/>
        <v>141.89999999999623</v>
      </c>
      <c r="L1421">
        <f t="shared" si="245"/>
        <v>2.5</v>
      </c>
      <c r="M1421">
        <f t="shared" si="246"/>
        <v>-1</v>
      </c>
      <c r="O1421">
        <f t="shared" si="239"/>
        <v>2.4338059588215981</v>
      </c>
      <c r="P1421">
        <f t="shared" si="240"/>
        <v>2.0348413194581596</v>
      </c>
      <c r="Q1421">
        <f t="shared" si="241"/>
        <v>1.5174206597290798</v>
      </c>
      <c r="R1421">
        <f t="shared" si="242"/>
        <v>0.48257934027092031</v>
      </c>
      <c r="S1421">
        <f t="shared" si="243"/>
        <v>-3.4841319458159381E-2</v>
      </c>
      <c r="T1421">
        <f t="shared" si="244"/>
        <v>-0.43380595882159811</v>
      </c>
    </row>
    <row r="1422" spans="9:20">
      <c r="I1422">
        <f t="shared" si="238"/>
        <v>141.99999999999622</v>
      </c>
      <c r="L1422">
        <f t="shared" si="245"/>
        <v>2.5</v>
      </c>
      <c r="M1422">
        <f t="shared" si="246"/>
        <v>-1</v>
      </c>
      <c r="O1422">
        <f t="shared" si="239"/>
        <v>2.434816392901106</v>
      </c>
      <c r="P1422">
        <f t="shared" si="240"/>
        <v>2.0355705945247262</v>
      </c>
      <c r="Q1422">
        <f t="shared" si="241"/>
        <v>1.5177852972623631</v>
      </c>
      <c r="R1422">
        <f t="shared" si="242"/>
        <v>0.48221470273763689</v>
      </c>
      <c r="S1422">
        <f t="shared" si="243"/>
        <v>-3.5570594524726218E-2</v>
      </c>
      <c r="T1422">
        <f t="shared" si="244"/>
        <v>-0.43481639290110596</v>
      </c>
    </row>
    <row r="1423" spans="9:20">
      <c r="I1423">
        <f t="shared" si="238"/>
        <v>142.09999999999621</v>
      </c>
      <c r="L1423">
        <f t="shared" si="245"/>
        <v>2.5</v>
      </c>
      <c r="M1423">
        <f t="shared" si="246"/>
        <v>-1</v>
      </c>
      <c r="O1423">
        <f t="shared" si="239"/>
        <v>2.4358268269806138</v>
      </c>
      <c r="P1423">
        <f t="shared" si="240"/>
        <v>2.0362998695912928</v>
      </c>
      <c r="Q1423">
        <f t="shared" si="241"/>
        <v>1.5181499347956464</v>
      </c>
      <c r="R1423">
        <f t="shared" si="242"/>
        <v>0.48185006520435358</v>
      </c>
      <c r="S1423">
        <f t="shared" si="243"/>
        <v>-3.6299869591292833E-2</v>
      </c>
      <c r="T1423">
        <f t="shared" si="244"/>
        <v>-0.43582682698061381</v>
      </c>
    </row>
    <row r="1424" spans="9:20">
      <c r="I1424">
        <f t="shared" si="238"/>
        <v>142.19999999999621</v>
      </c>
      <c r="L1424">
        <f t="shared" si="245"/>
        <v>2.5</v>
      </c>
      <c r="M1424">
        <f t="shared" si="246"/>
        <v>-1</v>
      </c>
      <c r="O1424">
        <f t="shared" si="239"/>
        <v>2.4368372610601217</v>
      </c>
      <c r="P1424">
        <f t="shared" si="240"/>
        <v>2.0370291446578594</v>
      </c>
      <c r="Q1424">
        <f t="shared" si="241"/>
        <v>1.5185145723289297</v>
      </c>
      <c r="R1424">
        <f t="shared" si="242"/>
        <v>0.48148542767107028</v>
      </c>
      <c r="S1424">
        <f t="shared" si="243"/>
        <v>-3.7029144657859447E-2</v>
      </c>
      <c r="T1424">
        <f t="shared" si="244"/>
        <v>-0.43683726106012166</v>
      </c>
    </row>
    <row r="1425" spans="9:20">
      <c r="I1425">
        <f t="shared" si="238"/>
        <v>142.2999999999962</v>
      </c>
      <c r="L1425">
        <f t="shared" si="245"/>
        <v>2.5</v>
      </c>
      <c r="M1425">
        <f t="shared" si="246"/>
        <v>-1</v>
      </c>
      <c r="O1425">
        <f t="shared" si="239"/>
        <v>2.4378476951396291</v>
      </c>
      <c r="P1425">
        <f t="shared" si="240"/>
        <v>2.0377584197244261</v>
      </c>
      <c r="Q1425">
        <f t="shared" si="241"/>
        <v>1.518879209862213</v>
      </c>
      <c r="R1425">
        <f t="shared" si="242"/>
        <v>0.48112079013778686</v>
      </c>
      <c r="S1425">
        <f t="shared" si="243"/>
        <v>-3.7758419724426284E-2</v>
      </c>
      <c r="T1425">
        <f t="shared" si="244"/>
        <v>-0.43784769513962929</v>
      </c>
    </row>
    <row r="1426" spans="9:20">
      <c r="I1426">
        <f t="shared" si="238"/>
        <v>142.3999999999962</v>
      </c>
      <c r="L1426">
        <f t="shared" si="245"/>
        <v>2.5</v>
      </c>
      <c r="M1426">
        <f t="shared" si="246"/>
        <v>-1</v>
      </c>
      <c r="O1426">
        <f t="shared" si="239"/>
        <v>2.4388581292191374</v>
      </c>
      <c r="P1426">
        <f t="shared" si="240"/>
        <v>2.0384876947909927</v>
      </c>
      <c r="Q1426">
        <f t="shared" si="241"/>
        <v>1.5192438473954963</v>
      </c>
      <c r="R1426">
        <f t="shared" si="242"/>
        <v>0.48075615260450355</v>
      </c>
      <c r="S1426">
        <f t="shared" si="243"/>
        <v>-3.8487694790992899E-2</v>
      </c>
      <c r="T1426">
        <f t="shared" si="244"/>
        <v>-0.43885812921913714</v>
      </c>
    </row>
    <row r="1427" spans="9:20">
      <c r="I1427">
        <f t="shared" si="238"/>
        <v>142.49999999999619</v>
      </c>
      <c r="L1427">
        <f t="shared" si="245"/>
        <v>2.5</v>
      </c>
      <c r="M1427">
        <f t="shared" si="246"/>
        <v>-1</v>
      </c>
      <c r="O1427">
        <f t="shared" si="239"/>
        <v>2.4398685632986448</v>
      </c>
      <c r="P1427">
        <f t="shared" si="240"/>
        <v>2.0392169698575593</v>
      </c>
      <c r="Q1427">
        <f t="shared" si="241"/>
        <v>1.5196084849287796</v>
      </c>
      <c r="R1427">
        <f t="shared" si="242"/>
        <v>0.48039151507122024</v>
      </c>
      <c r="S1427">
        <f t="shared" si="243"/>
        <v>-3.9216969857559514E-2</v>
      </c>
      <c r="T1427">
        <f t="shared" si="244"/>
        <v>-0.43986856329864499</v>
      </c>
    </row>
    <row r="1428" spans="9:20">
      <c r="I1428">
        <f t="shared" si="238"/>
        <v>142.59999999999619</v>
      </c>
      <c r="L1428">
        <f t="shared" si="245"/>
        <v>2.5</v>
      </c>
      <c r="M1428">
        <f t="shared" si="246"/>
        <v>-1</v>
      </c>
      <c r="O1428">
        <f t="shared" si="239"/>
        <v>2.4408789973781531</v>
      </c>
      <c r="P1428">
        <f t="shared" si="240"/>
        <v>2.0399462449241264</v>
      </c>
      <c r="Q1428">
        <f t="shared" si="241"/>
        <v>1.5199731224620632</v>
      </c>
      <c r="R1428">
        <f t="shared" si="242"/>
        <v>0.48002687753793682</v>
      </c>
      <c r="S1428">
        <f t="shared" si="243"/>
        <v>-3.9946244924126351E-2</v>
      </c>
      <c r="T1428">
        <f t="shared" si="244"/>
        <v>-0.44087899737815284</v>
      </c>
    </row>
    <row r="1429" spans="9:20">
      <c r="I1429">
        <f t="shared" si="238"/>
        <v>142.69999999999618</v>
      </c>
      <c r="L1429">
        <f t="shared" si="245"/>
        <v>2.5</v>
      </c>
      <c r="M1429">
        <f t="shared" si="246"/>
        <v>-1</v>
      </c>
      <c r="O1429">
        <f t="shared" si="239"/>
        <v>2.4418894314576605</v>
      </c>
      <c r="P1429">
        <f t="shared" si="240"/>
        <v>2.040675519990693</v>
      </c>
      <c r="Q1429">
        <f t="shared" si="241"/>
        <v>1.5203377599953465</v>
      </c>
      <c r="R1429">
        <f t="shared" si="242"/>
        <v>0.47966224000465352</v>
      </c>
      <c r="S1429">
        <f t="shared" si="243"/>
        <v>-4.0675519990692965E-2</v>
      </c>
      <c r="T1429">
        <f t="shared" si="244"/>
        <v>-0.44188943145766046</v>
      </c>
    </row>
    <row r="1430" spans="9:20">
      <c r="I1430">
        <f t="shared" si="238"/>
        <v>142.79999999999617</v>
      </c>
      <c r="L1430">
        <f t="shared" si="245"/>
        <v>2.5</v>
      </c>
      <c r="M1430">
        <f t="shared" si="246"/>
        <v>-1</v>
      </c>
      <c r="O1430">
        <f t="shared" si="239"/>
        <v>2.4428998655371683</v>
      </c>
      <c r="P1430">
        <f t="shared" si="240"/>
        <v>2.0414047950572596</v>
      </c>
      <c r="Q1430">
        <f t="shared" si="241"/>
        <v>1.5207023975286298</v>
      </c>
      <c r="R1430">
        <f t="shared" si="242"/>
        <v>0.47929760247137021</v>
      </c>
      <c r="S1430">
        <f t="shared" si="243"/>
        <v>-4.140479505725958E-2</v>
      </c>
      <c r="T1430">
        <f t="shared" si="244"/>
        <v>-0.44289986553716831</v>
      </c>
    </row>
    <row r="1431" spans="9:20">
      <c r="I1431">
        <f t="shared" si="238"/>
        <v>142.89999999999617</v>
      </c>
      <c r="L1431">
        <f t="shared" si="245"/>
        <v>2.5</v>
      </c>
      <c r="M1431">
        <f t="shared" si="246"/>
        <v>-1</v>
      </c>
      <c r="O1431">
        <f t="shared" si="239"/>
        <v>2.4439102996166762</v>
      </c>
      <c r="P1431">
        <f t="shared" si="240"/>
        <v>2.0421340701238266</v>
      </c>
      <c r="Q1431">
        <f t="shared" si="241"/>
        <v>1.5210670350619133</v>
      </c>
      <c r="R1431">
        <f t="shared" si="242"/>
        <v>0.47893296493808679</v>
      </c>
      <c r="S1431">
        <f t="shared" si="243"/>
        <v>-4.2134070123826417E-2</v>
      </c>
      <c r="T1431">
        <f t="shared" si="244"/>
        <v>-0.44391029961667616</v>
      </c>
    </row>
    <row r="1432" spans="9:20">
      <c r="I1432">
        <f t="shared" si="238"/>
        <v>142.99999999999616</v>
      </c>
      <c r="L1432">
        <f t="shared" si="245"/>
        <v>2.5</v>
      </c>
      <c r="M1432">
        <f t="shared" si="246"/>
        <v>-1</v>
      </c>
      <c r="O1432">
        <f t="shared" si="239"/>
        <v>2.444920733696184</v>
      </c>
      <c r="P1432">
        <f t="shared" si="240"/>
        <v>2.0428633451903933</v>
      </c>
      <c r="Q1432">
        <f t="shared" si="241"/>
        <v>1.5214316725951966</v>
      </c>
      <c r="R1432">
        <f t="shared" si="242"/>
        <v>0.47856832740480348</v>
      </c>
      <c r="S1432">
        <f t="shared" si="243"/>
        <v>-4.2863345190393032E-2</v>
      </c>
      <c r="T1432">
        <f t="shared" si="244"/>
        <v>-0.44492073369618401</v>
      </c>
    </row>
    <row r="1433" spans="9:20">
      <c r="I1433">
        <f t="shared" si="238"/>
        <v>143.09999999999616</v>
      </c>
      <c r="L1433">
        <f t="shared" si="245"/>
        <v>2.5</v>
      </c>
      <c r="M1433">
        <f t="shared" si="246"/>
        <v>-1</v>
      </c>
      <c r="O1433">
        <f t="shared" si="239"/>
        <v>2.4459311677756919</v>
      </c>
      <c r="P1433">
        <f t="shared" si="240"/>
        <v>2.0435926202569599</v>
      </c>
      <c r="Q1433">
        <f t="shared" si="241"/>
        <v>1.5217963101284799</v>
      </c>
      <c r="R1433">
        <f t="shared" si="242"/>
        <v>0.47820368987152018</v>
      </c>
      <c r="S1433">
        <f t="shared" si="243"/>
        <v>-4.3592620256959647E-2</v>
      </c>
      <c r="T1433">
        <f t="shared" si="244"/>
        <v>-0.44593116777569164</v>
      </c>
    </row>
    <row r="1434" spans="9:20">
      <c r="I1434">
        <f t="shared" si="238"/>
        <v>143.19999999999615</v>
      </c>
      <c r="L1434">
        <f t="shared" si="245"/>
        <v>2.5</v>
      </c>
      <c r="M1434">
        <f t="shared" si="246"/>
        <v>-1</v>
      </c>
      <c r="O1434">
        <f t="shared" si="239"/>
        <v>2.4469416018551993</v>
      </c>
      <c r="P1434">
        <f t="shared" si="240"/>
        <v>2.0443218953235265</v>
      </c>
      <c r="Q1434">
        <f t="shared" si="241"/>
        <v>1.5221609476617632</v>
      </c>
      <c r="R1434">
        <f t="shared" si="242"/>
        <v>0.47783905233823676</v>
      </c>
      <c r="S1434">
        <f t="shared" si="243"/>
        <v>-4.4321895323526483E-2</v>
      </c>
      <c r="T1434">
        <f t="shared" si="244"/>
        <v>-0.44694160185519949</v>
      </c>
    </row>
    <row r="1435" spans="9:20">
      <c r="I1435">
        <f t="shared" si="238"/>
        <v>143.29999999999615</v>
      </c>
      <c r="L1435">
        <f t="shared" si="245"/>
        <v>2.5</v>
      </c>
      <c r="M1435">
        <f t="shared" si="246"/>
        <v>-1</v>
      </c>
      <c r="O1435">
        <f t="shared" si="239"/>
        <v>2.4479520359347076</v>
      </c>
      <c r="P1435">
        <f t="shared" si="240"/>
        <v>2.0450511703900931</v>
      </c>
      <c r="Q1435">
        <f t="shared" si="241"/>
        <v>1.5225255851950465</v>
      </c>
      <c r="R1435">
        <f t="shared" si="242"/>
        <v>0.47747441480495345</v>
      </c>
      <c r="S1435">
        <f t="shared" si="243"/>
        <v>-4.5051170390093098E-2</v>
      </c>
      <c r="T1435">
        <f t="shared" si="244"/>
        <v>-0.44795203593470734</v>
      </c>
    </row>
    <row r="1436" spans="9:20">
      <c r="I1436">
        <f t="shared" si="238"/>
        <v>143.39999999999614</v>
      </c>
      <c r="L1436">
        <f t="shared" si="245"/>
        <v>2.5</v>
      </c>
      <c r="M1436">
        <f t="shared" si="246"/>
        <v>-1</v>
      </c>
      <c r="O1436">
        <f t="shared" si="239"/>
        <v>2.448962470014215</v>
      </c>
      <c r="P1436">
        <f t="shared" si="240"/>
        <v>2.0457804454566597</v>
      </c>
      <c r="Q1436">
        <f t="shared" si="241"/>
        <v>1.5228902227283299</v>
      </c>
      <c r="R1436">
        <f t="shared" si="242"/>
        <v>0.47710977727167014</v>
      </c>
      <c r="S1436">
        <f t="shared" si="243"/>
        <v>-4.5780445456659713E-2</v>
      </c>
      <c r="T1436">
        <f t="shared" si="244"/>
        <v>-0.44896247001421519</v>
      </c>
    </row>
    <row r="1437" spans="9:20">
      <c r="I1437">
        <f t="shared" si="238"/>
        <v>143.49999999999613</v>
      </c>
      <c r="L1437">
        <f t="shared" si="245"/>
        <v>2.5</v>
      </c>
      <c r="M1437">
        <f t="shared" si="246"/>
        <v>-1</v>
      </c>
      <c r="O1437">
        <f t="shared" si="239"/>
        <v>2.4499729040937228</v>
      </c>
      <c r="P1437">
        <f t="shared" si="240"/>
        <v>2.0465097205232263</v>
      </c>
      <c r="Q1437">
        <f t="shared" si="241"/>
        <v>1.5232548602616132</v>
      </c>
      <c r="R1437">
        <f t="shared" si="242"/>
        <v>0.47674513973838673</v>
      </c>
      <c r="S1437">
        <f t="shared" si="243"/>
        <v>-4.650972052322655E-2</v>
      </c>
      <c r="T1437">
        <f t="shared" si="244"/>
        <v>-0.44997290409372281</v>
      </c>
    </row>
    <row r="1438" spans="9:20">
      <c r="I1438">
        <f t="shared" si="238"/>
        <v>143.59999999999613</v>
      </c>
      <c r="L1438">
        <f t="shared" si="245"/>
        <v>2.5</v>
      </c>
      <c r="M1438">
        <f t="shared" si="246"/>
        <v>-1</v>
      </c>
      <c r="O1438">
        <f t="shared" si="239"/>
        <v>2.4509833381732307</v>
      </c>
      <c r="P1438">
        <f t="shared" si="240"/>
        <v>2.0472389955897929</v>
      </c>
      <c r="Q1438">
        <f t="shared" si="241"/>
        <v>1.5236194977948965</v>
      </c>
      <c r="R1438">
        <f t="shared" si="242"/>
        <v>0.47638050220510342</v>
      </c>
      <c r="S1438">
        <f t="shared" si="243"/>
        <v>-4.7238995589793165E-2</v>
      </c>
      <c r="T1438">
        <f t="shared" si="244"/>
        <v>-0.45098333817323066</v>
      </c>
    </row>
    <row r="1439" spans="9:20">
      <c r="I1439">
        <f t="shared" si="238"/>
        <v>143.69999999999612</v>
      </c>
      <c r="L1439">
        <f t="shared" si="245"/>
        <v>2.5</v>
      </c>
      <c r="M1439">
        <f t="shared" si="246"/>
        <v>-1</v>
      </c>
      <c r="O1439">
        <f t="shared" si="239"/>
        <v>2.4519937722527385</v>
      </c>
      <c r="P1439">
        <f t="shared" si="240"/>
        <v>2.0479682706563596</v>
      </c>
      <c r="Q1439">
        <f t="shared" si="241"/>
        <v>1.5239841353281798</v>
      </c>
      <c r="R1439">
        <f t="shared" si="242"/>
        <v>0.47601586467182011</v>
      </c>
      <c r="S1439">
        <f t="shared" si="243"/>
        <v>-4.7968270656359779E-2</v>
      </c>
      <c r="T1439">
        <f t="shared" si="244"/>
        <v>-0.45199377225273851</v>
      </c>
    </row>
    <row r="1440" spans="9:20">
      <c r="I1440">
        <f t="shared" si="238"/>
        <v>143.79999999999612</v>
      </c>
      <c r="L1440">
        <f t="shared" si="245"/>
        <v>2.5</v>
      </c>
      <c r="M1440">
        <f t="shared" si="246"/>
        <v>-1</v>
      </c>
      <c r="O1440">
        <f t="shared" si="239"/>
        <v>2.4530042063322464</v>
      </c>
      <c r="P1440">
        <f t="shared" si="240"/>
        <v>2.0486975457229266</v>
      </c>
      <c r="Q1440">
        <f t="shared" si="241"/>
        <v>1.5243487728614633</v>
      </c>
      <c r="R1440">
        <f t="shared" si="242"/>
        <v>0.47565122713853669</v>
      </c>
      <c r="S1440">
        <f t="shared" si="243"/>
        <v>-4.8697545722926616E-2</v>
      </c>
      <c r="T1440">
        <f t="shared" si="244"/>
        <v>-0.45300420633224614</v>
      </c>
    </row>
    <row r="1441" spans="9:20">
      <c r="I1441">
        <f t="shared" si="238"/>
        <v>143.89999999999611</v>
      </c>
      <c r="L1441">
        <f t="shared" si="245"/>
        <v>2.5</v>
      </c>
      <c r="M1441">
        <f t="shared" si="246"/>
        <v>-1</v>
      </c>
      <c r="O1441">
        <f t="shared" si="239"/>
        <v>2.4540146404117538</v>
      </c>
      <c r="P1441">
        <f t="shared" si="240"/>
        <v>2.0494268207894932</v>
      </c>
      <c r="Q1441">
        <f t="shared" si="241"/>
        <v>1.5247134103947466</v>
      </c>
      <c r="R1441">
        <f t="shared" si="242"/>
        <v>0.47528658960525338</v>
      </c>
      <c r="S1441">
        <f t="shared" si="243"/>
        <v>-4.9426820789493231E-2</v>
      </c>
      <c r="T1441">
        <f t="shared" si="244"/>
        <v>-0.45401464041175399</v>
      </c>
    </row>
    <row r="1442" spans="9:20">
      <c r="I1442">
        <f t="shared" si="238"/>
        <v>143.99999999999611</v>
      </c>
      <c r="L1442">
        <f t="shared" si="245"/>
        <v>2.5</v>
      </c>
      <c r="M1442">
        <f t="shared" si="246"/>
        <v>-1</v>
      </c>
      <c r="O1442">
        <f t="shared" si="239"/>
        <v>2.4550250744912621</v>
      </c>
      <c r="P1442">
        <f t="shared" si="240"/>
        <v>2.0501560958560598</v>
      </c>
      <c r="Q1442">
        <f t="shared" si="241"/>
        <v>1.5250780479280299</v>
      </c>
      <c r="R1442">
        <f t="shared" si="242"/>
        <v>0.47492195207197008</v>
      </c>
      <c r="S1442">
        <f t="shared" si="243"/>
        <v>-5.0156095856059846E-2</v>
      </c>
      <c r="T1442">
        <f t="shared" si="244"/>
        <v>-0.45502507449126184</v>
      </c>
    </row>
    <row r="1443" spans="9:20">
      <c r="I1443">
        <f t="shared" si="238"/>
        <v>144.0999999999961</v>
      </c>
      <c r="L1443">
        <f t="shared" si="245"/>
        <v>2.5</v>
      </c>
      <c r="M1443">
        <f t="shared" si="246"/>
        <v>-1</v>
      </c>
      <c r="O1443">
        <f t="shared" si="239"/>
        <v>2.4560355085707695</v>
      </c>
      <c r="P1443">
        <f t="shared" si="240"/>
        <v>2.0508853709226265</v>
      </c>
      <c r="Q1443">
        <f t="shared" si="241"/>
        <v>1.5254426854613132</v>
      </c>
      <c r="R1443">
        <f t="shared" si="242"/>
        <v>0.47455731453868677</v>
      </c>
      <c r="S1443">
        <f t="shared" si="243"/>
        <v>-5.0885370922626461E-2</v>
      </c>
      <c r="T1443">
        <f t="shared" si="244"/>
        <v>-0.45603550857076969</v>
      </c>
    </row>
    <row r="1444" spans="9:20">
      <c r="I1444">
        <f t="shared" si="238"/>
        <v>144.19999999999609</v>
      </c>
      <c r="L1444">
        <f t="shared" si="245"/>
        <v>2.5</v>
      </c>
      <c r="M1444">
        <f t="shared" si="246"/>
        <v>-1</v>
      </c>
      <c r="O1444">
        <f t="shared" si="239"/>
        <v>2.4570459426502773</v>
      </c>
      <c r="P1444">
        <f t="shared" si="240"/>
        <v>2.0516146459891935</v>
      </c>
      <c r="Q1444">
        <f t="shared" si="241"/>
        <v>1.5258073229945968</v>
      </c>
      <c r="R1444">
        <f t="shared" si="242"/>
        <v>0.47419267700540335</v>
      </c>
      <c r="S1444">
        <f t="shared" si="243"/>
        <v>-5.1614645989193297E-2</v>
      </c>
      <c r="T1444">
        <f t="shared" si="244"/>
        <v>-0.45704594265027731</v>
      </c>
    </row>
    <row r="1445" spans="9:20">
      <c r="I1445">
        <f t="shared" si="238"/>
        <v>144.29999999999609</v>
      </c>
      <c r="L1445">
        <f t="shared" si="245"/>
        <v>2.5</v>
      </c>
      <c r="M1445">
        <f t="shared" si="246"/>
        <v>-1</v>
      </c>
      <c r="O1445">
        <f t="shared" si="239"/>
        <v>2.4580563767297852</v>
      </c>
      <c r="P1445">
        <f t="shared" si="240"/>
        <v>2.0523439210557601</v>
      </c>
      <c r="Q1445">
        <f t="shared" si="241"/>
        <v>1.5261719605278801</v>
      </c>
      <c r="R1445">
        <f t="shared" si="242"/>
        <v>0.47382803947212004</v>
      </c>
      <c r="S1445">
        <f t="shared" si="243"/>
        <v>-5.2343921055759912E-2</v>
      </c>
      <c r="T1445">
        <f t="shared" si="244"/>
        <v>-0.45805637672978516</v>
      </c>
    </row>
    <row r="1446" spans="9:20">
      <c r="I1446">
        <f t="shared" si="238"/>
        <v>144.39999999999608</v>
      </c>
      <c r="L1446">
        <f t="shared" si="245"/>
        <v>2.5</v>
      </c>
      <c r="M1446">
        <f t="shared" si="246"/>
        <v>-1</v>
      </c>
      <c r="O1446">
        <f t="shared" si="239"/>
        <v>2.459066810809293</v>
      </c>
      <c r="P1446">
        <f t="shared" si="240"/>
        <v>2.0530731961223267</v>
      </c>
      <c r="Q1446">
        <f t="shared" si="241"/>
        <v>1.5265365980611634</v>
      </c>
      <c r="R1446">
        <f t="shared" si="242"/>
        <v>0.47346340193883674</v>
      </c>
      <c r="S1446">
        <f t="shared" si="243"/>
        <v>-5.3073196122326527E-2</v>
      </c>
      <c r="T1446">
        <f t="shared" si="244"/>
        <v>-0.45906681080929301</v>
      </c>
    </row>
    <row r="1447" spans="9:20">
      <c r="I1447">
        <f t="shared" si="238"/>
        <v>144.49999999999608</v>
      </c>
      <c r="L1447">
        <f t="shared" si="245"/>
        <v>2.5</v>
      </c>
      <c r="M1447">
        <f t="shared" si="246"/>
        <v>-1</v>
      </c>
      <c r="O1447">
        <f t="shared" si="239"/>
        <v>2.4600772448888009</v>
      </c>
      <c r="P1447">
        <f t="shared" si="240"/>
        <v>2.0538024711888934</v>
      </c>
      <c r="Q1447">
        <f t="shared" si="241"/>
        <v>1.5269012355944467</v>
      </c>
      <c r="R1447">
        <f t="shared" si="242"/>
        <v>0.47309876440555332</v>
      </c>
      <c r="S1447">
        <f t="shared" si="243"/>
        <v>-5.3802471188893364E-2</v>
      </c>
      <c r="T1447">
        <f t="shared" si="244"/>
        <v>-0.46007724488880086</v>
      </c>
    </row>
    <row r="1448" spans="9:20">
      <c r="I1448">
        <f t="shared" si="238"/>
        <v>144.59999999999607</v>
      </c>
      <c r="L1448">
        <f t="shared" si="245"/>
        <v>2.5</v>
      </c>
      <c r="M1448">
        <f t="shared" si="246"/>
        <v>-1</v>
      </c>
      <c r="O1448">
        <f t="shared" si="239"/>
        <v>2.4610876789683083</v>
      </c>
      <c r="P1448">
        <f t="shared" si="240"/>
        <v>2.05453174625546</v>
      </c>
      <c r="Q1448">
        <f t="shared" si="241"/>
        <v>1.52726587312773</v>
      </c>
      <c r="R1448">
        <f t="shared" si="242"/>
        <v>0.47273412687227001</v>
      </c>
      <c r="S1448">
        <f t="shared" si="243"/>
        <v>-5.4531746255459979E-2</v>
      </c>
      <c r="T1448">
        <f t="shared" si="244"/>
        <v>-0.46108767896830849</v>
      </c>
    </row>
    <row r="1449" spans="9:20">
      <c r="I1449">
        <f t="shared" si="238"/>
        <v>144.69999999999607</v>
      </c>
      <c r="L1449">
        <f t="shared" si="245"/>
        <v>2.5</v>
      </c>
      <c r="M1449">
        <f t="shared" si="246"/>
        <v>-1</v>
      </c>
      <c r="O1449">
        <f t="shared" si="239"/>
        <v>2.4620981130478166</v>
      </c>
      <c r="P1449">
        <f t="shared" si="240"/>
        <v>2.0552610213220266</v>
      </c>
      <c r="Q1449">
        <f t="shared" si="241"/>
        <v>1.5276305106610133</v>
      </c>
      <c r="R1449">
        <f t="shared" si="242"/>
        <v>0.4723694893389867</v>
      </c>
      <c r="S1449">
        <f t="shared" si="243"/>
        <v>-5.5261021322026593E-2</v>
      </c>
      <c r="T1449">
        <f t="shared" si="244"/>
        <v>-0.46209811304781634</v>
      </c>
    </row>
    <row r="1450" spans="9:20">
      <c r="I1450">
        <f t="shared" si="238"/>
        <v>144.79999999999606</v>
      </c>
      <c r="L1450">
        <f t="shared" si="245"/>
        <v>2.5</v>
      </c>
      <c r="M1450">
        <f t="shared" si="246"/>
        <v>-1</v>
      </c>
      <c r="O1450">
        <f t="shared" si="239"/>
        <v>2.463108547127324</v>
      </c>
      <c r="P1450">
        <f t="shared" si="240"/>
        <v>2.0559902963885932</v>
      </c>
      <c r="Q1450">
        <f t="shared" si="241"/>
        <v>1.5279951481942966</v>
      </c>
      <c r="R1450">
        <f t="shared" si="242"/>
        <v>0.47200485180570328</v>
      </c>
      <c r="S1450">
        <f t="shared" si="243"/>
        <v>-5.599029638859343E-2</v>
      </c>
      <c r="T1450">
        <f t="shared" si="244"/>
        <v>-0.46310854712732419</v>
      </c>
    </row>
    <row r="1451" spans="9:20">
      <c r="I1451">
        <f t="shared" si="238"/>
        <v>144.89999999999606</v>
      </c>
      <c r="L1451">
        <f t="shared" si="245"/>
        <v>2.5</v>
      </c>
      <c r="M1451">
        <f t="shared" si="246"/>
        <v>-1</v>
      </c>
      <c r="O1451">
        <f t="shared" si="239"/>
        <v>2.4641189812068323</v>
      </c>
      <c r="P1451">
        <f t="shared" si="240"/>
        <v>2.0567195714551598</v>
      </c>
      <c r="Q1451">
        <f t="shared" si="241"/>
        <v>1.5283597857275799</v>
      </c>
      <c r="R1451">
        <f t="shared" si="242"/>
        <v>0.47164021427241998</v>
      </c>
      <c r="S1451">
        <f t="shared" si="243"/>
        <v>-5.6719571455160045E-2</v>
      </c>
      <c r="T1451">
        <f t="shared" si="244"/>
        <v>-0.46411898120683204</v>
      </c>
    </row>
    <row r="1452" spans="9:20">
      <c r="I1452">
        <f t="shared" si="238"/>
        <v>144.99999999999605</v>
      </c>
      <c r="L1452">
        <f t="shared" si="245"/>
        <v>2.5</v>
      </c>
      <c r="M1452">
        <f t="shared" si="246"/>
        <v>-1</v>
      </c>
      <c r="O1452">
        <f t="shared" si="239"/>
        <v>2.4651294152863397</v>
      </c>
      <c r="P1452">
        <f t="shared" si="240"/>
        <v>2.0574488465217264</v>
      </c>
      <c r="Q1452">
        <f t="shared" si="241"/>
        <v>1.5287244232608632</v>
      </c>
      <c r="R1452">
        <f t="shared" si="242"/>
        <v>0.47127557673913667</v>
      </c>
      <c r="S1452">
        <f t="shared" si="243"/>
        <v>-5.744884652172666E-2</v>
      </c>
      <c r="T1452">
        <f t="shared" si="244"/>
        <v>-0.46512941528633966</v>
      </c>
    </row>
    <row r="1453" spans="9:20">
      <c r="I1453">
        <f t="shared" si="238"/>
        <v>145.09999999999604</v>
      </c>
      <c r="L1453">
        <f t="shared" si="245"/>
        <v>2.5</v>
      </c>
      <c r="M1453">
        <f t="shared" si="246"/>
        <v>-1</v>
      </c>
      <c r="O1453">
        <f t="shared" si="239"/>
        <v>2.4661398493658475</v>
      </c>
      <c r="P1453">
        <f t="shared" si="240"/>
        <v>2.0581781215882935</v>
      </c>
      <c r="Q1453">
        <f t="shared" si="241"/>
        <v>1.5290890607941467</v>
      </c>
      <c r="R1453">
        <f t="shared" si="242"/>
        <v>0.47091093920585325</v>
      </c>
      <c r="S1453">
        <f t="shared" si="243"/>
        <v>-5.8178121588293497E-2</v>
      </c>
      <c r="T1453">
        <f t="shared" si="244"/>
        <v>-0.46613984936584751</v>
      </c>
    </row>
    <row r="1454" spans="9:20">
      <c r="I1454">
        <f t="shared" si="238"/>
        <v>145.19999999999604</v>
      </c>
      <c r="L1454">
        <f t="shared" si="245"/>
        <v>2.5</v>
      </c>
      <c r="M1454">
        <f t="shared" si="246"/>
        <v>-1</v>
      </c>
      <c r="O1454">
        <f t="shared" si="239"/>
        <v>2.4671502834453554</v>
      </c>
      <c r="P1454">
        <f t="shared" si="240"/>
        <v>2.0589073966548601</v>
      </c>
      <c r="Q1454">
        <f t="shared" si="241"/>
        <v>1.5294536983274301</v>
      </c>
      <c r="R1454">
        <f t="shared" si="242"/>
        <v>0.47054630167256994</v>
      </c>
      <c r="S1454">
        <f t="shared" si="243"/>
        <v>-5.8907396654860111E-2</v>
      </c>
      <c r="T1454">
        <f t="shared" si="244"/>
        <v>-0.46715028344535536</v>
      </c>
    </row>
    <row r="1455" spans="9:20">
      <c r="I1455">
        <f t="shared" si="238"/>
        <v>145.29999999999603</v>
      </c>
      <c r="L1455">
        <f t="shared" si="245"/>
        <v>2.5</v>
      </c>
      <c r="M1455">
        <f t="shared" si="246"/>
        <v>-1</v>
      </c>
      <c r="O1455">
        <f t="shared" si="239"/>
        <v>2.4681607175248632</v>
      </c>
      <c r="P1455">
        <f t="shared" si="240"/>
        <v>2.0596366717214267</v>
      </c>
      <c r="Q1455">
        <f t="shared" si="241"/>
        <v>1.5298183358607134</v>
      </c>
      <c r="R1455">
        <f t="shared" si="242"/>
        <v>0.47018166413928664</v>
      </c>
      <c r="S1455">
        <f t="shared" si="243"/>
        <v>-5.9636671721426726E-2</v>
      </c>
      <c r="T1455">
        <f t="shared" si="244"/>
        <v>-0.46816071752486321</v>
      </c>
    </row>
    <row r="1456" spans="9:20">
      <c r="I1456">
        <f t="shared" si="238"/>
        <v>145.39999999999603</v>
      </c>
      <c r="L1456">
        <f t="shared" si="245"/>
        <v>2.5</v>
      </c>
      <c r="M1456">
        <f t="shared" si="246"/>
        <v>-1</v>
      </c>
      <c r="O1456">
        <f t="shared" si="239"/>
        <v>2.4691711516043711</v>
      </c>
      <c r="P1456">
        <f t="shared" si="240"/>
        <v>2.0603659467879938</v>
      </c>
      <c r="Q1456">
        <f t="shared" si="241"/>
        <v>1.5301829733939969</v>
      </c>
      <c r="R1456">
        <f t="shared" si="242"/>
        <v>0.46981702660600322</v>
      </c>
      <c r="S1456">
        <f t="shared" si="243"/>
        <v>-6.0365946787993563E-2</v>
      </c>
      <c r="T1456">
        <f t="shared" si="244"/>
        <v>-0.46917115160437084</v>
      </c>
    </row>
    <row r="1457" spans="9:20">
      <c r="I1457">
        <f t="shared" si="238"/>
        <v>145.49999999999602</v>
      </c>
      <c r="L1457">
        <f t="shared" si="245"/>
        <v>2.5</v>
      </c>
      <c r="M1457">
        <f t="shared" si="246"/>
        <v>-1</v>
      </c>
      <c r="O1457">
        <f t="shared" si="239"/>
        <v>2.4701815856838785</v>
      </c>
      <c r="P1457">
        <f t="shared" si="240"/>
        <v>2.0610952218545604</v>
      </c>
      <c r="Q1457">
        <f t="shared" si="241"/>
        <v>1.5305476109272802</v>
      </c>
      <c r="R1457">
        <f t="shared" si="242"/>
        <v>0.46945238907271991</v>
      </c>
      <c r="S1457">
        <f t="shared" si="243"/>
        <v>-6.1095221854560178E-2</v>
      </c>
      <c r="T1457">
        <f t="shared" si="244"/>
        <v>-0.47018158568387869</v>
      </c>
    </row>
    <row r="1458" spans="9:20">
      <c r="I1458">
        <f t="shared" si="238"/>
        <v>145.59999999999602</v>
      </c>
      <c r="L1458">
        <f t="shared" si="245"/>
        <v>2.5</v>
      </c>
      <c r="M1458">
        <f t="shared" si="246"/>
        <v>-1</v>
      </c>
      <c r="O1458">
        <f t="shared" si="239"/>
        <v>2.4711920197633868</v>
      </c>
      <c r="P1458">
        <f t="shared" si="240"/>
        <v>2.061824496921127</v>
      </c>
      <c r="Q1458">
        <f t="shared" si="241"/>
        <v>1.5309122484605635</v>
      </c>
      <c r="R1458">
        <f t="shared" si="242"/>
        <v>0.4690877515394366</v>
      </c>
      <c r="S1458">
        <f t="shared" si="243"/>
        <v>-6.1824496921126793E-2</v>
      </c>
      <c r="T1458">
        <f t="shared" si="244"/>
        <v>-0.47119201976338654</v>
      </c>
    </row>
    <row r="1459" spans="9:20">
      <c r="I1459">
        <f t="shared" si="238"/>
        <v>145.69999999999601</v>
      </c>
      <c r="L1459">
        <f t="shared" si="245"/>
        <v>2.5</v>
      </c>
      <c r="M1459">
        <f t="shared" si="246"/>
        <v>-1</v>
      </c>
      <c r="O1459">
        <f t="shared" si="239"/>
        <v>2.4722024538428942</v>
      </c>
      <c r="P1459">
        <f t="shared" si="240"/>
        <v>2.0625537719876936</v>
      </c>
      <c r="Q1459">
        <f t="shared" si="241"/>
        <v>1.5312768859938468</v>
      </c>
      <c r="R1459">
        <f t="shared" si="242"/>
        <v>0.46872311400615319</v>
      </c>
      <c r="S1459">
        <f t="shared" si="243"/>
        <v>-6.2553771987693629E-2</v>
      </c>
      <c r="T1459">
        <f t="shared" si="244"/>
        <v>-0.47220245384289417</v>
      </c>
    </row>
    <row r="1460" spans="9:20">
      <c r="I1460">
        <f t="shared" si="238"/>
        <v>145.799999999996</v>
      </c>
      <c r="L1460">
        <f t="shared" si="245"/>
        <v>2.5</v>
      </c>
      <c r="M1460">
        <f t="shared" si="246"/>
        <v>-1</v>
      </c>
      <c r="O1460">
        <f t="shared" si="239"/>
        <v>2.473212887922402</v>
      </c>
      <c r="P1460">
        <f t="shared" si="240"/>
        <v>2.0632830470542602</v>
      </c>
      <c r="Q1460">
        <f t="shared" si="241"/>
        <v>1.5316415235271301</v>
      </c>
      <c r="R1460">
        <f t="shared" si="242"/>
        <v>0.46835847647286988</v>
      </c>
      <c r="S1460">
        <f t="shared" si="243"/>
        <v>-6.3283047054260244E-2</v>
      </c>
      <c r="T1460">
        <f t="shared" si="244"/>
        <v>-0.47321288792240201</v>
      </c>
    </row>
    <row r="1461" spans="9:20">
      <c r="I1461">
        <f t="shared" si="238"/>
        <v>145.899999999996</v>
      </c>
      <c r="L1461">
        <f t="shared" si="245"/>
        <v>2.5</v>
      </c>
      <c r="M1461">
        <f t="shared" si="246"/>
        <v>-1</v>
      </c>
      <c r="O1461">
        <f t="shared" si="239"/>
        <v>2.4742233220019099</v>
      </c>
      <c r="P1461">
        <f t="shared" si="240"/>
        <v>2.0640123221208269</v>
      </c>
      <c r="Q1461">
        <f t="shared" si="241"/>
        <v>1.5320061610604134</v>
      </c>
      <c r="R1461">
        <f t="shared" si="242"/>
        <v>0.46799383893958657</v>
      </c>
      <c r="S1461">
        <f t="shared" si="243"/>
        <v>-6.4012322120826859E-2</v>
      </c>
      <c r="T1461">
        <f t="shared" si="244"/>
        <v>-0.47422332200190986</v>
      </c>
    </row>
    <row r="1462" spans="9:20">
      <c r="I1462">
        <f t="shared" si="238"/>
        <v>145.99999999999599</v>
      </c>
      <c r="L1462">
        <f t="shared" si="245"/>
        <v>2.5</v>
      </c>
      <c r="M1462">
        <f t="shared" si="246"/>
        <v>-1</v>
      </c>
      <c r="O1462">
        <f t="shared" si="239"/>
        <v>2.4752337560814177</v>
      </c>
      <c r="P1462">
        <f t="shared" si="240"/>
        <v>2.0647415971873935</v>
      </c>
      <c r="Q1462">
        <f t="shared" si="241"/>
        <v>1.5323707985936967</v>
      </c>
      <c r="R1462">
        <f t="shared" si="242"/>
        <v>0.46762920140630315</v>
      </c>
      <c r="S1462">
        <f t="shared" si="243"/>
        <v>-6.4741597187393696E-2</v>
      </c>
      <c r="T1462">
        <f t="shared" si="244"/>
        <v>-0.47523375608141771</v>
      </c>
    </row>
    <row r="1463" spans="9:20">
      <c r="I1463">
        <f t="shared" si="238"/>
        <v>146.09999999999599</v>
      </c>
      <c r="L1463">
        <f t="shared" si="245"/>
        <v>2.5</v>
      </c>
      <c r="M1463">
        <f t="shared" si="246"/>
        <v>-1</v>
      </c>
      <c r="O1463">
        <f t="shared" si="239"/>
        <v>2.4762441901609256</v>
      </c>
      <c r="P1463">
        <f t="shared" si="240"/>
        <v>2.0654708722539601</v>
      </c>
      <c r="Q1463">
        <f t="shared" si="241"/>
        <v>1.53273543612698</v>
      </c>
      <c r="R1463">
        <f t="shared" si="242"/>
        <v>0.46726456387301984</v>
      </c>
      <c r="S1463">
        <f t="shared" si="243"/>
        <v>-6.5470872253960311E-2</v>
      </c>
      <c r="T1463">
        <f t="shared" si="244"/>
        <v>-0.47624419016092534</v>
      </c>
    </row>
    <row r="1464" spans="9:20">
      <c r="I1464">
        <f t="shared" si="238"/>
        <v>146.19999999999598</v>
      </c>
      <c r="L1464">
        <f t="shared" si="245"/>
        <v>2.5</v>
      </c>
      <c r="M1464">
        <f t="shared" si="246"/>
        <v>-1</v>
      </c>
      <c r="O1464">
        <f t="shared" si="239"/>
        <v>2.477254624240433</v>
      </c>
      <c r="P1464">
        <f t="shared" si="240"/>
        <v>2.0662001473205267</v>
      </c>
      <c r="Q1464">
        <f t="shared" si="241"/>
        <v>1.5331000736602634</v>
      </c>
      <c r="R1464">
        <f t="shared" si="242"/>
        <v>0.46689992633973654</v>
      </c>
      <c r="S1464">
        <f t="shared" si="243"/>
        <v>-6.6200147320526925E-2</v>
      </c>
      <c r="T1464">
        <f t="shared" si="244"/>
        <v>-0.47725462424043319</v>
      </c>
    </row>
    <row r="1465" spans="9:20">
      <c r="I1465">
        <f t="shared" si="238"/>
        <v>146.29999999999598</v>
      </c>
      <c r="L1465">
        <f t="shared" si="245"/>
        <v>2.5</v>
      </c>
      <c r="M1465">
        <f t="shared" si="246"/>
        <v>-1</v>
      </c>
      <c r="O1465">
        <f t="shared" si="239"/>
        <v>2.4782650583199413</v>
      </c>
      <c r="P1465">
        <f t="shared" si="240"/>
        <v>2.0669294223870938</v>
      </c>
      <c r="Q1465">
        <f t="shared" si="241"/>
        <v>1.5334647111935469</v>
      </c>
      <c r="R1465">
        <f t="shared" si="242"/>
        <v>0.46653528880645312</v>
      </c>
      <c r="S1465">
        <f t="shared" si="243"/>
        <v>-6.6929422387093762E-2</v>
      </c>
      <c r="T1465">
        <f t="shared" si="244"/>
        <v>-0.47826505831994104</v>
      </c>
    </row>
    <row r="1466" spans="9:20">
      <c r="I1466">
        <f t="shared" si="238"/>
        <v>146.39999999999597</v>
      </c>
      <c r="L1466">
        <f t="shared" si="245"/>
        <v>2.5</v>
      </c>
      <c r="M1466">
        <f t="shared" si="246"/>
        <v>-1</v>
      </c>
      <c r="O1466">
        <f t="shared" si="239"/>
        <v>2.4792754923994487</v>
      </c>
      <c r="P1466">
        <f t="shared" si="240"/>
        <v>2.0676586974536604</v>
      </c>
      <c r="Q1466">
        <f t="shared" si="241"/>
        <v>1.5338293487268302</v>
      </c>
      <c r="R1466">
        <f t="shared" si="242"/>
        <v>0.46617065127316981</v>
      </c>
      <c r="S1466">
        <f t="shared" si="243"/>
        <v>-6.7658697453660377E-2</v>
      </c>
      <c r="T1466">
        <f t="shared" si="244"/>
        <v>-0.47927549239944889</v>
      </c>
    </row>
    <row r="1467" spans="9:20">
      <c r="I1467">
        <f t="shared" si="238"/>
        <v>146.49999999999596</v>
      </c>
      <c r="L1467">
        <f t="shared" si="245"/>
        <v>2.5</v>
      </c>
      <c r="M1467">
        <f t="shared" si="246"/>
        <v>-1</v>
      </c>
      <c r="O1467">
        <f t="shared" si="239"/>
        <v>2.4802859264789565</v>
      </c>
      <c r="P1467">
        <f t="shared" si="240"/>
        <v>2.068387972520227</v>
      </c>
      <c r="Q1467">
        <f t="shared" si="241"/>
        <v>1.5341939862601135</v>
      </c>
      <c r="R1467">
        <f t="shared" si="242"/>
        <v>0.4658060137398865</v>
      </c>
      <c r="S1467">
        <f t="shared" si="243"/>
        <v>-6.8387972520226992E-2</v>
      </c>
      <c r="T1467">
        <f t="shared" si="244"/>
        <v>-0.48028592647895652</v>
      </c>
    </row>
    <row r="1468" spans="9:20">
      <c r="I1468">
        <f t="shared" si="238"/>
        <v>146.59999999999596</v>
      </c>
      <c r="L1468">
        <f t="shared" si="245"/>
        <v>2.5</v>
      </c>
      <c r="M1468">
        <f t="shared" si="246"/>
        <v>-1</v>
      </c>
      <c r="O1468">
        <f t="shared" si="239"/>
        <v>2.4812963605584644</v>
      </c>
      <c r="P1468">
        <f t="shared" si="240"/>
        <v>2.0691172475867941</v>
      </c>
      <c r="Q1468">
        <f t="shared" si="241"/>
        <v>1.534558623793397</v>
      </c>
      <c r="R1468">
        <f t="shared" si="242"/>
        <v>0.46544137620660309</v>
      </c>
      <c r="S1468">
        <f t="shared" si="243"/>
        <v>-6.9117247586793829E-2</v>
      </c>
      <c r="T1468">
        <f t="shared" si="244"/>
        <v>-0.48129636055846436</v>
      </c>
    </row>
    <row r="1469" spans="9:20">
      <c r="I1469">
        <f t="shared" si="238"/>
        <v>146.69999999999595</v>
      </c>
      <c r="L1469">
        <f t="shared" si="245"/>
        <v>2.5</v>
      </c>
      <c r="M1469">
        <f t="shared" si="246"/>
        <v>-1</v>
      </c>
      <c r="O1469">
        <f t="shared" si="239"/>
        <v>2.4823067946379722</v>
      </c>
      <c r="P1469">
        <f t="shared" si="240"/>
        <v>2.0698465226533607</v>
      </c>
      <c r="Q1469">
        <f t="shared" si="241"/>
        <v>1.5349232613266803</v>
      </c>
      <c r="R1469">
        <f t="shared" si="242"/>
        <v>0.46507673867331978</v>
      </c>
      <c r="S1469">
        <f t="shared" si="243"/>
        <v>-6.9846522653360443E-2</v>
      </c>
      <c r="T1469">
        <f t="shared" si="244"/>
        <v>-0.48230679463797221</v>
      </c>
    </row>
    <row r="1470" spans="9:20">
      <c r="I1470">
        <f t="shared" si="238"/>
        <v>146.79999999999595</v>
      </c>
      <c r="L1470">
        <f t="shared" si="245"/>
        <v>2.5</v>
      </c>
      <c r="M1470">
        <f t="shared" si="246"/>
        <v>-1</v>
      </c>
      <c r="O1470">
        <f t="shared" si="239"/>
        <v>2.4833172287174801</v>
      </c>
      <c r="P1470">
        <f t="shared" si="240"/>
        <v>2.0705757977199273</v>
      </c>
      <c r="Q1470">
        <f t="shared" si="241"/>
        <v>1.5352878988599636</v>
      </c>
      <c r="R1470">
        <f t="shared" si="242"/>
        <v>0.46471210114003647</v>
      </c>
      <c r="S1470">
        <f t="shared" si="243"/>
        <v>-7.0575797719927058E-2</v>
      </c>
      <c r="T1470">
        <f t="shared" si="244"/>
        <v>-0.48331722871748006</v>
      </c>
    </row>
    <row r="1471" spans="9:20">
      <c r="I1471">
        <f t="shared" si="238"/>
        <v>146.89999999999594</v>
      </c>
      <c r="L1471">
        <f t="shared" si="245"/>
        <v>2.5</v>
      </c>
      <c r="M1471">
        <f t="shared" si="246"/>
        <v>-1</v>
      </c>
      <c r="O1471">
        <f t="shared" si="239"/>
        <v>2.4843276627969875</v>
      </c>
      <c r="P1471">
        <f t="shared" si="240"/>
        <v>2.0713050727864939</v>
      </c>
      <c r="Q1471">
        <f t="shared" si="241"/>
        <v>1.5356525363932469</v>
      </c>
      <c r="R1471">
        <f t="shared" si="242"/>
        <v>0.46434746360675305</v>
      </c>
      <c r="S1471">
        <f t="shared" si="243"/>
        <v>-7.1305072786493895E-2</v>
      </c>
      <c r="T1471">
        <f t="shared" si="244"/>
        <v>-0.48432766279698769</v>
      </c>
    </row>
    <row r="1472" spans="9:20">
      <c r="I1472">
        <f t="shared" si="238"/>
        <v>146.99999999999594</v>
      </c>
      <c r="L1472">
        <f t="shared" si="245"/>
        <v>2.5</v>
      </c>
      <c r="M1472">
        <f t="shared" si="246"/>
        <v>-1</v>
      </c>
      <c r="O1472">
        <f t="shared" si="239"/>
        <v>2.4853380968764958</v>
      </c>
      <c r="P1472">
        <f t="shared" si="240"/>
        <v>2.0720343478530605</v>
      </c>
      <c r="Q1472">
        <f t="shared" si="241"/>
        <v>1.5360171739265303</v>
      </c>
      <c r="R1472">
        <f t="shared" si="242"/>
        <v>0.46398282607346975</v>
      </c>
      <c r="S1472">
        <f t="shared" si="243"/>
        <v>-7.203434785306051E-2</v>
      </c>
      <c r="T1472">
        <f t="shared" si="244"/>
        <v>-0.48533809687649554</v>
      </c>
    </row>
    <row r="1473" spans="9:20">
      <c r="I1473">
        <f t="shared" si="238"/>
        <v>147.09999999999593</v>
      </c>
      <c r="L1473">
        <f t="shared" si="245"/>
        <v>2.5</v>
      </c>
      <c r="M1473">
        <f t="shared" si="246"/>
        <v>-1</v>
      </c>
      <c r="O1473">
        <f t="shared" si="239"/>
        <v>2.4863485309560032</v>
      </c>
      <c r="P1473">
        <f t="shared" si="240"/>
        <v>2.0727636229196271</v>
      </c>
      <c r="Q1473">
        <f t="shared" si="241"/>
        <v>1.5363818114598136</v>
      </c>
      <c r="R1473">
        <f t="shared" si="242"/>
        <v>0.46361818854018644</v>
      </c>
      <c r="S1473">
        <f t="shared" si="243"/>
        <v>-7.2763622919627124E-2</v>
      </c>
      <c r="T1473">
        <f t="shared" si="244"/>
        <v>-0.48634853095600339</v>
      </c>
    </row>
    <row r="1474" spans="9:20">
      <c r="I1474">
        <f t="shared" si="238"/>
        <v>147.19999999999592</v>
      </c>
      <c r="L1474">
        <f t="shared" si="245"/>
        <v>2.5</v>
      </c>
      <c r="M1474">
        <f t="shared" si="246"/>
        <v>-1</v>
      </c>
      <c r="O1474">
        <f t="shared" si="239"/>
        <v>2.487358965035511</v>
      </c>
      <c r="P1474">
        <f t="shared" si="240"/>
        <v>2.0734928979861937</v>
      </c>
      <c r="Q1474">
        <f t="shared" si="241"/>
        <v>1.5367464489930969</v>
      </c>
      <c r="R1474">
        <f t="shared" si="242"/>
        <v>0.46325355100690302</v>
      </c>
      <c r="S1474">
        <f t="shared" si="243"/>
        <v>-7.3492897986193961E-2</v>
      </c>
      <c r="T1474">
        <f t="shared" si="244"/>
        <v>-0.48735896503551102</v>
      </c>
    </row>
    <row r="1475" spans="9:20">
      <c r="I1475">
        <f t="shared" ref="I1475:I1538" si="247">I1474+0.1</f>
        <v>147.29999999999592</v>
      </c>
      <c r="L1475">
        <f t="shared" si="245"/>
        <v>2.5</v>
      </c>
      <c r="M1475">
        <f t="shared" si="246"/>
        <v>-1</v>
      </c>
      <c r="O1475">
        <f t="shared" ref="O1475:O1538" si="248">1+((0.5*$B$6*$B$21/$B$5)*$D$33*$B$28*$I1475)</f>
        <v>2.4883693991150189</v>
      </c>
      <c r="P1475">
        <f t="shared" ref="P1475:P1538" si="249">1+((0.5*$B$6*$B$21/$B$5)*$E$33*$B$28*$I1475)</f>
        <v>2.0742221730527604</v>
      </c>
      <c r="Q1475">
        <f t="shared" ref="Q1475:Q1538" si="250">1+((0.5*$B$6*$B$21/$B$5)*$F$33*$B$28*$I1475)</f>
        <v>1.5371110865263802</v>
      </c>
      <c r="R1475">
        <f t="shared" ref="R1475:R1538" si="251">1-((0.5*$B$6*$B$21/$B$5)*$F$33*$B$28*$I1475)</f>
        <v>0.46288891347361971</v>
      </c>
      <c r="S1475">
        <f t="shared" ref="S1475:S1538" si="252">1-((0.5*$B$6*$B$21/$B$5)*$E$33*$B$28*$I1475)</f>
        <v>-7.4222173052760576E-2</v>
      </c>
      <c r="T1475">
        <f t="shared" ref="T1475:T1538" si="253">1-((0.5*$B$6*$B$21/$B$5)*$D$33*$B$28*$I1475)</f>
        <v>-0.48836939911501887</v>
      </c>
    </row>
    <row r="1476" spans="9:20">
      <c r="I1476">
        <f t="shared" si="247"/>
        <v>147.39999999999591</v>
      </c>
      <c r="L1476">
        <f t="shared" ref="L1476:L1539" si="254">$B$1</f>
        <v>2.5</v>
      </c>
      <c r="M1476">
        <f t="shared" ref="M1476:M1539" si="255">$B$2</f>
        <v>-1</v>
      </c>
      <c r="O1476">
        <f t="shared" si="248"/>
        <v>2.4893798331945267</v>
      </c>
      <c r="P1476">
        <f t="shared" si="249"/>
        <v>2.074951448119327</v>
      </c>
      <c r="Q1476">
        <f t="shared" si="250"/>
        <v>1.5374757240596635</v>
      </c>
      <c r="R1476">
        <f t="shared" si="251"/>
        <v>0.4625242759403364</v>
      </c>
      <c r="S1476">
        <f t="shared" si="252"/>
        <v>-7.4951448119327191E-2</v>
      </c>
      <c r="T1476">
        <f t="shared" si="253"/>
        <v>-0.48937983319452671</v>
      </c>
    </row>
    <row r="1477" spans="9:20">
      <c r="I1477">
        <f t="shared" si="247"/>
        <v>147.49999999999591</v>
      </c>
      <c r="L1477">
        <f t="shared" si="254"/>
        <v>2.5</v>
      </c>
      <c r="M1477">
        <f t="shared" si="255"/>
        <v>-1</v>
      </c>
      <c r="O1477">
        <f t="shared" si="248"/>
        <v>2.4903902672740346</v>
      </c>
      <c r="P1477">
        <f t="shared" si="249"/>
        <v>2.0756807231858936</v>
      </c>
      <c r="Q1477">
        <f t="shared" si="250"/>
        <v>1.5378403615929468</v>
      </c>
      <c r="R1477">
        <f t="shared" si="251"/>
        <v>0.4621596384070531</v>
      </c>
      <c r="S1477">
        <f t="shared" si="252"/>
        <v>-7.5680723185893806E-2</v>
      </c>
      <c r="T1477">
        <f t="shared" si="253"/>
        <v>-0.49039026727403456</v>
      </c>
    </row>
    <row r="1478" spans="9:20">
      <c r="I1478">
        <f t="shared" si="247"/>
        <v>147.5999999999959</v>
      </c>
      <c r="L1478">
        <f t="shared" si="254"/>
        <v>2.5</v>
      </c>
      <c r="M1478">
        <f t="shared" si="255"/>
        <v>-1</v>
      </c>
      <c r="O1478">
        <f t="shared" si="248"/>
        <v>2.491400701353542</v>
      </c>
      <c r="P1478">
        <f t="shared" si="249"/>
        <v>2.0764099982524606</v>
      </c>
      <c r="Q1478">
        <f t="shared" si="250"/>
        <v>1.5382049991262303</v>
      </c>
      <c r="R1478">
        <f t="shared" si="251"/>
        <v>0.46179500087376968</v>
      </c>
      <c r="S1478">
        <f t="shared" si="252"/>
        <v>-7.6409998252460642E-2</v>
      </c>
      <c r="T1478">
        <f t="shared" si="253"/>
        <v>-0.49140070135354219</v>
      </c>
    </row>
    <row r="1479" spans="9:20">
      <c r="I1479">
        <f t="shared" si="247"/>
        <v>147.6999999999959</v>
      </c>
      <c r="L1479">
        <f t="shared" si="254"/>
        <v>2.5</v>
      </c>
      <c r="M1479">
        <f t="shared" si="255"/>
        <v>-1</v>
      </c>
      <c r="O1479">
        <f t="shared" si="248"/>
        <v>2.4924111354330503</v>
      </c>
      <c r="P1479">
        <f t="shared" si="249"/>
        <v>2.0771392733190273</v>
      </c>
      <c r="Q1479">
        <f t="shared" si="250"/>
        <v>1.5385696366595136</v>
      </c>
      <c r="R1479">
        <f t="shared" si="251"/>
        <v>0.46143036334048637</v>
      </c>
      <c r="S1479">
        <f t="shared" si="252"/>
        <v>-7.7139273319027257E-2</v>
      </c>
      <c r="T1479">
        <f t="shared" si="253"/>
        <v>-0.49241113543305004</v>
      </c>
    </row>
    <row r="1480" spans="9:20">
      <c r="I1480">
        <f t="shared" si="247"/>
        <v>147.79999999999589</v>
      </c>
      <c r="L1480">
        <f t="shared" si="254"/>
        <v>2.5</v>
      </c>
      <c r="M1480">
        <f t="shared" si="255"/>
        <v>-1</v>
      </c>
      <c r="O1480">
        <f t="shared" si="248"/>
        <v>2.4934215695125577</v>
      </c>
      <c r="P1480">
        <f t="shared" si="249"/>
        <v>2.0778685483855939</v>
      </c>
      <c r="Q1480">
        <f t="shared" si="250"/>
        <v>1.5389342741927969</v>
      </c>
      <c r="R1480">
        <f t="shared" si="251"/>
        <v>0.46106572580720306</v>
      </c>
      <c r="S1480">
        <f t="shared" si="252"/>
        <v>-7.7868548385593872E-2</v>
      </c>
      <c r="T1480">
        <f t="shared" si="253"/>
        <v>-0.49342156951255789</v>
      </c>
    </row>
    <row r="1481" spans="9:20">
      <c r="I1481">
        <f t="shared" si="247"/>
        <v>147.89999999999588</v>
      </c>
      <c r="L1481">
        <f t="shared" si="254"/>
        <v>2.5</v>
      </c>
      <c r="M1481">
        <f t="shared" si="255"/>
        <v>-1</v>
      </c>
      <c r="O1481">
        <f t="shared" si="248"/>
        <v>2.494432003592066</v>
      </c>
      <c r="P1481">
        <f t="shared" si="249"/>
        <v>2.0785978234521609</v>
      </c>
      <c r="Q1481">
        <f t="shared" si="250"/>
        <v>1.5392989117260805</v>
      </c>
      <c r="R1481">
        <f t="shared" si="251"/>
        <v>0.46070108827391965</v>
      </c>
      <c r="S1481">
        <f t="shared" si="252"/>
        <v>-7.8597823452160709E-2</v>
      </c>
      <c r="T1481">
        <f t="shared" si="253"/>
        <v>-0.49443200359206574</v>
      </c>
    </row>
    <row r="1482" spans="9:20">
      <c r="I1482">
        <f t="shared" si="247"/>
        <v>147.99999999999588</v>
      </c>
      <c r="L1482">
        <f t="shared" si="254"/>
        <v>2.5</v>
      </c>
      <c r="M1482">
        <f t="shared" si="255"/>
        <v>-1</v>
      </c>
      <c r="O1482">
        <f t="shared" si="248"/>
        <v>2.4954424376715734</v>
      </c>
      <c r="P1482">
        <f t="shared" si="249"/>
        <v>2.0793270985187275</v>
      </c>
      <c r="Q1482">
        <f t="shared" si="250"/>
        <v>1.5396635492593638</v>
      </c>
      <c r="R1482">
        <f t="shared" si="251"/>
        <v>0.46033645074063634</v>
      </c>
      <c r="S1482">
        <f t="shared" si="252"/>
        <v>-7.9327098518727324E-2</v>
      </c>
      <c r="T1482">
        <f t="shared" si="253"/>
        <v>-0.49544243767157337</v>
      </c>
    </row>
    <row r="1483" spans="9:20">
      <c r="I1483">
        <f t="shared" si="247"/>
        <v>148.09999999999587</v>
      </c>
      <c r="L1483">
        <f t="shared" si="254"/>
        <v>2.5</v>
      </c>
      <c r="M1483">
        <f t="shared" si="255"/>
        <v>-1</v>
      </c>
      <c r="O1483">
        <f t="shared" si="248"/>
        <v>2.4964528717510812</v>
      </c>
      <c r="P1483">
        <f t="shared" si="249"/>
        <v>2.0800563735852942</v>
      </c>
      <c r="Q1483">
        <f t="shared" si="250"/>
        <v>1.5400281867926471</v>
      </c>
      <c r="R1483">
        <f t="shared" si="251"/>
        <v>0.45997181320735303</v>
      </c>
      <c r="S1483">
        <f t="shared" si="252"/>
        <v>-8.0056373585293938E-2</v>
      </c>
      <c r="T1483">
        <f t="shared" si="253"/>
        <v>-0.49645287175108122</v>
      </c>
    </row>
    <row r="1484" spans="9:20">
      <c r="I1484">
        <f t="shared" si="247"/>
        <v>148.19999999999587</v>
      </c>
      <c r="L1484">
        <f t="shared" si="254"/>
        <v>2.5</v>
      </c>
      <c r="M1484">
        <f t="shared" si="255"/>
        <v>-1</v>
      </c>
      <c r="O1484">
        <f t="shared" si="248"/>
        <v>2.4974633058305891</v>
      </c>
      <c r="P1484">
        <f t="shared" si="249"/>
        <v>2.0807856486518608</v>
      </c>
      <c r="Q1484">
        <f t="shared" si="250"/>
        <v>1.5403928243259304</v>
      </c>
      <c r="R1484">
        <f t="shared" si="251"/>
        <v>0.45960717567406961</v>
      </c>
      <c r="S1484">
        <f t="shared" si="252"/>
        <v>-8.0785648651860775E-2</v>
      </c>
      <c r="T1484">
        <f t="shared" si="253"/>
        <v>-0.49746330583058906</v>
      </c>
    </row>
    <row r="1485" spans="9:20">
      <c r="I1485">
        <f t="shared" si="247"/>
        <v>148.29999999999586</v>
      </c>
      <c r="L1485">
        <f t="shared" si="254"/>
        <v>2.5</v>
      </c>
      <c r="M1485">
        <f t="shared" si="255"/>
        <v>-1</v>
      </c>
      <c r="O1485">
        <f t="shared" si="248"/>
        <v>2.4984737399100969</v>
      </c>
      <c r="P1485">
        <f t="shared" si="249"/>
        <v>2.0815149237184274</v>
      </c>
      <c r="Q1485">
        <f t="shared" si="250"/>
        <v>1.5407574618592137</v>
      </c>
      <c r="R1485">
        <f t="shared" si="251"/>
        <v>0.4592425381407863</v>
      </c>
      <c r="S1485">
        <f t="shared" si="252"/>
        <v>-8.151492371842739E-2</v>
      </c>
      <c r="T1485">
        <f t="shared" si="253"/>
        <v>-0.49847373991009691</v>
      </c>
    </row>
    <row r="1486" spans="9:20">
      <c r="I1486">
        <f t="shared" si="247"/>
        <v>148.39999999999586</v>
      </c>
      <c r="L1486">
        <f t="shared" si="254"/>
        <v>2.5</v>
      </c>
      <c r="M1486">
        <f t="shared" si="255"/>
        <v>-1</v>
      </c>
      <c r="O1486">
        <f t="shared" si="248"/>
        <v>2.4994841739896048</v>
      </c>
      <c r="P1486">
        <f t="shared" si="249"/>
        <v>2.082244198784994</v>
      </c>
      <c r="Q1486">
        <f t="shared" si="250"/>
        <v>1.541122099392497</v>
      </c>
      <c r="R1486">
        <f t="shared" si="251"/>
        <v>0.458877900607503</v>
      </c>
      <c r="S1486">
        <f t="shared" si="252"/>
        <v>-8.2244198784994005E-2</v>
      </c>
      <c r="T1486">
        <f t="shared" si="253"/>
        <v>-0.49948417398960454</v>
      </c>
    </row>
    <row r="1487" spans="9:20">
      <c r="I1487">
        <f t="shared" si="247"/>
        <v>148.49999999999585</v>
      </c>
      <c r="L1487">
        <f t="shared" si="254"/>
        <v>2.5</v>
      </c>
      <c r="M1487">
        <f t="shared" si="255"/>
        <v>-1</v>
      </c>
      <c r="O1487">
        <f t="shared" si="248"/>
        <v>2.5004946080691122</v>
      </c>
      <c r="P1487">
        <f t="shared" si="249"/>
        <v>2.0829734738515606</v>
      </c>
      <c r="Q1487">
        <f t="shared" si="250"/>
        <v>1.5414867369257803</v>
      </c>
      <c r="R1487">
        <f t="shared" si="251"/>
        <v>0.45851326307421958</v>
      </c>
      <c r="S1487">
        <f t="shared" si="252"/>
        <v>-8.2973473851560842E-2</v>
      </c>
      <c r="T1487">
        <f t="shared" si="253"/>
        <v>-0.50049460806911239</v>
      </c>
    </row>
    <row r="1488" spans="9:20">
      <c r="I1488">
        <f t="shared" si="247"/>
        <v>148.59999999999584</v>
      </c>
      <c r="L1488">
        <f t="shared" si="254"/>
        <v>2.5</v>
      </c>
      <c r="M1488">
        <f t="shared" si="255"/>
        <v>-1</v>
      </c>
      <c r="O1488">
        <f t="shared" si="248"/>
        <v>2.5015050421486205</v>
      </c>
      <c r="P1488">
        <f t="shared" si="249"/>
        <v>2.0837027489181272</v>
      </c>
      <c r="Q1488">
        <f t="shared" si="250"/>
        <v>1.5418513744590636</v>
      </c>
      <c r="R1488">
        <f t="shared" si="251"/>
        <v>0.45814862554093627</v>
      </c>
      <c r="S1488">
        <f t="shared" si="252"/>
        <v>-8.3702748918127456E-2</v>
      </c>
      <c r="T1488">
        <f t="shared" si="253"/>
        <v>-0.50150504214862024</v>
      </c>
    </row>
    <row r="1489" spans="9:20">
      <c r="I1489">
        <f t="shared" si="247"/>
        <v>148.69999999999584</v>
      </c>
      <c r="L1489">
        <f t="shared" si="254"/>
        <v>2.5</v>
      </c>
      <c r="M1489">
        <f t="shared" si="255"/>
        <v>-1</v>
      </c>
      <c r="O1489">
        <f t="shared" si="248"/>
        <v>2.5025154762281279</v>
      </c>
      <c r="P1489">
        <f t="shared" si="249"/>
        <v>2.0844320239846938</v>
      </c>
      <c r="Q1489">
        <f t="shared" si="250"/>
        <v>1.5422160119923469</v>
      </c>
      <c r="R1489">
        <f t="shared" si="251"/>
        <v>0.45778398800765296</v>
      </c>
      <c r="S1489">
        <f t="shared" si="252"/>
        <v>-8.4432023984694071E-2</v>
      </c>
      <c r="T1489">
        <f t="shared" si="253"/>
        <v>-0.50251547622812809</v>
      </c>
    </row>
    <row r="1490" spans="9:20">
      <c r="I1490">
        <f t="shared" si="247"/>
        <v>148.79999999999583</v>
      </c>
      <c r="L1490">
        <f t="shared" si="254"/>
        <v>2.5</v>
      </c>
      <c r="M1490">
        <f t="shared" si="255"/>
        <v>-1</v>
      </c>
      <c r="O1490">
        <f t="shared" si="248"/>
        <v>2.5035259103076357</v>
      </c>
      <c r="P1490">
        <f t="shared" si="249"/>
        <v>2.0851612990512609</v>
      </c>
      <c r="Q1490">
        <f t="shared" si="250"/>
        <v>1.5425806495256305</v>
      </c>
      <c r="R1490">
        <f t="shared" si="251"/>
        <v>0.45741935047436955</v>
      </c>
      <c r="S1490">
        <f t="shared" si="252"/>
        <v>-8.5161299051260908E-2</v>
      </c>
      <c r="T1490">
        <f t="shared" si="253"/>
        <v>-0.50352591030763572</v>
      </c>
    </row>
    <row r="1491" spans="9:20">
      <c r="I1491">
        <f t="shared" si="247"/>
        <v>148.89999999999583</v>
      </c>
      <c r="L1491">
        <f t="shared" si="254"/>
        <v>2.5</v>
      </c>
      <c r="M1491">
        <f t="shared" si="255"/>
        <v>-1</v>
      </c>
      <c r="O1491">
        <f t="shared" si="248"/>
        <v>2.5045363443871436</v>
      </c>
      <c r="P1491">
        <f t="shared" si="249"/>
        <v>2.0858905741178275</v>
      </c>
      <c r="Q1491">
        <f t="shared" si="250"/>
        <v>1.5429452870589138</v>
      </c>
      <c r="R1491">
        <f t="shared" si="251"/>
        <v>0.45705471294108624</v>
      </c>
      <c r="S1491">
        <f t="shared" si="252"/>
        <v>-8.5890574117827523E-2</v>
      </c>
      <c r="T1491">
        <f t="shared" si="253"/>
        <v>-0.50453634438714356</v>
      </c>
    </row>
    <row r="1492" spans="9:20">
      <c r="I1492">
        <f t="shared" si="247"/>
        <v>148.99999999999582</v>
      </c>
      <c r="L1492">
        <f t="shared" si="254"/>
        <v>2.5</v>
      </c>
      <c r="M1492">
        <f t="shared" si="255"/>
        <v>-1</v>
      </c>
      <c r="O1492">
        <f t="shared" si="248"/>
        <v>2.5055467784666514</v>
      </c>
      <c r="P1492">
        <f t="shared" si="249"/>
        <v>2.0866198491843941</v>
      </c>
      <c r="Q1492">
        <f t="shared" si="250"/>
        <v>1.5433099245921971</v>
      </c>
      <c r="R1492">
        <f t="shared" si="251"/>
        <v>0.45669007540780293</v>
      </c>
      <c r="S1492">
        <f t="shared" si="252"/>
        <v>-8.6619849184394138E-2</v>
      </c>
      <c r="T1492">
        <f t="shared" si="253"/>
        <v>-0.50554677846665141</v>
      </c>
    </row>
    <row r="1493" spans="9:20">
      <c r="I1493">
        <f t="shared" si="247"/>
        <v>149.09999999999582</v>
      </c>
      <c r="L1493">
        <f t="shared" si="254"/>
        <v>2.5</v>
      </c>
      <c r="M1493">
        <f t="shared" si="255"/>
        <v>-1</v>
      </c>
      <c r="O1493">
        <f t="shared" si="248"/>
        <v>2.5065572125461593</v>
      </c>
      <c r="P1493">
        <f t="shared" si="249"/>
        <v>2.0873491242509612</v>
      </c>
      <c r="Q1493">
        <f t="shared" si="250"/>
        <v>1.5436745621254806</v>
      </c>
      <c r="R1493">
        <f t="shared" si="251"/>
        <v>0.45632543787451951</v>
      </c>
      <c r="S1493">
        <f t="shared" si="252"/>
        <v>-8.7349124250960974E-2</v>
      </c>
      <c r="T1493">
        <f t="shared" si="253"/>
        <v>-0.50655721254615904</v>
      </c>
    </row>
    <row r="1494" spans="9:20">
      <c r="I1494">
        <f t="shared" si="247"/>
        <v>149.19999999999581</v>
      </c>
      <c r="L1494">
        <f t="shared" si="254"/>
        <v>2.5</v>
      </c>
      <c r="M1494">
        <f t="shared" si="255"/>
        <v>-1</v>
      </c>
      <c r="O1494">
        <f t="shared" si="248"/>
        <v>2.5075676466256667</v>
      </c>
      <c r="P1494">
        <f t="shared" si="249"/>
        <v>2.0880783993175278</v>
      </c>
      <c r="Q1494">
        <f t="shared" si="250"/>
        <v>1.5440391996587639</v>
      </c>
      <c r="R1494">
        <f t="shared" si="251"/>
        <v>0.45596080034123621</v>
      </c>
      <c r="S1494">
        <f t="shared" si="252"/>
        <v>-8.8078399317527589E-2</v>
      </c>
      <c r="T1494">
        <f t="shared" si="253"/>
        <v>-0.50756764662566689</v>
      </c>
    </row>
    <row r="1495" spans="9:20">
      <c r="I1495">
        <f t="shared" si="247"/>
        <v>149.2999999999958</v>
      </c>
      <c r="L1495">
        <f t="shared" si="254"/>
        <v>2.5</v>
      </c>
      <c r="M1495">
        <f t="shared" si="255"/>
        <v>-1</v>
      </c>
      <c r="O1495">
        <f t="shared" si="248"/>
        <v>2.508578080705175</v>
      </c>
      <c r="P1495">
        <f t="shared" si="249"/>
        <v>2.0888076743840944</v>
      </c>
      <c r="Q1495">
        <f t="shared" si="250"/>
        <v>1.5444038371920472</v>
      </c>
      <c r="R1495">
        <f t="shared" si="251"/>
        <v>0.4555961628079529</v>
      </c>
      <c r="S1495">
        <f t="shared" si="252"/>
        <v>-8.8807674384094204E-2</v>
      </c>
      <c r="T1495">
        <f t="shared" si="253"/>
        <v>-0.50857808070517474</v>
      </c>
    </row>
    <row r="1496" spans="9:20">
      <c r="I1496">
        <f t="shared" si="247"/>
        <v>149.3999999999958</v>
      </c>
      <c r="L1496">
        <f t="shared" si="254"/>
        <v>2.5</v>
      </c>
      <c r="M1496">
        <f t="shared" si="255"/>
        <v>-1</v>
      </c>
      <c r="O1496">
        <f t="shared" si="248"/>
        <v>2.5095885147846824</v>
      </c>
      <c r="P1496">
        <f t="shared" si="249"/>
        <v>2.089536949450661</v>
      </c>
      <c r="Q1496">
        <f t="shared" si="250"/>
        <v>1.5447684747253305</v>
      </c>
      <c r="R1496">
        <f t="shared" si="251"/>
        <v>0.45523152527466948</v>
      </c>
      <c r="S1496">
        <f t="shared" si="252"/>
        <v>-8.9536949450661041E-2</v>
      </c>
      <c r="T1496">
        <f t="shared" si="253"/>
        <v>-0.50958851478468259</v>
      </c>
    </row>
    <row r="1497" spans="9:20">
      <c r="I1497">
        <f t="shared" si="247"/>
        <v>149.49999999999579</v>
      </c>
      <c r="L1497">
        <f t="shared" si="254"/>
        <v>2.5</v>
      </c>
      <c r="M1497">
        <f t="shared" si="255"/>
        <v>-1</v>
      </c>
      <c r="O1497">
        <f t="shared" si="248"/>
        <v>2.5105989488641902</v>
      </c>
      <c r="P1497">
        <f t="shared" si="249"/>
        <v>2.0902662245172277</v>
      </c>
      <c r="Q1497">
        <f t="shared" si="250"/>
        <v>1.5451331122586138</v>
      </c>
      <c r="R1497">
        <f t="shared" si="251"/>
        <v>0.45486688774138617</v>
      </c>
      <c r="S1497">
        <f t="shared" si="252"/>
        <v>-9.0266224517227656E-2</v>
      </c>
      <c r="T1497">
        <f t="shared" si="253"/>
        <v>-0.51059894886419022</v>
      </c>
    </row>
    <row r="1498" spans="9:20">
      <c r="I1498">
        <f t="shared" si="247"/>
        <v>149.59999999999579</v>
      </c>
      <c r="L1498">
        <f t="shared" si="254"/>
        <v>2.5</v>
      </c>
      <c r="M1498">
        <f t="shared" si="255"/>
        <v>-1</v>
      </c>
      <c r="O1498">
        <f t="shared" si="248"/>
        <v>2.5116093829436981</v>
      </c>
      <c r="P1498">
        <f t="shared" si="249"/>
        <v>2.0909954995837943</v>
      </c>
      <c r="Q1498">
        <f t="shared" si="250"/>
        <v>1.5454977497918971</v>
      </c>
      <c r="R1498">
        <f t="shared" si="251"/>
        <v>0.45450225020810286</v>
      </c>
      <c r="S1498">
        <f t="shared" si="252"/>
        <v>-9.099549958379427E-2</v>
      </c>
      <c r="T1498">
        <f t="shared" si="253"/>
        <v>-0.51160938294369807</v>
      </c>
    </row>
    <row r="1499" spans="9:20">
      <c r="I1499">
        <f t="shared" si="247"/>
        <v>149.69999999999578</v>
      </c>
      <c r="L1499">
        <f t="shared" si="254"/>
        <v>2.5</v>
      </c>
      <c r="M1499">
        <f t="shared" si="255"/>
        <v>-1</v>
      </c>
      <c r="O1499">
        <f t="shared" si="248"/>
        <v>2.5126198170232059</v>
      </c>
      <c r="P1499">
        <f t="shared" si="249"/>
        <v>2.0917247746503609</v>
      </c>
      <c r="Q1499">
        <f t="shared" si="250"/>
        <v>1.5458623873251804</v>
      </c>
      <c r="R1499">
        <f t="shared" si="251"/>
        <v>0.45413761267481945</v>
      </c>
      <c r="S1499">
        <f t="shared" si="252"/>
        <v>-9.1724774650361107E-2</v>
      </c>
      <c r="T1499">
        <f t="shared" si="253"/>
        <v>-0.51261981702320591</v>
      </c>
    </row>
    <row r="1500" spans="9:20">
      <c r="I1500">
        <f t="shared" si="247"/>
        <v>149.79999999999578</v>
      </c>
      <c r="L1500">
        <f t="shared" si="254"/>
        <v>2.5</v>
      </c>
      <c r="M1500">
        <f t="shared" si="255"/>
        <v>-1</v>
      </c>
      <c r="O1500">
        <f t="shared" si="248"/>
        <v>2.5136302511027138</v>
      </c>
      <c r="P1500">
        <f t="shared" si="249"/>
        <v>2.0924540497169275</v>
      </c>
      <c r="Q1500">
        <f t="shared" si="250"/>
        <v>1.5462270248584637</v>
      </c>
      <c r="R1500">
        <f t="shared" si="251"/>
        <v>0.45377297514153614</v>
      </c>
      <c r="S1500">
        <f t="shared" si="252"/>
        <v>-9.2454049716927722E-2</v>
      </c>
      <c r="T1500">
        <f t="shared" si="253"/>
        <v>-0.51363025110271376</v>
      </c>
    </row>
    <row r="1501" spans="9:20">
      <c r="I1501">
        <f t="shared" si="247"/>
        <v>149.89999999999577</v>
      </c>
      <c r="L1501">
        <f t="shared" si="254"/>
        <v>2.5</v>
      </c>
      <c r="M1501">
        <f t="shared" si="255"/>
        <v>-1</v>
      </c>
      <c r="O1501">
        <f t="shared" si="248"/>
        <v>2.5146406851822212</v>
      </c>
      <c r="P1501">
        <f t="shared" si="249"/>
        <v>2.0931833247834941</v>
      </c>
      <c r="Q1501">
        <f t="shared" si="250"/>
        <v>1.5465916623917471</v>
      </c>
      <c r="R1501">
        <f t="shared" si="251"/>
        <v>0.45340833760825283</v>
      </c>
      <c r="S1501">
        <f t="shared" si="252"/>
        <v>-9.3183324783494337E-2</v>
      </c>
      <c r="T1501">
        <f t="shared" si="253"/>
        <v>-0.51464068518222139</v>
      </c>
    </row>
    <row r="1502" spans="9:20">
      <c r="I1502">
        <f t="shared" si="247"/>
        <v>149.99999999999577</v>
      </c>
      <c r="L1502">
        <f t="shared" si="254"/>
        <v>2.5</v>
      </c>
      <c r="M1502">
        <f t="shared" si="255"/>
        <v>-1</v>
      </c>
      <c r="O1502">
        <f t="shared" si="248"/>
        <v>2.5156511192617295</v>
      </c>
      <c r="P1502">
        <f t="shared" si="249"/>
        <v>2.0939125998500612</v>
      </c>
      <c r="Q1502">
        <f t="shared" si="250"/>
        <v>1.5469562999250306</v>
      </c>
      <c r="R1502">
        <f t="shared" si="251"/>
        <v>0.45304370007496941</v>
      </c>
      <c r="S1502">
        <f t="shared" si="252"/>
        <v>-9.3912599850061174E-2</v>
      </c>
      <c r="T1502">
        <f t="shared" si="253"/>
        <v>-0.51565111926172924</v>
      </c>
    </row>
    <row r="1503" spans="9:20">
      <c r="I1503">
        <f t="shared" si="247"/>
        <v>150.09999999999576</v>
      </c>
      <c r="L1503">
        <f t="shared" si="254"/>
        <v>2.5</v>
      </c>
      <c r="M1503">
        <f t="shared" si="255"/>
        <v>-1</v>
      </c>
      <c r="O1503">
        <f t="shared" si="248"/>
        <v>2.5166615533412369</v>
      </c>
      <c r="P1503">
        <f t="shared" si="249"/>
        <v>2.0946418749166278</v>
      </c>
      <c r="Q1503">
        <f t="shared" si="250"/>
        <v>1.5473209374583139</v>
      </c>
      <c r="R1503">
        <f t="shared" si="251"/>
        <v>0.45267906254168611</v>
      </c>
      <c r="S1503">
        <f t="shared" si="252"/>
        <v>-9.4641874916627788E-2</v>
      </c>
      <c r="T1503">
        <f t="shared" si="253"/>
        <v>-0.51666155334123709</v>
      </c>
    </row>
    <row r="1504" spans="9:20">
      <c r="I1504">
        <f t="shared" si="247"/>
        <v>150.19999999999575</v>
      </c>
      <c r="L1504">
        <f t="shared" si="254"/>
        <v>2.5</v>
      </c>
      <c r="M1504">
        <f t="shared" si="255"/>
        <v>-1</v>
      </c>
      <c r="O1504">
        <f t="shared" si="248"/>
        <v>2.5176719874207452</v>
      </c>
      <c r="P1504">
        <f t="shared" si="249"/>
        <v>2.0953711499831944</v>
      </c>
      <c r="Q1504">
        <f t="shared" si="250"/>
        <v>1.5476855749915972</v>
      </c>
      <c r="R1504">
        <f t="shared" si="251"/>
        <v>0.4523144250084028</v>
      </c>
      <c r="S1504">
        <f t="shared" si="252"/>
        <v>-9.5371149983194403E-2</v>
      </c>
      <c r="T1504">
        <f t="shared" si="253"/>
        <v>-0.51767198742074494</v>
      </c>
    </row>
    <row r="1505" spans="9:20">
      <c r="I1505">
        <f t="shared" si="247"/>
        <v>150.29999999999575</v>
      </c>
      <c r="L1505">
        <f t="shared" si="254"/>
        <v>2.5</v>
      </c>
      <c r="M1505">
        <f t="shared" si="255"/>
        <v>-1</v>
      </c>
      <c r="O1505">
        <f t="shared" si="248"/>
        <v>2.5186824215002526</v>
      </c>
      <c r="P1505">
        <f t="shared" si="249"/>
        <v>2.0961004250497615</v>
      </c>
      <c r="Q1505">
        <f t="shared" si="250"/>
        <v>1.5480502125248807</v>
      </c>
      <c r="R1505">
        <f t="shared" si="251"/>
        <v>0.45194978747511938</v>
      </c>
      <c r="S1505">
        <f t="shared" si="252"/>
        <v>-9.610042504976124E-2</v>
      </c>
      <c r="T1505">
        <f t="shared" si="253"/>
        <v>-0.51868242150025257</v>
      </c>
    </row>
    <row r="1506" spans="9:20">
      <c r="I1506">
        <f t="shared" si="247"/>
        <v>150.39999999999574</v>
      </c>
      <c r="L1506">
        <f t="shared" si="254"/>
        <v>2.5</v>
      </c>
      <c r="M1506">
        <f t="shared" si="255"/>
        <v>-1</v>
      </c>
      <c r="O1506">
        <f t="shared" si="248"/>
        <v>2.5196928555797604</v>
      </c>
      <c r="P1506">
        <f t="shared" si="249"/>
        <v>2.0968297001163281</v>
      </c>
      <c r="Q1506">
        <f t="shared" si="250"/>
        <v>1.548414850058164</v>
      </c>
      <c r="R1506">
        <f t="shared" si="251"/>
        <v>0.45158514994183607</v>
      </c>
      <c r="S1506">
        <f t="shared" si="252"/>
        <v>-9.6829700116327855E-2</v>
      </c>
      <c r="T1506">
        <f t="shared" si="253"/>
        <v>-0.51969285557976042</v>
      </c>
    </row>
    <row r="1507" spans="9:20">
      <c r="I1507">
        <f t="shared" si="247"/>
        <v>150.49999999999574</v>
      </c>
      <c r="L1507">
        <f t="shared" si="254"/>
        <v>2.5</v>
      </c>
      <c r="M1507">
        <f t="shared" si="255"/>
        <v>-1</v>
      </c>
      <c r="O1507">
        <f t="shared" si="248"/>
        <v>2.5207032896592683</v>
      </c>
      <c r="P1507">
        <f t="shared" si="249"/>
        <v>2.0975589751828947</v>
      </c>
      <c r="Q1507">
        <f t="shared" si="250"/>
        <v>1.5487794875914473</v>
      </c>
      <c r="R1507">
        <f t="shared" si="251"/>
        <v>0.45122051240855277</v>
      </c>
      <c r="S1507">
        <f t="shared" si="252"/>
        <v>-9.755897518289447E-2</v>
      </c>
      <c r="T1507">
        <f t="shared" si="253"/>
        <v>-0.52070328965926826</v>
      </c>
    </row>
    <row r="1508" spans="9:20">
      <c r="I1508">
        <f t="shared" si="247"/>
        <v>150.59999999999573</v>
      </c>
      <c r="L1508">
        <f t="shared" si="254"/>
        <v>2.5</v>
      </c>
      <c r="M1508">
        <f t="shared" si="255"/>
        <v>-1</v>
      </c>
      <c r="O1508">
        <f t="shared" si="248"/>
        <v>2.5217137237387761</v>
      </c>
      <c r="P1508">
        <f t="shared" si="249"/>
        <v>2.0982882502494613</v>
      </c>
      <c r="Q1508">
        <f t="shared" si="250"/>
        <v>1.5491441251247307</v>
      </c>
      <c r="R1508">
        <f t="shared" si="251"/>
        <v>0.45085587487526946</v>
      </c>
      <c r="S1508">
        <f t="shared" si="252"/>
        <v>-9.8288250249461084E-2</v>
      </c>
      <c r="T1508">
        <f t="shared" si="253"/>
        <v>-0.52171372373877611</v>
      </c>
    </row>
    <row r="1509" spans="9:20">
      <c r="I1509">
        <f t="shared" si="247"/>
        <v>150.69999999999573</v>
      </c>
      <c r="L1509">
        <f t="shared" si="254"/>
        <v>2.5</v>
      </c>
      <c r="M1509">
        <f t="shared" si="255"/>
        <v>-1</v>
      </c>
      <c r="O1509">
        <f t="shared" si="248"/>
        <v>2.522724157818284</v>
      </c>
      <c r="P1509">
        <f t="shared" si="249"/>
        <v>2.0990175253160279</v>
      </c>
      <c r="Q1509">
        <f t="shared" si="250"/>
        <v>1.549508762658014</v>
      </c>
      <c r="R1509">
        <f t="shared" si="251"/>
        <v>0.45049123734198604</v>
      </c>
      <c r="S1509">
        <f t="shared" si="252"/>
        <v>-9.9017525316027921E-2</v>
      </c>
      <c r="T1509">
        <f t="shared" si="253"/>
        <v>-0.52272415781828374</v>
      </c>
    </row>
    <row r="1510" spans="9:20">
      <c r="I1510">
        <f t="shared" si="247"/>
        <v>150.79999999999572</v>
      </c>
      <c r="L1510">
        <f t="shared" si="254"/>
        <v>2.5</v>
      </c>
      <c r="M1510">
        <f t="shared" si="255"/>
        <v>-1</v>
      </c>
      <c r="O1510">
        <f t="shared" si="248"/>
        <v>2.5237345918977914</v>
      </c>
      <c r="P1510">
        <f t="shared" si="249"/>
        <v>2.0997468003825945</v>
      </c>
      <c r="Q1510">
        <f t="shared" si="250"/>
        <v>1.5498734001912973</v>
      </c>
      <c r="R1510">
        <f t="shared" si="251"/>
        <v>0.45012659980870273</v>
      </c>
      <c r="S1510">
        <f t="shared" si="252"/>
        <v>-9.9746800382594536E-2</v>
      </c>
      <c r="T1510">
        <f t="shared" si="253"/>
        <v>-0.52373459189779159</v>
      </c>
    </row>
    <row r="1511" spans="9:20">
      <c r="I1511">
        <f t="shared" si="247"/>
        <v>150.89999999999571</v>
      </c>
      <c r="L1511">
        <f t="shared" si="254"/>
        <v>2.5</v>
      </c>
      <c r="M1511">
        <f t="shared" si="255"/>
        <v>-1</v>
      </c>
      <c r="O1511">
        <f t="shared" si="248"/>
        <v>2.5247450259772997</v>
      </c>
      <c r="P1511">
        <f t="shared" si="249"/>
        <v>2.1004760754491612</v>
      </c>
      <c r="Q1511">
        <f t="shared" si="250"/>
        <v>1.5502380377245806</v>
      </c>
      <c r="R1511">
        <f t="shared" si="251"/>
        <v>0.44976196227541942</v>
      </c>
      <c r="S1511">
        <f t="shared" si="252"/>
        <v>-0.10047607544916115</v>
      </c>
      <c r="T1511">
        <f t="shared" si="253"/>
        <v>-0.52474502597729944</v>
      </c>
    </row>
    <row r="1512" spans="9:20">
      <c r="I1512">
        <f t="shared" si="247"/>
        <v>150.99999999999571</v>
      </c>
      <c r="L1512">
        <f t="shared" si="254"/>
        <v>2.5</v>
      </c>
      <c r="M1512">
        <f t="shared" si="255"/>
        <v>-1</v>
      </c>
      <c r="O1512">
        <f t="shared" si="248"/>
        <v>2.5257554600568071</v>
      </c>
      <c r="P1512">
        <f t="shared" si="249"/>
        <v>2.1012053505157278</v>
      </c>
      <c r="Q1512">
        <f t="shared" si="250"/>
        <v>1.5506026752578639</v>
      </c>
      <c r="R1512">
        <f t="shared" si="251"/>
        <v>0.44939732474213601</v>
      </c>
      <c r="S1512">
        <f t="shared" si="252"/>
        <v>-0.10120535051572799</v>
      </c>
      <c r="T1512">
        <f t="shared" si="253"/>
        <v>-0.52575546005680707</v>
      </c>
    </row>
    <row r="1513" spans="9:20">
      <c r="I1513">
        <f t="shared" si="247"/>
        <v>151.0999999999957</v>
      </c>
      <c r="L1513">
        <f t="shared" si="254"/>
        <v>2.5</v>
      </c>
      <c r="M1513">
        <f t="shared" si="255"/>
        <v>-1</v>
      </c>
      <c r="O1513">
        <f t="shared" si="248"/>
        <v>2.5267658941363149</v>
      </c>
      <c r="P1513">
        <f t="shared" si="249"/>
        <v>2.1019346255822944</v>
      </c>
      <c r="Q1513">
        <f t="shared" si="250"/>
        <v>1.5509673127911472</v>
      </c>
      <c r="R1513">
        <f t="shared" si="251"/>
        <v>0.4490326872088527</v>
      </c>
      <c r="S1513">
        <f t="shared" si="252"/>
        <v>-0.1019346255822946</v>
      </c>
      <c r="T1513">
        <f t="shared" si="253"/>
        <v>-0.52676589413631492</v>
      </c>
    </row>
    <row r="1514" spans="9:20">
      <c r="I1514">
        <f t="shared" si="247"/>
        <v>151.1999999999957</v>
      </c>
      <c r="L1514">
        <f t="shared" si="254"/>
        <v>2.5</v>
      </c>
      <c r="M1514">
        <f t="shared" si="255"/>
        <v>-1</v>
      </c>
      <c r="O1514">
        <f t="shared" si="248"/>
        <v>2.5277763282158228</v>
      </c>
      <c r="P1514">
        <f t="shared" si="249"/>
        <v>2.102663900648861</v>
      </c>
      <c r="Q1514">
        <f t="shared" si="250"/>
        <v>1.5513319503244305</v>
      </c>
      <c r="R1514">
        <f t="shared" si="251"/>
        <v>0.44866804967556939</v>
      </c>
      <c r="S1514">
        <f t="shared" si="252"/>
        <v>-0.10266390064886122</v>
      </c>
      <c r="T1514">
        <f t="shared" si="253"/>
        <v>-0.52777632821582277</v>
      </c>
    </row>
    <row r="1515" spans="9:20">
      <c r="I1515">
        <f t="shared" si="247"/>
        <v>151.29999999999569</v>
      </c>
      <c r="L1515">
        <f t="shared" si="254"/>
        <v>2.5</v>
      </c>
      <c r="M1515">
        <f t="shared" si="255"/>
        <v>-1</v>
      </c>
      <c r="O1515">
        <f t="shared" si="248"/>
        <v>2.5287867622953306</v>
      </c>
      <c r="P1515">
        <f t="shared" si="249"/>
        <v>2.1033931757154281</v>
      </c>
      <c r="Q1515">
        <f t="shared" si="250"/>
        <v>1.551696587857714</v>
      </c>
      <c r="R1515">
        <f t="shared" si="251"/>
        <v>0.44830341214228597</v>
      </c>
      <c r="S1515">
        <f t="shared" si="252"/>
        <v>-0.10339317571542805</v>
      </c>
      <c r="T1515">
        <f t="shared" si="253"/>
        <v>-0.52878676229533061</v>
      </c>
    </row>
    <row r="1516" spans="9:20">
      <c r="I1516">
        <f t="shared" si="247"/>
        <v>151.39999999999569</v>
      </c>
      <c r="L1516">
        <f t="shared" si="254"/>
        <v>2.5</v>
      </c>
      <c r="M1516">
        <f t="shared" si="255"/>
        <v>-1</v>
      </c>
      <c r="O1516">
        <f t="shared" si="248"/>
        <v>2.5297971963748385</v>
      </c>
      <c r="P1516">
        <f t="shared" si="249"/>
        <v>2.1041224507819947</v>
      </c>
      <c r="Q1516">
        <f t="shared" si="250"/>
        <v>1.5520612253909973</v>
      </c>
      <c r="R1516">
        <f t="shared" si="251"/>
        <v>0.44793877460900267</v>
      </c>
      <c r="S1516">
        <f t="shared" si="252"/>
        <v>-0.10412245078199467</v>
      </c>
      <c r="T1516">
        <f t="shared" si="253"/>
        <v>-0.52979719637483824</v>
      </c>
    </row>
    <row r="1517" spans="9:20">
      <c r="I1517">
        <f t="shared" si="247"/>
        <v>151.49999999999568</v>
      </c>
      <c r="L1517">
        <f t="shared" si="254"/>
        <v>2.5</v>
      </c>
      <c r="M1517">
        <f t="shared" si="255"/>
        <v>-1</v>
      </c>
      <c r="O1517">
        <f t="shared" si="248"/>
        <v>2.5308076304543459</v>
      </c>
      <c r="P1517">
        <f t="shared" si="249"/>
        <v>2.1048517258485613</v>
      </c>
      <c r="Q1517">
        <f t="shared" si="250"/>
        <v>1.5524258629242806</v>
      </c>
      <c r="R1517">
        <f t="shared" si="251"/>
        <v>0.44757413707571936</v>
      </c>
      <c r="S1517">
        <f t="shared" si="252"/>
        <v>-0.10485172584856128</v>
      </c>
      <c r="T1517">
        <f t="shared" si="253"/>
        <v>-0.53080763045434609</v>
      </c>
    </row>
    <row r="1518" spans="9:20">
      <c r="I1518">
        <f t="shared" si="247"/>
        <v>151.59999999999567</v>
      </c>
      <c r="L1518">
        <f t="shared" si="254"/>
        <v>2.5</v>
      </c>
      <c r="M1518">
        <f t="shared" si="255"/>
        <v>-1</v>
      </c>
      <c r="O1518">
        <f t="shared" si="248"/>
        <v>2.5318180645338542</v>
      </c>
      <c r="P1518">
        <f t="shared" si="249"/>
        <v>2.1055810009151283</v>
      </c>
      <c r="Q1518">
        <f t="shared" si="250"/>
        <v>1.5527905004575642</v>
      </c>
      <c r="R1518">
        <f t="shared" si="251"/>
        <v>0.44720949954243594</v>
      </c>
      <c r="S1518">
        <f t="shared" si="252"/>
        <v>-0.10558100091512812</v>
      </c>
      <c r="T1518">
        <f t="shared" si="253"/>
        <v>-0.53181806453385394</v>
      </c>
    </row>
    <row r="1519" spans="9:20">
      <c r="I1519">
        <f t="shared" si="247"/>
        <v>151.69999999999567</v>
      </c>
      <c r="L1519">
        <f t="shared" si="254"/>
        <v>2.5</v>
      </c>
      <c r="M1519">
        <f t="shared" si="255"/>
        <v>-1</v>
      </c>
      <c r="O1519">
        <f t="shared" si="248"/>
        <v>2.5328284986133616</v>
      </c>
      <c r="P1519">
        <f t="shared" si="249"/>
        <v>2.106310275981695</v>
      </c>
      <c r="Q1519">
        <f t="shared" si="250"/>
        <v>1.5531551379908475</v>
      </c>
      <c r="R1519">
        <f t="shared" si="251"/>
        <v>0.44684486200915263</v>
      </c>
      <c r="S1519">
        <f t="shared" si="252"/>
        <v>-0.10631027598169474</v>
      </c>
      <c r="T1519">
        <f t="shared" si="253"/>
        <v>-0.53282849861336179</v>
      </c>
    </row>
    <row r="1520" spans="9:20">
      <c r="I1520">
        <f t="shared" si="247"/>
        <v>151.79999999999566</v>
      </c>
      <c r="L1520">
        <f t="shared" si="254"/>
        <v>2.5</v>
      </c>
      <c r="M1520">
        <f t="shared" si="255"/>
        <v>-1</v>
      </c>
      <c r="O1520">
        <f t="shared" si="248"/>
        <v>2.5338389326928694</v>
      </c>
      <c r="P1520">
        <f t="shared" si="249"/>
        <v>2.1070395510482616</v>
      </c>
      <c r="Q1520">
        <f t="shared" si="250"/>
        <v>1.5535197755241308</v>
      </c>
      <c r="R1520">
        <f t="shared" si="251"/>
        <v>0.44648022447586933</v>
      </c>
      <c r="S1520">
        <f t="shared" si="252"/>
        <v>-0.10703955104826135</v>
      </c>
      <c r="T1520">
        <f t="shared" si="253"/>
        <v>-0.53383893269286942</v>
      </c>
    </row>
    <row r="1521" spans="9:20">
      <c r="I1521">
        <f t="shared" si="247"/>
        <v>151.89999999999566</v>
      </c>
      <c r="L1521">
        <f t="shared" si="254"/>
        <v>2.5</v>
      </c>
      <c r="M1521">
        <f t="shared" si="255"/>
        <v>-1</v>
      </c>
      <c r="O1521">
        <f t="shared" si="248"/>
        <v>2.5348493667723773</v>
      </c>
      <c r="P1521">
        <f t="shared" si="249"/>
        <v>2.1077688261148282</v>
      </c>
      <c r="Q1521">
        <f t="shared" si="250"/>
        <v>1.5538844130574141</v>
      </c>
      <c r="R1521">
        <f t="shared" si="251"/>
        <v>0.44611558694258591</v>
      </c>
      <c r="S1521">
        <f t="shared" si="252"/>
        <v>-0.10776882611482819</v>
      </c>
      <c r="T1521">
        <f t="shared" si="253"/>
        <v>-0.53484936677237727</v>
      </c>
    </row>
    <row r="1522" spans="9:20">
      <c r="I1522">
        <f t="shared" si="247"/>
        <v>151.99999999999565</v>
      </c>
      <c r="L1522">
        <f t="shared" si="254"/>
        <v>2.5</v>
      </c>
      <c r="M1522">
        <f t="shared" si="255"/>
        <v>-1</v>
      </c>
      <c r="O1522">
        <f t="shared" si="248"/>
        <v>2.5358598008518851</v>
      </c>
      <c r="P1522">
        <f t="shared" si="249"/>
        <v>2.1084981011813948</v>
      </c>
      <c r="Q1522">
        <f t="shared" si="250"/>
        <v>1.5542490505906974</v>
      </c>
      <c r="R1522">
        <f t="shared" si="251"/>
        <v>0.4457509494093026</v>
      </c>
      <c r="S1522">
        <f t="shared" si="252"/>
        <v>-0.1084981011813948</v>
      </c>
      <c r="T1522">
        <f t="shared" si="253"/>
        <v>-0.53585980085188512</v>
      </c>
    </row>
    <row r="1523" spans="9:20">
      <c r="I1523">
        <f t="shared" si="247"/>
        <v>152.09999999999565</v>
      </c>
      <c r="L1523">
        <f t="shared" si="254"/>
        <v>2.5</v>
      </c>
      <c r="M1523">
        <f t="shared" si="255"/>
        <v>-1</v>
      </c>
      <c r="O1523">
        <f t="shared" si="248"/>
        <v>2.536870234931393</v>
      </c>
      <c r="P1523">
        <f t="shared" si="249"/>
        <v>2.1092273762479614</v>
      </c>
      <c r="Q1523">
        <f t="shared" si="250"/>
        <v>1.5546136881239807</v>
      </c>
      <c r="R1523">
        <f t="shared" si="251"/>
        <v>0.44538631187601929</v>
      </c>
      <c r="S1523">
        <f t="shared" si="252"/>
        <v>-0.10922737624796142</v>
      </c>
      <c r="T1523">
        <f t="shared" si="253"/>
        <v>-0.53687023493139296</v>
      </c>
    </row>
    <row r="1524" spans="9:20">
      <c r="I1524">
        <f t="shared" si="247"/>
        <v>152.19999999999564</v>
      </c>
      <c r="L1524">
        <f t="shared" si="254"/>
        <v>2.5</v>
      </c>
      <c r="M1524">
        <f t="shared" si="255"/>
        <v>-1</v>
      </c>
      <c r="O1524">
        <f t="shared" si="248"/>
        <v>2.5378806690109004</v>
      </c>
      <c r="P1524">
        <f t="shared" si="249"/>
        <v>2.109956651314528</v>
      </c>
      <c r="Q1524">
        <f t="shared" si="250"/>
        <v>1.554978325657264</v>
      </c>
      <c r="R1524">
        <f t="shared" si="251"/>
        <v>0.44502167434273587</v>
      </c>
      <c r="S1524">
        <f t="shared" si="252"/>
        <v>-0.10995665131452825</v>
      </c>
      <c r="T1524">
        <f t="shared" si="253"/>
        <v>-0.53788066901090059</v>
      </c>
    </row>
    <row r="1525" spans="9:20">
      <c r="I1525">
        <f t="shared" si="247"/>
        <v>152.29999999999563</v>
      </c>
      <c r="L1525">
        <f t="shared" si="254"/>
        <v>2.5</v>
      </c>
      <c r="M1525">
        <f t="shared" si="255"/>
        <v>-1</v>
      </c>
      <c r="O1525">
        <f t="shared" si="248"/>
        <v>2.5388911030904087</v>
      </c>
      <c r="P1525">
        <f t="shared" si="249"/>
        <v>2.1106859263810946</v>
      </c>
      <c r="Q1525">
        <f t="shared" si="250"/>
        <v>1.5553429631905473</v>
      </c>
      <c r="R1525">
        <f t="shared" si="251"/>
        <v>0.44465703680945257</v>
      </c>
      <c r="S1525">
        <f t="shared" si="252"/>
        <v>-0.11068592638109487</v>
      </c>
      <c r="T1525">
        <f t="shared" si="253"/>
        <v>-0.53889110309040844</v>
      </c>
    </row>
    <row r="1526" spans="9:20">
      <c r="I1526">
        <f t="shared" si="247"/>
        <v>152.39999999999563</v>
      </c>
      <c r="L1526">
        <f t="shared" si="254"/>
        <v>2.5</v>
      </c>
      <c r="M1526">
        <f t="shared" si="255"/>
        <v>-1</v>
      </c>
      <c r="O1526">
        <f t="shared" si="248"/>
        <v>2.5399015371699161</v>
      </c>
      <c r="P1526">
        <f t="shared" si="249"/>
        <v>2.1114152014476613</v>
      </c>
      <c r="Q1526">
        <f t="shared" si="250"/>
        <v>1.5557076007238306</v>
      </c>
      <c r="R1526">
        <f t="shared" si="251"/>
        <v>0.44429239927616926</v>
      </c>
      <c r="S1526">
        <f t="shared" si="252"/>
        <v>-0.11141520144766148</v>
      </c>
      <c r="T1526">
        <f t="shared" si="253"/>
        <v>-0.53990153716991629</v>
      </c>
    </row>
    <row r="1527" spans="9:20">
      <c r="I1527">
        <f t="shared" si="247"/>
        <v>152.49999999999562</v>
      </c>
      <c r="L1527">
        <f t="shared" si="254"/>
        <v>2.5</v>
      </c>
      <c r="M1527">
        <f t="shared" si="255"/>
        <v>-1</v>
      </c>
      <c r="O1527">
        <f t="shared" si="248"/>
        <v>2.5409119712494239</v>
      </c>
      <c r="P1527">
        <f t="shared" si="249"/>
        <v>2.1121444765142283</v>
      </c>
      <c r="Q1527">
        <f t="shared" si="250"/>
        <v>1.5560722382571142</v>
      </c>
      <c r="R1527">
        <f t="shared" si="251"/>
        <v>0.44392776174288584</v>
      </c>
      <c r="S1527">
        <f t="shared" si="252"/>
        <v>-0.11214447651422832</v>
      </c>
      <c r="T1527">
        <f t="shared" si="253"/>
        <v>-0.54091197124942392</v>
      </c>
    </row>
    <row r="1528" spans="9:20">
      <c r="I1528">
        <f t="shared" si="247"/>
        <v>152.59999999999562</v>
      </c>
      <c r="L1528">
        <f t="shared" si="254"/>
        <v>2.5</v>
      </c>
      <c r="M1528">
        <f t="shared" si="255"/>
        <v>-1</v>
      </c>
      <c r="O1528">
        <f t="shared" si="248"/>
        <v>2.5419224053289318</v>
      </c>
      <c r="P1528">
        <f t="shared" si="249"/>
        <v>2.1128737515807949</v>
      </c>
      <c r="Q1528">
        <f t="shared" si="250"/>
        <v>1.5564368757903975</v>
      </c>
      <c r="R1528">
        <f t="shared" si="251"/>
        <v>0.44356312420960253</v>
      </c>
      <c r="S1528">
        <f t="shared" si="252"/>
        <v>-0.11287375158079493</v>
      </c>
      <c r="T1528">
        <f t="shared" si="253"/>
        <v>-0.54192240532893177</v>
      </c>
    </row>
    <row r="1529" spans="9:20">
      <c r="I1529">
        <f t="shared" si="247"/>
        <v>152.69999999999561</v>
      </c>
      <c r="L1529">
        <f t="shared" si="254"/>
        <v>2.5</v>
      </c>
      <c r="M1529">
        <f t="shared" si="255"/>
        <v>-1</v>
      </c>
      <c r="O1529">
        <f t="shared" si="248"/>
        <v>2.5429328394084396</v>
      </c>
      <c r="P1529">
        <f t="shared" si="249"/>
        <v>2.1136030266473615</v>
      </c>
      <c r="Q1529">
        <f t="shared" si="250"/>
        <v>1.5568015133236808</v>
      </c>
      <c r="R1529">
        <f t="shared" si="251"/>
        <v>0.44319848667631923</v>
      </c>
      <c r="S1529">
        <f t="shared" si="252"/>
        <v>-0.11360302664736155</v>
      </c>
      <c r="T1529">
        <f t="shared" si="253"/>
        <v>-0.54293283940843962</v>
      </c>
    </row>
    <row r="1530" spans="9:20">
      <c r="I1530">
        <f t="shared" si="247"/>
        <v>152.79999999999561</v>
      </c>
      <c r="L1530">
        <f t="shared" si="254"/>
        <v>2.5</v>
      </c>
      <c r="M1530">
        <f t="shared" si="255"/>
        <v>-1</v>
      </c>
      <c r="O1530">
        <f t="shared" si="248"/>
        <v>2.5439432734879475</v>
      </c>
      <c r="P1530">
        <f t="shared" si="249"/>
        <v>2.1143323017139286</v>
      </c>
      <c r="Q1530">
        <f t="shared" si="250"/>
        <v>1.5571661508569643</v>
      </c>
      <c r="R1530">
        <f t="shared" si="251"/>
        <v>0.44283384914303581</v>
      </c>
      <c r="S1530">
        <f t="shared" si="252"/>
        <v>-0.11433230171392839</v>
      </c>
      <c r="T1530">
        <f t="shared" si="253"/>
        <v>-0.54394327348794747</v>
      </c>
    </row>
    <row r="1531" spans="9:20">
      <c r="I1531">
        <f t="shared" si="247"/>
        <v>152.8999999999956</v>
      </c>
      <c r="L1531">
        <f t="shared" si="254"/>
        <v>2.5</v>
      </c>
      <c r="M1531">
        <f t="shared" si="255"/>
        <v>-1</v>
      </c>
      <c r="O1531">
        <f t="shared" si="248"/>
        <v>2.5449537075674549</v>
      </c>
      <c r="P1531">
        <f t="shared" si="249"/>
        <v>2.1150615767804952</v>
      </c>
      <c r="Q1531">
        <f t="shared" si="250"/>
        <v>1.5575307883902476</v>
      </c>
      <c r="R1531">
        <f t="shared" si="251"/>
        <v>0.4424692116097525</v>
      </c>
      <c r="S1531">
        <f t="shared" si="252"/>
        <v>-0.115061576780495</v>
      </c>
      <c r="T1531">
        <f t="shared" si="253"/>
        <v>-0.54495370756745509</v>
      </c>
    </row>
    <row r="1532" spans="9:20">
      <c r="I1532">
        <f t="shared" si="247"/>
        <v>152.99999999999559</v>
      </c>
      <c r="L1532">
        <f t="shared" si="254"/>
        <v>2.5</v>
      </c>
      <c r="M1532">
        <f t="shared" si="255"/>
        <v>-1</v>
      </c>
      <c r="O1532">
        <f t="shared" si="248"/>
        <v>2.5459641416469632</v>
      </c>
      <c r="P1532">
        <f t="shared" si="249"/>
        <v>2.1157908518470618</v>
      </c>
      <c r="Q1532">
        <f t="shared" si="250"/>
        <v>1.5578954259235309</v>
      </c>
      <c r="R1532">
        <f t="shared" si="251"/>
        <v>0.44210457407646919</v>
      </c>
      <c r="S1532">
        <f t="shared" si="252"/>
        <v>-0.11579085184706162</v>
      </c>
      <c r="T1532">
        <f t="shared" si="253"/>
        <v>-0.54596414164696294</v>
      </c>
    </row>
    <row r="1533" spans="9:20">
      <c r="I1533">
        <f t="shared" si="247"/>
        <v>153.09999999999559</v>
      </c>
      <c r="L1533">
        <f t="shared" si="254"/>
        <v>2.5</v>
      </c>
      <c r="M1533">
        <f t="shared" si="255"/>
        <v>-1</v>
      </c>
      <c r="O1533">
        <f t="shared" si="248"/>
        <v>2.5469745757264706</v>
      </c>
      <c r="P1533">
        <f t="shared" si="249"/>
        <v>2.1165201269136285</v>
      </c>
      <c r="Q1533">
        <f t="shared" si="250"/>
        <v>1.5582600634568142</v>
      </c>
      <c r="R1533">
        <f t="shared" si="251"/>
        <v>0.44173993654318577</v>
      </c>
      <c r="S1533">
        <f t="shared" si="252"/>
        <v>-0.11652012691362845</v>
      </c>
      <c r="T1533">
        <f t="shared" si="253"/>
        <v>-0.54697457572647079</v>
      </c>
    </row>
    <row r="1534" spans="9:20">
      <c r="I1534">
        <f t="shared" si="247"/>
        <v>153.19999999999558</v>
      </c>
      <c r="L1534">
        <f t="shared" si="254"/>
        <v>2.5</v>
      </c>
      <c r="M1534">
        <f t="shared" si="255"/>
        <v>-1</v>
      </c>
      <c r="O1534">
        <f t="shared" si="248"/>
        <v>2.5479850098059789</v>
      </c>
      <c r="P1534">
        <f t="shared" si="249"/>
        <v>2.1172494019801951</v>
      </c>
      <c r="Q1534">
        <f t="shared" si="250"/>
        <v>1.5586247009900975</v>
      </c>
      <c r="R1534">
        <f t="shared" si="251"/>
        <v>0.44137529900990247</v>
      </c>
      <c r="S1534">
        <f t="shared" si="252"/>
        <v>-0.11724940198019507</v>
      </c>
      <c r="T1534">
        <f t="shared" si="253"/>
        <v>-0.54798500980597864</v>
      </c>
    </row>
    <row r="1535" spans="9:20">
      <c r="I1535">
        <f t="shared" si="247"/>
        <v>153.29999999999558</v>
      </c>
      <c r="L1535">
        <f t="shared" si="254"/>
        <v>2.5</v>
      </c>
      <c r="M1535">
        <f t="shared" si="255"/>
        <v>-1</v>
      </c>
      <c r="O1535">
        <f t="shared" si="248"/>
        <v>2.5489954438854863</v>
      </c>
      <c r="P1535">
        <f t="shared" si="249"/>
        <v>2.1179786770467617</v>
      </c>
      <c r="Q1535">
        <f t="shared" si="250"/>
        <v>1.5589893385233808</v>
      </c>
      <c r="R1535">
        <f t="shared" si="251"/>
        <v>0.44101066147661916</v>
      </c>
      <c r="S1535">
        <f t="shared" si="252"/>
        <v>-0.11797867704676168</v>
      </c>
      <c r="T1535">
        <f t="shared" si="253"/>
        <v>-0.54899544388548627</v>
      </c>
    </row>
    <row r="1536" spans="9:20">
      <c r="I1536">
        <f t="shared" si="247"/>
        <v>153.39999999999557</v>
      </c>
      <c r="L1536">
        <f t="shared" si="254"/>
        <v>2.5</v>
      </c>
      <c r="M1536">
        <f t="shared" si="255"/>
        <v>-1</v>
      </c>
      <c r="O1536">
        <f t="shared" si="248"/>
        <v>2.5500058779649941</v>
      </c>
      <c r="P1536">
        <f t="shared" si="249"/>
        <v>2.1187079521133283</v>
      </c>
      <c r="Q1536">
        <f t="shared" si="250"/>
        <v>1.5593539760566641</v>
      </c>
      <c r="R1536">
        <f t="shared" si="251"/>
        <v>0.44064602394333574</v>
      </c>
      <c r="S1536">
        <f t="shared" si="252"/>
        <v>-0.11870795211332852</v>
      </c>
      <c r="T1536">
        <f t="shared" si="253"/>
        <v>-0.55000587796499412</v>
      </c>
    </row>
    <row r="1537" spans="9:20">
      <c r="I1537">
        <f t="shared" si="247"/>
        <v>153.49999999999557</v>
      </c>
      <c r="L1537">
        <f t="shared" si="254"/>
        <v>2.5</v>
      </c>
      <c r="M1537">
        <f t="shared" si="255"/>
        <v>-1</v>
      </c>
      <c r="O1537">
        <f t="shared" si="248"/>
        <v>2.551016312044502</v>
      </c>
      <c r="P1537">
        <f t="shared" si="249"/>
        <v>2.1194372271798949</v>
      </c>
      <c r="Q1537">
        <f t="shared" si="250"/>
        <v>1.5597186135899475</v>
      </c>
      <c r="R1537">
        <f t="shared" si="251"/>
        <v>0.44028138641005243</v>
      </c>
      <c r="S1537">
        <f t="shared" si="252"/>
        <v>-0.11943722717989513</v>
      </c>
      <c r="T1537">
        <f t="shared" si="253"/>
        <v>-0.55101631204450197</v>
      </c>
    </row>
    <row r="1538" spans="9:20">
      <c r="I1538">
        <f t="shared" si="247"/>
        <v>153.59999999999556</v>
      </c>
      <c r="L1538">
        <f t="shared" si="254"/>
        <v>2.5</v>
      </c>
      <c r="M1538">
        <f t="shared" si="255"/>
        <v>-1</v>
      </c>
      <c r="O1538">
        <f t="shared" si="248"/>
        <v>2.5520267461240098</v>
      </c>
      <c r="P1538">
        <f t="shared" si="249"/>
        <v>2.1201665022464615</v>
      </c>
      <c r="Q1538">
        <f t="shared" si="250"/>
        <v>1.5600832511232308</v>
      </c>
      <c r="R1538">
        <f t="shared" si="251"/>
        <v>0.43991674887676913</v>
      </c>
      <c r="S1538">
        <f t="shared" si="252"/>
        <v>-0.12016650224646175</v>
      </c>
      <c r="T1538">
        <f t="shared" si="253"/>
        <v>-0.55202674612400982</v>
      </c>
    </row>
    <row r="1539" spans="9:20">
      <c r="I1539">
        <f t="shared" ref="I1539:I1602" si="256">I1538+0.1</f>
        <v>153.69999999999555</v>
      </c>
      <c r="L1539">
        <f t="shared" si="254"/>
        <v>2.5</v>
      </c>
      <c r="M1539">
        <f t="shared" si="255"/>
        <v>-1</v>
      </c>
      <c r="O1539">
        <f t="shared" ref="O1539:O1602" si="257">1+((0.5*$B$6*$B$21/$B$5)*$D$33*$B$28*$I1539)</f>
        <v>2.5530371802035177</v>
      </c>
      <c r="P1539">
        <f t="shared" ref="P1539:P1602" si="258">1+((0.5*$B$6*$B$21/$B$5)*$E$33*$B$28*$I1539)</f>
        <v>2.1208957773130286</v>
      </c>
      <c r="Q1539">
        <f t="shared" ref="Q1539:Q1602" si="259">1+((0.5*$B$6*$B$21/$B$5)*$F$33*$B$28*$I1539)</f>
        <v>1.5604478886565143</v>
      </c>
      <c r="R1539">
        <f t="shared" ref="R1539:R1602" si="260">1-((0.5*$B$6*$B$21/$B$5)*$F$33*$B$28*$I1539)</f>
        <v>0.43955211134348571</v>
      </c>
      <c r="S1539">
        <f t="shared" ref="S1539:S1602" si="261">1-((0.5*$B$6*$B$21/$B$5)*$E$33*$B$28*$I1539)</f>
        <v>-0.12089577731302859</v>
      </c>
      <c r="T1539">
        <f t="shared" ref="T1539:T1602" si="262">1-((0.5*$B$6*$B$21/$B$5)*$D$33*$B$28*$I1539)</f>
        <v>-0.55303718020351744</v>
      </c>
    </row>
    <row r="1540" spans="9:20">
      <c r="I1540">
        <f t="shared" si="256"/>
        <v>153.79999999999555</v>
      </c>
      <c r="L1540">
        <f t="shared" ref="L1540:L1603" si="263">$B$1</f>
        <v>2.5</v>
      </c>
      <c r="M1540">
        <f t="shared" ref="M1540:M1603" si="264">$B$2</f>
        <v>-1</v>
      </c>
      <c r="O1540">
        <f t="shared" si="257"/>
        <v>2.5540476142830251</v>
      </c>
      <c r="P1540">
        <f t="shared" si="258"/>
        <v>2.1216250523795952</v>
      </c>
      <c r="Q1540">
        <f t="shared" si="259"/>
        <v>1.5608125261897976</v>
      </c>
      <c r="R1540">
        <f t="shared" si="260"/>
        <v>0.4391874738102024</v>
      </c>
      <c r="S1540">
        <f t="shared" si="261"/>
        <v>-0.1216250523795952</v>
      </c>
      <c r="T1540">
        <f t="shared" si="262"/>
        <v>-0.55404761428302529</v>
      </c>
    </row>
    <row r="1541" spans="9:20">
      <c r="I1541">
        <f t="shared" si="256"/>
        <v>153.89999999999554</v>
      </c>
      <c r="L1541">
        <f t="shared" si="263"/>
        <v>2.5</v>
      </c>
      <c r="M1541">
        <f t="shared" si="264"/>
        <v>-1</v>
      </c>
      <c r="O1541">
        <f t="shared" si="257"/>
        <v>2.5550580483625334</v>
      </c>
      <c r="P1541">
        <f t="shared" si="258"/>
        <v>2.1223543274461618</v>
      </c>
      <c r="Q1541">
        <f t="shared" si="259"/>
        <v>1.5611771637230809</v>
      </c>
      <c r="R1541">
        <f t="shared" si="260"/>
        <v>0.43882283627691909</v>
      </c>
      <c r="S1541">
        <f t="shared" si="261"/>
        <v>-0.12235432744616181</v>
      </c>
      <c r="T1541">
        <f t="shared" si="262"/>
        <v>-0.55505804836253314</v>
      </c>
    </row>
    <row r="1542" spans="9:20">
      <c r="I1542">
        <f t="shared" si="256"/>
        <v>153.99999999999554</v>
      </c>
      <c r="L1542">
        <f t="shared" si="263"/>
        <v>2.5</v>
      </c>
      <c r="M1542">
        <f t="shared" si="264"/>
        <v>-1</v>
      </c>
      <c r="O1542">
        <f t="shared" si="257"/>
        <v>2.5560684824420408</v>
      </c>
      <c r="P1542">
        <f t="shared" si="258"/>
        <v>2.1230836025127284</v>
      </c>
      <c r="Q1542">
        <f t="shared" si="259"/>
        <v>1.5615418012563642</v>
      </c>
      <c r="R1542">
        <f t="shared" si="260"/>
        <v>0.43845819874363579</v>
      </c>
      <c r="S1542">
        <f t="shared" si="261"/>
        <v>-0.12308360251272843</v>
      </c>
      <c r="T1542">
        <f t="shared" si="262"/>
        <v>-0.55606848244204099</v>
      </c>
    </row>
    <row r="1543" spans="9:20">
      <c r="I1543">
        <f t="shared" si="256"/>
        <v>154.09999999999553</v>
      </c>
      <c r="L1543">
        <f t="shared" si="263"/>
        <v>2.5</v>
      </c>
      <c r="M1543">
        <f t="shared" si="264"/>
        <v>-1</v>
      </c>
      <c r="O1543">
        <f t="shared" si="257"/>
        <v>2.5570789165215486</v>
      </c>
      <c r="P1543">
        <f t="shared" si="258"/>
        <v>2.1238128775792955</v>
      </c>
      <c r="Q1543">
        <f t="shared" si="259"/>
        <v>1.5619064387896477</v>
      </c>
      <c r="R1543">
        <f t="shared" si="260"/>
        <v>0.43809356121035237</v>
      </c>
      <c r="S1543">
        <f t="shared" si="261"/>
        <v>-0.12381287757929527</v>
      </c>
      <c r="T1543">
        <f t="shared" si="262"/>
        <v>-0.55707891652154862</v>
      </c>
    </row>
    <row r="1544" spans="9:20">
      <c r="I1544">
        <f t="shared" si="256"/>
        <v>154.19999999999553</v>
      </c>
      <c r="L1544">
        <f t="shared" si="263"/>
        <v>2.5</v>
      </c>
      <c r="M1544">
        <f t="shared" si="264"/>
        <v>-1</v>
      </c>
      <c r="O1544">
        <f t="shared" si="257"/>
        <v>2.5580893506010565</v>
      </c>
      <c r="P1544">
        <f t="shared" si="258"/>
        <v>2.1245421526458621</v>
      </c>
      <c r="Q1544">
        <f t="shared" si="259"/>
        <v>1.5622710763229311</v>
      </c>
      <c r="R1544">
        <f t="shared" si="260"/>
        <v>0.43772892367706906</v>
      </c>
      <c r="S1544">
        <f t="shared" si="261"/>
        <v>-0.12454215264586188</v>
      </c>
      <c r="T1544">
        <f t="shared" si="262"/>
        <v>-0.55808935060105647</v>
      </c>
    </row>
    <row r="1545" spans="9:20">
      <c r="I1545">
        <f t="shared" si="256"/>
        <v>154.29999999999552</v>
      </c>
      <c r="L1545">
        <f t="shared" si="263"/>
        <v>2.5</v>
      </c>
      <c r="M1545">
        <f t="shared" si="264"/>
        <v>-1</v>
      </c>
      <c r="O1545">
        <f t="shared" si="257"/>
        <v>2.5590997846805643</v>
      </c>
      <c r="P1545">
        <f t="shared" si="258"/>
        <v>2.1252714277124287</v>
      </c>
      <c r="Q1545">
        <f t="shared" si="259"/>
        <v>1.5626357138562144</v>
      </c>
      <c r="R1545">
        <f t="shared" si="260"/>
        <v>0.43736428614378575</v>
      </c>
      <c r="S1545">
        <f t="shared" si="261"/>
        <v>-0.1252714277124285</v>
      </c>
      <c r="T1545">
        <f t="shared" si="262"/>
        <v>-0.55909978468056432</v>
      </c>
    </row>
    <row r="1546" spans="9:20">
      <c r="I1546">
        <f t="shared" si="256"/>
        <v>154.39999999999552</v>
      </c>
      <c r="L1546">
        <f t="shared" si="263"/>
        <v>2.5</v>
      </c>
      <c r="M1546">
        <f t="shared" si="264"/>
        <v>-1</v>
      </c>
      <c r="O1546">
        <f t="shared" si="257"/>
        <v>2.5601102187600722</v>
      </c>
      <c r="P1546">
        <f t="shared" si="258"/>
        <v>2.1260007027789953</v>
      </c>
      <c r="Q1546">
        <f t="shared" si="259"/>
        <v>1.5630003513894977</v>
      </c>
      <c r="R1546">
        <f t="shared" si="260"/>
        <v>0.43699964861050233</v>
      </c>
      <c r="S1546">
        <f t="shared" si="261"/>
        <v>-0.12600070277899533</v>
      </c>
      <c r="T1546">
        <f t="shared" si="262"/>
        <v>-0.56011021876007194</v>
      </c>
    </row>
    <row r="1547" spans="9:20">
      <c r="I1547">
        <f t="shared" si="256"/>
        <v>154.49999999999551</v>
      </c>
      <c r="L1547">
        <f t="shared" si="263"/>
        <v>2.5</v>
      </c>
      <c r="M1547">
        <f t="shared" si="264"/>
        <v>-1</v>
      </c>
      <c r="O1547">
        <f t="shared" si="257"/>
        <v>2.5611206528395796</v>
      </c>
      <c r="P1547">
        <f t="shared" si="258"/>
        <v>2.1267299778455619</v>
      </c>
      <c r="Q1547">
        <f t="shared" si="259"/>
        <v>1.563364988922781</v>
      </c>
      <c r="R1547">
        <f t="shared" si="260"/>
        <v>0.43663501107721903</v>
      </c>
      <c r="S1547">
        <f t="shared" si="261"/>
        <v>-0.12672997784556195</v>
      </c>
      <c r="T1547">
        <f t="shared" si="262"/>
        <v>-0.56112065283957979</v>
      </c>
    </row>
    <row r="1548" spans="9:20">
      <c r="I1548">
        <f t="shared" si="256"/>
        <v>154.5999999999955</v>
      </c>
      <c r="L1548">
        <f t="shared" si="263"/>
        <v>2.5</v>
      </c>
      <c r="M1548">
        <f t="shared" si="264"/>
        <v>-1</v>
      </c>
      <c r="O1548">
        <f t="shared" si="257"/>
        <v>2.5621310869190879</v>
      </c>
      <c r="P1548">
        <f t="shared" si="258"/>
        <v>2.1274592529121286</v>
      </c>
      <c r="Q1548">
        <f t="shared" si="259"/>
        <v>1.5637296264560643</v>
      </c>
      <c r="R1548">
        <f t="shared" si="260"/>
        <v>0.43627037354393572</v>
      </c>
      <c r="S1548">
        <f t="shared" si="261"/>
        <v>-0.12745925291212856</v>
      </c>
      <c r="T1548">
        <f t="shared" si="262"/>
        <v>-0.56213108691908764</v>
      </c>
    </row>
    <row r="1549" spans="9:20">
      <c r="I1549">
        <f t="shared" si="256"/>
        <v>154.6999999999955</v>
      </c>
      <c r="L1549">
        <f t="shared" si="263"/>
        <v>2.5</v>
      </c>
      <c r="M1549">
        <f t="shared" si="264"/>
        <v>-1</v>
      </c>
      <c r="O1549">
        <f t="shared" si="257"/>
        <v>2.5631415209985953</v>
      </c>
      <c r="P1549">
        <f t="shared" si="258"/>
        <v>2.1281885279786952</v>
      </c>
      <c r="Q1549">
        <f t="shared" si="259"/>
        <v>1.5640942639893476</v>
      </c>
      <c r="R1549">
        <f t="shared" si="260"/>
        <v>0.4359057360106523</v>
      </c>
      <c r="S1549">
        <f t="shared" si="261"/>
        <v>-0.1281885279786954</v>
      </c>
      <c r="T1549">
        <f t="shared" si="262"/>
        <v>-0.56314152099859549</v>
      </c>
    </row>
    <row r="1550" spans="9:20">
      <c r="I1550">
        <f t="shared" si="256"/>
        <v>154.79999999999549</v>
      </c>
      <c r="L1550">
        <f t="shared" si="263"/>
        <v>2.5</v>
      </c>
      <c r="M1550">
        <f t="shared" si="264"/>
        <v>-1</v>
      </c>
      <c r="O1550">
        <f t="shared" si="257"/>
        <v>2.5641519550781031</v>
      </c>
      <c r="P1550">
        <f t="shared" si="258"/>
        <v>2.1289178030452618</v>
      </c>
      <c r="Q1550">
        <f t="shared" si="259"/>
        <v>1.5644589015226309</v>
      </c>
      <c r="R1550">
        <f t="shared" si="260"/>
        <v>0.43554109847736899</v>
      </c>
      <c r="S1550">
        <f t="shared" si="261"/>
        <v>-0.12891780304526201</v>
      </c>
      <c r="T1550">
        <f t="shared" si="262"/>
        <v>-0.56415195507810312</v>
      </c>
    </row>
    <row r="1551" spans="9:20">
      <c r="I1551">
        <f t="shared" si="256"/>
        <v>154.89999999999549</v>
      </c>
      <c r="L1551">
        <f t="shared" si="263"/>
        <v>2.5</v>
      </c>
      <c r="M1551">
        <f t="shared" si="264"/>
        <v>-1</v>
      </c>
      <c r="O1551">
        <f t="shared" si="257"/>
        <v>2.565162389157611</v>
      </c>
      <c r="P1551">
        <f t="shared" si="258"/>
        <v>2.1296470781118284</v>
      </c>
      <c r="Q1551">
        <f t="shared" si="259"/>
        <v>1.5648235390559142</v>
      </c>
      <c r="R1551">
        <f t="shared" si="260"/>
        <v>0.43517646094408569</v>
      </c>
      <c r="S1551">
        <f t="shared" si="261"/>
        <v>-0.12964707811182863</v>
      </c>
      <c r="T1551">
        <f t="shared" si="262"/>
        <v>-0.56516238915761097</v>
      </c>
    </row>
    <row r="1552" spans="9:20">
      <c r="I1552">
        <f t="shared" si="256"/>
        <v>154.99999999999548</v>
      </c>
      <c r="L1552">
        <f t="shared" si="263"/>
        <v>2.5</v>
      </c>
      <c r="M1552">
        <f t="shared" si="264"/>
        <v>-1</v>
      </c>
      <c r="O1552">
        <f t="shared" si="257"/>
        <v>2.5661728232371188</v>
      </c>
      <c r="P1552">
        <f t="shared" si="258"/>
        <v>2.1303763531783955</v>
      </c>
      <c r="Q1552">
        <f t="shared" si="259"/>
        <v>1.5651881765891977</v>
      </c>
      <c r="R1552">
        <f t="shared" si="260"/>
        <v>0.43481182341080227</v>
      </c>
      <c r="S1552">
        <f t="shared" si="261"/>
        <v>-0.13037635317839547</v>
      </c>
      <c r="T1552">
        <f t="shared" si="262"/>
        <v>-0.56617282323711882</v>
      </c>
    </row>
    <row r="1553" spans="9:20">
      <c r="I1553">
        <f t="shared" si="256"/>
        <v>155.09999999999548</v>
      </c>
      <c r="L1553">
        <f t="shared" si="263"/>
        <v>2.5</v>
      </c>
      <c r="M1553">
        <f t="shared" si="264"/>
        <v>-1</v>
      </c>
      <c r="O1553">
        <f t="shared" si="257"/>
        <v>2.5671832573166267</v>
      </c>
      <c r="P1553">
        <f t="shared" si="258"/>
        <v>2.1311056282449621</v>
      </c>
      <c r="Q1553">
        <f t="shared" si="259"/>
        <v>1.565552814122481</v>
      </c>
      <c r="R1553">
        <f t="shared" si="260"/>
        <v>0.43444718587751896</v>
      </c>
      <c r="S1553">
        <f t="shared" si="261"/>
        <v>-0.13110562824496208</v>
      </c>
      <c r="T1553">
        <f t="shared" si="262"/>
        <v>-0.56718325731662667</v>
      </c>
    </row>
    <row r="1554" spans="9:20">
      <c r="I1554">
        <f t="shared" si="256"/>
        <v>155.19999999999547</v>
      </c>
      <c r="L1554">
        <f t="shared" si="263"/>
        <v>2.5</v>
      </c>
      <c r="M1554">
        <f t="shared" si="264"/>
        <v>-1</v>
      </c>
      <c r="O1554">
        <f t="shared" si="257"/>
        <v>2.5681936913961341</v>
      </c>
      <c r="P1554">
        <f t="shared" si="258"/>
        <v>2.1318349033115287</v>
      </c>
      <c r="Q1554">
        <f t="shared" si="259"/>
        <v>1.5659174516557643</v>
      </c>
      <c r="R1554">
        <f t="shared" si="260"/>
        <v>0.43408254834423565</v>
      </c>
      <c r="S1554">
        <f t="shared" si="261"/>
        <v>-0.1318349033115287</v>
      </c>
      <c r="T1554">
        <f t="shared" si="262"/>
        <v>-0.56819369139613429</v>
      </c>
    </row>
    <row r="1555" spans="9:20">
      <c r="I1555">
        <f t="shared" si="256"/>
        <v>155.29999999999546</v>
      </c>
      <c r="L1555">
        <f t="shared" si="263"/>
        <v>2.5</v>
      </c>
      <c r="M1555">
        <f t="shared" si="264"/>
        <v>-1</v>
      </c>
      <c r="O1555">
        <f t="shared" si="257"/>
        <v>2.5692041254756424</v>
      </c>
      <c r="P1555">
        <f t="shared" si="258"/>
        <v>2.1325641783780958</v>
      </c>
      <c r="Q1555">
        <f t="shared" si="259"/>
        <v>1.5662820891890479</v>
      </c>
      <c r="R1555">
        <f t="shared" si="260"/>
        <v>0.43371791081095223</v>
      </c>
      <c r="S1555">
        <f t="shared" si="261"/>
        <v>-0.13256417837809553</v>
      </c>
      <c r="T1555">
        <f t="shared" si="262"/>
        <v>-0.56920412547564214</v>
      </c>
    </row>
    <row r="1556" spans="9:20">
      <c r="I1556">
        <f t="shared" si="256"/>
        <v>155.39999999999546</v>
      </c>
      <c r="L1556">
        <f t="shared" si="263"/>
        <v>2.5</v>
      </c>
      <c r="M1556">
        <f t="shared" si="264"/>
        <v>-1</v>
      </c>
      <c r="O1556">
        <f t="shared" si="257"/>
        <v>2.5702145595551498</v>
      </c>
      <c r="P1556">
        <f t="shared" si="258"/>
        <v>2.1332934534446624</v>
      </c>
      <c r="Q1556">
        <f t="shared" si="259"/>
        <v>1.5666467267223312</v>
      </c>
      <c r="R1556">
        <f t="shared" si="260"/>
        <v>0.43335327327766893</v>
      </c>
      <c r="S1556">
        <f t="shared" si="261"/>
        <v>-0.13329345344466215</v>
      </c>
      <c r="T1556">
        <f t="shared" si="262"/>
        <v>-0.57021455955514999</v>
      </c>
    </row>
    <row r="1557" spans="9:20">
      <c r="I1557">
        <f t="shared" si="256"/>
        <v>155.49999999999545</v>
      </c>
      <c r="L1557">
        <f t="shared" si="263"/>
        <v>2.5</v>
      </c>
      <c r="M1557">
        <f t="shared" si="264"/>
        <v>-1</v>
      </c>
      <c r="O1557">
        <f t="shared" si="257"/>
        <v>2.5712249936346581</v>
      </c>
      <c r="P1557">
        <f t="shared" si="258"/>
        <v>2.134022728511229</v>
      </c>
      <c r="Q1557">
        <f t="shared" si="259"/>
        <v>1.5670113642556145</v>
      </c>
      <c r="R1557">
        <f t="shared" si="260"/>
        <v>0.43298863574438562</v>
      </c>
      <c r="S1557">
        <f t="shared" si="261"/>
        <v>-0.13402272851122876</v>
      </c>
      <c r="T1557">
        <f t="shared" si="262"/>
        <v>-0.57122499363465784</v>
      </c>
    </row>
    <row r="1558" spans="9:20">
      <c r="I1558">
        <f t="shared" si="256"/>
        <v>155.59999999999545</v>
      </c>
      <c r="L1558">
        <f t="shared" si="263"/>
        <v>2.5</v>
      </c>
      <c r="M1558">
        <f t="shared" si="264"/>
        <v>-1</v>
      </c>
      <c r="O1558">
        <f t="shared" si="257"/>
        <v>2.5722354277141655</v>
      </c>
      <c r="P1558">
        <f t="shared" si="258"/>
        <v>2.1347520035777956</v>
      </c>
      <c r="Q1558">
        <f t="shared" si="259"/>
        <v>1.5673760017888978</v>
      </c>
      <c r="R1558">
        <f t="shared" si="260"/>
        <v>0.4326239982111022</v>
      </c>
      <c r="S1558">
        <f t="shared" si="261"/>
        <v>-0.1347520035777956</v>
      </c>
      <c r="T1558">
        <f t="shared" si="262"/>
        <v>-0.57223542771416547</v>
      </c>
    </row>
    <row r="1559" spans="9:20">
      <c r="I1559">
        <f t="shared" si="256"/>
        <v>155.69999999999544</v>
      </c>
      <c r="L1559">
        <f t="shared" si="263"/>
        <v>2.5</v>
      </c>
      <c r="M1559">
        <f t="shared" si="264"/>
        <v>-1</v>
      </c>
      <c r="O1559">
        <f t="shared" si="257"/>
        <v>2.5732458617936733</v>
      </c>
      <c r="P1559">
        <f t="shared" si="258"/>
        <v>2.1354812786443622</v>
      </c>
      <c r="Q1559">
        <f t="shared" si="259"/>
        <v>1.5677406393221811</v>
      </c>
      <c r="R1559">
        <f t="shared" si="260"/>
        <v>0.43225936067781889</v>
      </c>
      <c r="S1559">
        <f t="shared" si="261"/>
        <v>-0.13548127864436221</v>
      </c>
      <c r="T1559">
        <f t="shared" si="262"/>
        <v>-0.57324586179367332</v>
      </c>
    </row>
    <row r="1560" spans="9:20">
      <c r="I1560">
        <f t="shared" si="256"/>
        <v>155.79999999999544</v>
      </c>
      <c r="L1560">
        <f t="shared" si="263"/>
        <v>2.5</v>
      </c>
      <c r="M1560">
        <f t="shared" si="264"/>
        <v>-1</v>
      </c>
      <c r="O1560">
        <f t="shared" si="257"/>
        <v>2.5742562958731812</v>
      </c>
      <c r="P1560">
        <f t="shared" si="258"/>
        <v>2.1362105537109288</v>
      </c>
      <c r="Q1560">
        <f t="shared" si="259"/>
        <v>1.5681052768554644</v>
      </c>
      <c r="R1560">
        <f t="shared" si="260"/>
        <v>0.43189472314453559</v>
      </c>
      <c r="S1560">
        <f t="shared" si="261"/>
        <v>-0.13621055371092883</v>
      </c>
      <c r="T1560">
        <f t="shared" si="262"/>
        <v>-0.57425629587318117</v>
      </c>
    </row>
    <row r="1561" spans="9:20">
      <c r="I1561">
        <f t="shared" si="256"/>
        <v>155.89999999999543</v>
      </c>
      <c r="L1561">
        <f t="shared" si="263"/>
        <v>2.5</v>
      </c>
      <c r="M1561">
        <f t="shared" si="264"/>
        <v>-1</v>
      </c>
      <c r="O1561">
        <f t="shared" si="257"/>
        <v>2.575266729952689</v>
      </c>
      <c r="P1561">
        <f t="shared" si="258"/>
        <v>2.1369398287774954</v>
      </c>
      <c r="Q1561">
        <f t="shared" si="259"/>
        <v>1.5684699143887477</v>
      </c>
      <c r="R1561">
        <f t="shared" si="260"/>
        <v>0.43153008561125217</v>
      </c>
      <c r="S1561">
        <f t="shared" si="261"/>
        <v>-0.13693982877749566</v>
      </c>
      <c r="T1561">
        <f t="shared" si="262"/>
        <v>-0.57526672995268902</v>
      </c>
    </row>
    <row r="1562" spans="9:20">
      <c r="I1562">
        <f t="shared" si="256"/>
        <v>155.99999999999542</v>
      </c>
      <c r="L1562">
        <f t="shared" si="263"/>
        <v>2.5</v>
      </c>
      <c r="M1562">
        <f t="shared" si="264"/>
        <v>-1</v>
      </c>
      <c r="O1562">
        <f t="shared" si="257"/>
        <v>2.5762771640321969</v>
      </c>
      <c r="P1562">
        <f t="shared" si="258"/>
        <v>2.1376691038440621</v>
      </c>
      <c r="Q1562">
        <f t="shared" si="259"/>
        <v>1.568834551922031</v>
      </c>
      <c r="R1562">
        <f t="shared" si="260"/>
        <v>0.43116544807796886</v>
      </c>
      <c r="S1562">
        <f t="shared" si="261"/>
        <v>-0.13766910384406228</v>
      </c>
      <c r="T1562">
        <f t="shared" si="262"/>
        <v>-0.57627716403219664</v>
      </c>
    </row>
    <row r="1563" spans="9:20">
      <c r="I1563">
        <f t="shared" si="256"/>
        <v>156.09999999999542</v>
      </c>
      <c r="L1563">
        <f t="shared" si="263"/>
        <v>2.5</v>
      </c>
      <c r="M1563">
        <f t="shared" si="264"/>
        <v>-1</v>
      </c>
      <c r="O1563">
        <f t="shared" si="257"/>
        <v>2.5772875981117043</v>
      </c>
      <c r="P1563">
        <f t="shared" si="258"/>
        <v>2.1383983789106287</v>
      </c>
      <c r="Q1563">
        <f t="shared" si="259"/>
        <v>1.5691991894553143</v>
      </c>
      <c r="R1563">
        <f t="shared" si="260"/>
        <v>0.43080081054468555</v>
      </c>
      <c r="S1563">
        <f t="shared" si="261"/>
        <v>-0.13839837891062889</v>
      </c>
      <c r="T1563">
        <f t="shared" si="262"/>
        <v>-0.57728759811170449</v>
      </c>
    </row>
    <row r="1564" spans="9:20">
      <c r="I1564">
        <f t="shared" si="256"/>
        <v>156.19999999999541</v>
      </c>
      <c r="L1564">
        <f t="shared" si="263"/>
        <v>2.5</v>
      </c>
      <c r="M1564">
        <f t="shared" si="264"/>
        <v>-1</v>
      </c>
      <c r="O1564">
        <f t="shared" si="257"/>
        <v>2.5782980321912126</v>
      </c>
      <c r="P1564">
        <f t="shared" si="258"/>
        <v>2.1391276539771957</v>
      </c>
      <c r="Q1564">
        <f t="shared" si="259"/>
        <v>1.5695638269885979</v>
      </c>
      <c r="R1564">
        <f t="shared" si="260"/>
        <v>0.43043617301140213</v>
      </c>
      <c r="S1564">
        <f t="shared" si="261"/>
        <v>-0.13912765397719573</v>
      </c>
      <c r="T1564">
        <f t="shared" si="262"/>
        <v>-0.57829803219121234</v>
      </c>
    </row>
    <row r="1565" spans="9:20">
      <c r="I1565">
        <f t="shared" si="256"/>
        <v>156.29999999999541</v>
      </c>
      <c r="L1565">
        <f t="shared" si="263"/>
        <v>2.5</v>
      </c>
      <c r="M1565">
        <f t="shared" si="264"/>
        <v>-1</v>
      </c>
      <c r="O1565">
        <f t="shared" si="257"/>
        <v>2.57930846627072</v>
      </c>
      <c r="P1565">
        <f t="shared" si="258"/>
        <v>2.1398569290437623</v>
      </c>
      <c r="Q1565">
        <f t="shared" si="259"/>
        <v>1.5699284645218812</v>
      </c>
      <c r="R1565">
        <f t="shared" si="260"/>
        <v>0.43007153547811883</v>
      </c>
      <c r="S1565">
        <f t="shared" si="261"/>
        <v>-0.13985692904376235</v>
      </c>
      <c r="T1565">
        <f t="shared" si="262"/>
        <v>-0.57930846627071997</v>
      </c>
    </row>
    <row r="1566" spans="9:20">
      <c r="I1566">
        <f t="shared" si="256"/>
        <v>156.3999999999954</v>
      </c>
      <c r="L1566">
        <f t="shared" si="263"/>
        <v>2.5</v>
      </c>
      <c r="M1566">
        <f t="shared" si="264"/>
        <v>-1</v>
      </c>
      <c r="O1566">
        <f t="shared" si="257"/>
        <v>2.5803189003502278</v>
      </c>
      <c r="P1566">
        <f t="shared" si="258"/>
        <v>2.140586204110329</v>
      </c>
      <c r="Q1566">
        <f t="shared" si="259"/>
        <v>1.5702931020551645</v>
      </c>
      <c r="R1566">
        <f t="shared" si="260"/>
        <v>0.42970689794483552</v>
      </c>
      <c r="S1566">
        <f t="shared" si="261"/>
        <v>-0.14058620411032896</v>
      </c>
      <c r="T1566">
        <f t="shared" si="262"/>
        <v>-0.58031890035022782</v>
      </c>
    </row>
    <row r="1567" spans="9:20">
      <c r="I1567">
        <f t="shared" si="256"/>
        <v>156.4999999999954</v>
      </c>
      <c r="L1567">
        <f t="shared" si="263"/>
        <v>2.5</v>
      </c>
      <c r="M1567">
        <f t="shared" si="264"/>
        <v>-1</v>
      </c>
      <c r="O1567">
        <f t="shared" si="257"/>
        <v>2.5813293344297357</v>
      </c>
      <c r="P1567">
        <f t="shared" si="258"/>
        <v>2.141315479176896</v>
      </c>
      <c r="Q1567">
        <f t="shared" si="259"/>
        <v>1.570657739588448</v>
      </c>
      <c r="R1567">
        <f t="shared" si="260"/>
        <v>0.4293422604115521</v>
      </c>
      <c r="S1567">
        <f t="shared" si="261"/>
        <v>-0.1413154791768958</v>
      </c>
      <c r="T1567">
        <f t="shared" si="262"/>
        <v>-0.58132933442973567</v>
      </c>
    </row>
    <row r="1568" spans="9:20">
      <c r="I1568">
        <f t="shared" si="256"/>
        <v>156.59999999999539</v>
      </c>
      <c r="L1568">
        <f t="shared" si="263"/>
        <v>2.5</v>
      </c>
      <c r="M1568">
        <f t="shared" si="264"/>
        <v>-1</v>
      </c>
      <c r="O1568">
        <f t="shared" si="257"/>
        <v>2.5823397685092435</v>
      </c>
      <c r="P1568">
        <f t="shared" si="258"/>
        <v>2.1420447542434626</v>
      </c>
      <c r="Q1568">
        <f t="shared" si="259"/>
        <v>1.5710223771217313</v>
      </c>
      <c r="R1568">
        <f t="shared" si="260"/>
        <v>0.42897762287826879</v>
      </c>
      <c r="S1568">
        <f t="shared" si="261"/>
        <v>-0.14204475424346241</v>
      </c>
      <c r="T1568">
        <f t="shared" si="262"/>
        <v>-0.58233976850924352</v>
      </c>
    </row>
    <row r="1569" spans="9:20">
      <c r="I1569">
        <f t="shared" si="256"/>
        <v>156.69999999999538</v>
      </c>
      <c r="L1569">
        <f t="shared" si="263"/>
        <v>2.5</v>
      </c>
      <c r="M1569">
        <f t="shared" si="264"/>
        <v>-1</v>
      </c>
      <c r="O1569">
        <f t="shared" si="257"/>
        <v>2.5833502025887514</v>
      </c>
      <c r="P1569">
        <f t="shared" si="258"/>
        <v>2.1427740293100292</v>
      </c>
      <c r="Q1569">
        <f t="shared" si="259"/>
        <v>1.5713870146550146</v>
      </c>
      <c r="R1569">
        <f t="shared" si="260"/>
        <v>0.42861298534498549</v>
      </c>
      <c r="S1569">
        <f t="shared" si="261"/>
        <v>-0.14277402931002903</v>
      </c>
      <c r="T1569">
        <f t="shared" si="262"/>
        <v>-0.58335020258875114</v>
      </c>
    </row>
    <row r="1570" spans="9:20">
      <c r="I1570">
        <f t="shared" si="256"/>
        <v>156.79999999999538</v>
      </c>
      <c r="L1570">
        <f t="shared" si="263"/>
        <v>2.5</v>
      </c>
      <c r="M1570">
        <f t="shared" si="264"/>
        <v>-1</v>
      </c>
      <c r="O1570">
        <f t="shared" si="257"/>
        <v>2.5843606366682588</v>
      </c>
      <c r="P1570">
        <f t="shared" si="258"/>
        <v>2.1435033043765959</v>
      </c>
      <c r="Q1570">
        <f t="shared" si="259"/>
        <v>1.5717516521882979</v>
      </c>
      <c r="R1570">
        <f t="shared" si="260"/>
        <v>0.42824834781170207</v>
      </c>
      <c r="S1570">
        <f t="shared" si="261"/>
        <v>-0.14350330437659586</v>
      </c>
      <c r="T1570">
        <f t="shared" si="262"/>
        <v>-0.58436063666825899</v>
      </c>
    </row>
    <row r="1571" spans="9:20">
      <c r="I1571">
        <f t="shared" si="256"/>
        <v>156.89999999999537</v>
      </c>
      <c r="L1571">
        <f t="shared" si="263"/>
        <v>2.5</v>
      </c>
      <c r="M1571">
        <f t="shared" si="264"/>
        <v>-1</v>
      </c>
      <c r="O1571">
        <f t="shared" si="257"/>
        <v>2.5853710707477671</v>
      </c>
      <c r="P1571">
        <f t="shared" si="258"/>
        <v>2.1442325794431625</v>
      </c>
      <c r="Q1571">
        <f t="shared" si="259"/>
        <v>1.5721162897215812</v>
      </c>
      <c r="R1571">
        <f t="shared" si="260"/>
        <v>0.42788371027841876</v>
      </c>
      <c r="S1571">
        <f t="shared" si="261"/>
        <v>-0.14423257944316248</v>
      </c>
      <c r="T1571">
        <f t="shared" si="262"/>
        <v>-0.58537107074776684</v>
      </c>
    </row>
    <row r="1572" spans="9:20">
      <c r="I1572">
        <f t="shared" si="256"/>
        <v>156.99999999999537</v>
      </c>
      <c r="L1572">
        <f t="shared" si="263"/>
        <v>2.5</v>
      </c>
      <c r="M1572">
        <f t="shared" si="264"/>
        <v>-1</v>
      </c>
      <c r="O1572">
        <f t="shared" si="257"/>
        <v>2.5863815048272745</v>
      </c>
      <c r="P1572">
        <f t="shared" si="258"/>
        <v>2.1449618545097291</v>
      </c>
      <c r="Q1572">
        <f t="shared" si="259"/>
        <v>1.5724809272548645</v>
      </c>
      <c r="R1572">
        <f t="shared" si="260"/>
        <v>0.42751907274513545</v>
      </c>
      <c r="S1572">
        <f t="shared" si="261"/>
        <v>-0.14496185450972909</v>
      </c>
      <c r="T1572">
        <f t="shared" si="262"/>
        <v>-0.58638150482727469</v>
      </c>
    </row>
    <row r="1573" spans="9:20">
      <c r="I1573">
        <f t="shared" si="256"/>
        <v>157.09999999999536</v>
      </c>
      <c r="L1573">
        <f t="shared" si="263"/>
        <v>2.5</v>
      </c>
      <c r="M1573">
        <f t="shared" si="264"/>
        <v>-1</v>
      </c>
      <c r="O1573">
        <f t="shared" si="257"/>
        <v>2.5873919389067823</v>
      </c>
      <c r="P1573">
        <f t="shared" si="258"/>
        <v>2.1456911295762957</v>
      </c>
      <c r="Q1573">
        <f t="shared" si="259"/>
        <v>1.5728455647881479</v>
      </c>
      <c r="R1573">
        <f t="shared" si="260"/>
        <v>0.42715443521185215</v>
      </c>
      <c r="S1573">
        <f t="shared" si="261"/>
        <v>-0.14569112957629571</v>
      </c>
      <c r="T1573">
        <f t="shared" si="262"/>
        <v>-0.58739193890678232</v>
      </c>
    </row>
    <row r="1574" spans="9:20">
      <c r="I1574">
        <f t="shared" si="256"/>
        <v>157.19999999999536</v>
      </c>
      <c r="L1574">
        <f t="shared" si="263"/>
        <v>2.5</v>
      </c>
      <c r="M1574">
        <f t="shared" si="264"/>
        <v>-1</v>
      </c>
      <c r="O1574">
        <f t="shared" si="257"/>
        <v>2.5884023729862902</v>
      </c>
      <c r="P1574">
        <f t="shared" si="258"/>
        <v>2.1464204046428623</v>
      </c>
      <c r="Q1574">
        <f t="shared" si="259"/>
        <v>1.5732102023214312</v>
      </c>
      <c r="R1574">
        <f t="shared" si="260"/>
        <v>0.42678979767856873</v>
      </c>
      <c r="S1574">
        <f t="shared" si="261"/>
        <v>-0.14642040464286254</v>
      </c>
      <c r="T1574">
        <f t="shared" si="262"/>
        <v>-0.58840237298629017</v>
      </c>
    </row>
    <row r="1575" spans="9:20">
      <c r="I1575">
        <f t="shared" si="256"/>
        <v>157.29999999999535</v>
      </c>
      <c r="L1575">
        <f t="shared" si="263"/>
        <v>2.5</v>
      </c>
      <c r="M1575">
        <f t="shared" si="264"/>
        <v>-1</v>
      </c>
      <c r="O1575">
        <f t="shared" si="257"/>
        <v>2.589412807065798</v>
      </c>
      <c r="P1575">
        <f t="shared" si="258"/>
        <v>2.1471496797094289</v>
      </c>
      <c r="Q1575">
        <f t="shared" si="259"/>
        <v>1.5735748398547145</v>
      </c>
      <c r="R1575">
        <f t="shared" si="260"/>
        <v>0.42642516014528542</v>
      </c>
      <c r="S1575">
        <f t="shared" si="261"/>
        <v>-0.14714967970942916</v>
      </c>
      <c r="T1575">
        <f t="shared" si="262"/>
        <v>-0.58941280706579802</v>
      </c>
    </row>
    <row r="1576" spans="9:20">
      <c r="I1576">
        <f t="shared" si="256"/>
        <v>157.39999999999534</v>
      </c>
      <c r="L1576">
        <f t="shared" si="263"/>
        <v>2.5</v>
      </c>
      <c r="M1576">
        <f t="shared" si="264"/>
        <v>-1</v>
      </c>
      <c r="O1576">
        <f t="shared" si="257"/>
        <v>2.5904232411453059</v>
      </c>
      <c r="P1576">
        <f t="shared" si="258"/>
        <v>2.1478789547759956</v>
      </c>
      <c r="Q1576">
        <f t="shared" si="259"/>
        <v>1.5739394773879978</v>
      </c>
      <c r="R1576">
        <f t="shared" si="260"/>
        <v>0.42606052261200211</v>
      </c>
      <c r="S1576">
        <f t="shared" si="261"/>
        <v>-0.14787895477599577</v>
      </c>
      <c r="T1576">
        <f t="shared" si="262"/>
        <v>-0.59042324114530587</v>
      </c>
    </row>
    <row r="1577" spans="9:20">
      <c r="I1577">
        <f t="shared" si="256"/>
        <v>157.49999999999534</v>
      </c>
      <c r="L1577">
        <f t="shared" si="263"/>
        <v>2.5</v>
      </c>
      <c r="M1577">
        <f t="shared" si="264"/>
        <v>-1</v>
      </c>
      <c r="O1577">
        <f t="shared" si="257"/>
        <v>2.5914336752248133</v>
      </c>
      <c r="P1577">
        <f t="shared" si="258"/>
        <v>2.1486082298425626</v>
      </c>
      <c r="Q1577">
        <f t="shared" si="259"/>
        <v>1.5743041149212813</v>
      </c>
      <c r="R1577">
        <f t="shared" si="260"/>
        <v>0.42569588507871869</v>
      </c>
      <c r="S1577">
        <f t="shared" si="261"/>
        <v>-0.14860822984256261</v>
      </c>
      <c r="T1577">
        <f t="shared" si="262"/>
        <v>-0.59143367522481349</v>
      </c>
    </row>
    <row r="1578" spans="9:20">
      <c r="I1578">
        <f t="shared" si="256"/>
        <v>157.59999999999533</v>
      </c>
      <c r="L1578">
        <f t="shared" si="263"/>
        <v>2.5</v>
      </c>
      <c r="M1578">
        <f t="shared" si="264"/>
        <v>-1</v>
      </c>
      <c r="O1578">
        <f t="shared" si="257"/>
        <v>2.5924441093043216</v>
      </c>
      <c r="P1578">
        <f t="shared" si="258"/>
        <v>2.1493375049091292</v>
      </c>
      <c r="Q1578">
        <f t="shared" si="259"/>
        <v>1.5746687524545646</v>
      </c>
      <c r="R1578">
        <f t="shared" si="260"/>
        <v>0.42533124754543539</v>
      </c>
      <c r="S1578">
        <f t="shared" si="261"/>
        <v>-0.14933750490912923</v>
      </c>
      <c r="T1578">
        <f t="shared" si="262"/>
        <v>-0.59244410930432134</v>
      </c>
    </row>
    <row r="1579" spans="9:20">
      <c r="I1579">
        <f t="shared" si="256"/>
        <v>157.69999999999533</v>
      </c>
      <c r="L1579">
        <f t="shared" si="263"/>
        <v>2.5</v>
      </c>
      <c r="M1579">
        <f t="shared" si="264"/>
        <v>-1</v>
      </c>
      <c r="O1579">
        <f t="shared" si="257"/>
        <v>2.593454543383829</v>
      </c>
      <c r="P1579">
        <f t="shared" si="258"/>
        <v>2.1500667799756958</v>
      </c>
      <c r="Q1579">
        <f t="shared" si="259"/>
        <v>1.5750333899878479</v>
      </c>
      <c r="R1579">
        <f t="shared" si="260"/>
        <v>0.42496661001215208</v>
      </c>
      <c r="S1579">
        <f t="shared" si="261"/>
        <v>-0.15006677997569584</v>
      </c>
      <c r="T1579">
        <f t="shared" si="262"/>
        <v>-0.59345454338382919</v>
      </c>
    </row>
    <row r="1580" spans="9:20">
      <c r="I1580">
        <f t="shared" si="256"/>
        <v>157.79999999999532</v>
      </c>
      <c r="L1580">
        <f t="shared" si="263"/>
        <v>2.5</v>
      </c>
      <c r="M1580">
        <f t="shared" si="264"/>
        <v>-1</v>
      </c>
      <c r="O1580">
        <f t="shared" si="257"/>
        <v>2.5944649774633368</v>
      </c>
      <c r="P1580">
        <f t="shared" si="258"/>
        <v>2.1507960550422629</v>
      </c>
      <c r="Q1580">
        <f t="shared" si="259"/>
        <v>1.5753980275211314</v>
      </c>
      <c r="R1580">
        <f t="shared" si="260"/>
        <v>0.42460197247886866</v>
      </c>
      <c r="S1580">
        <f t="shared" si="261"/>
        <v>-0.15079605504226268</v>
      </c>
      <c r="T1580">
        <f t="shared" si="262"/>
        <v>-0.59446497746333682</v>
      </c>
    </row>
    <row r="1581" spans="9:20">
      <c r="I1581">
        <f t="shared" si="256"/>
        <v>157.89999999999532</v>
      </c>
      <c r="L1581">
        <f t="shared" si="263"/>
        <v>2.5</v>
      </c>
      <c r="M1581">
        <f t="shared" si="264"/>
        <v>-1</v>
      </c>
      <c r="O1581">
        <f t="shared" si="257"/>
        <v>2.5954754115428447</v>
      </c>
      <c r="P1581">
        <f t="shared" si="258"/>
        <v>2.1515253301088295</v>
      </c>
      <c r="Q1581">
        <f t="shared" si="259"/>
        <v>1.5757626650544148</v>
      </c>
      <c r="R1581">
        <f t="shared" si="260"/>
        <v>0.42423733494558535</v>
      </c>
      <c r="S1581">
        <f t="shared" si="261"/>
        <v>-0.15152533010882929</v>
      </c>
      <c r="T1581">
        <f t="shared" si="262"/>
        <v>-0.59547541154284467</v>
      </c>
    </row>
    <row r="1582" spans="9:20">
      <c r="I1582">
        <f t="shared" si="256"/>
        <v>157.99999999999531</v>
      </c>
      <c r="L1582">
        <f t="shared" si="263"/>
        <v>2.5</v>
      </c>
      <c r="M1582">
        <f t="shared" si="264"/>
        <v>-1</v>
      </c>
      <c r="O1582">
        <f t="shared" si="257"/>
        <v>2.5964858456223525</v>
      </c>
      <c r="P1582">
        <f t="shared" si="258"/>
        <v>2.1522546051753961</v>
      </c>
      <c r="Q1582">
        <f t="shared" si="259"/>
        <v>1.5761273025876981</v>
      </c>
      <c r="R1582">
        <f t="shared" si="260"/>
        <v>0.42387269741230205</v>
      </c>
      <c r="S1582">
        <f t="shared" si="261"/>
        <v>-0.15225460517539591</v>
      </c>
      <c r="T1582">
        <f t="shared" si="262"/>
        <v>-0.59648584562235252</v>
      </c>
    </row>
    <row r="1583" spans="9:20">
      <c r="I1583">
        <f t="shared" si="256"/>
        <v>158.0999999999953</v>
      </c>
      <c r="L1583">
        <f t="shared" si="263"/>
        <v>2.5</v>
      </c>
      <c r="M1583">
        <f t="shared" si="264"/>
        <v>-1</v>
      </c>
      <c r="O1583">
        <f t="shared" si="257"/>
        <v>2.5974962797018604</v>
      </c>
      <c r="P1583">
        <f t="shared" si="258"/>
        <v>2.1529838802419627</v>
      </c>
      <c r="Q1583">
        <f t="shared" si="259"/>
        <v>1.5764919401209814</v>
      </c>
      <c r="R1583">
        <f t="shared" si="260"/>
        <v>0.42350805987901863</v>
      </c>
      <c r="S1583">
        <f t="shared" si="261"/>
        <v>-0.15298388024196274</v>
      </c>
      <c r="T1583">
        <f t="shared" si="262"/>
        <v>-0.59749627970186037</v>
      </c>
    </row>
    <row r="1584" spans="9:20">
      <c r="I1584">
        <f t="shared" si="256"/>
        <v>158.1999999999953</v>
      </c>
      <c r="L1584">
        <f t="shared" si="263"/>
        <v>2.5</v>
      </c>
      <c r="M1584">
        <f t="shared" si="264"/>
        <v>-1</v>
      </c>
      <c r="O1584">
        <f t="shared" si="257"/>
        <v>2.5985067137813678</v>
      </c>
      <c r="P1584">
        <f t="shared" si="258"/>
        <v>2.1537131553085294</v>
      </c>
      <c r="Q1584">
        <f t="shared" si="259"/>
        <v>1.5768565776542647</v>
      </c>
      <c r="R1584">
        <f t="shared" si="260"/>
        <v>0.42314342234573532</v>
      </c>
      <c r="S1584">
        <f t="shared" si="261"/>
        <v>-0.15371315530852936</v>
      </c>
      <c r="T1584">
        <f t="shared" si="262"/>
        <v>-0.59850671378136799</v>
      </c>
    </row>
    <row r="1585" spans="9:20">
      <c r="I1585">
        <f t="shared" si="256"/>
        <v>158.29999999999529</v>
      </c>
      <c r="L1585">
        <f t="shared" si="263"/>
        <v>2.5</v>
      </c>
      <c r="M1585">
        <f t="shared" si="264"/>
        <v>-1</v>
      </c>
      <c r="O1585">
        <f t="shared" si="257"/>
        <v>2.5995171478608761</v>
      </c>
      <c r="P1585">
        <f t="shared" si="258"/>
        <v>2.154442430375096</v>
      </c>
      <c r="Q1585">
        <f t="shared" si="259"/>
        <v>1.577221215187548</v>
      </c>
      <c r="R1585">
        <f t="shared" si="260"/>
        <v>0.42277878481245201</v>
      </c>
      <c r="S1585">
        <f t="shared" si="261"/>
        <v>-0.15444243037509597</v>
      </c>
      <c r="T1585">
        <f t="shared" si="262"/>
        <v>-0.59951714786087584</v>
      </c>
    </row>
    <row r="1586" spans="9:20">
      <c r="I1586">
        <f t="shared" si="256"/>
        <v>158.39999999999529</v>
      </c>
      <c r="L1586">
        <f t="shared" si="263"/>
        <v>2.5</v>
      </c>
      <c r="M1586">
        <f t="shared" si="264"/>
        <v>-1</v>
      </c>
      <c r="O1586">
        <f t="shared" si="257"/>
        <v>2.6005275819403835</v>
      </c>
      <c r="P1586">
        <f t="shared" si="258"/>
        <v>2.1551717054416626</v>
      </c>
      <c r="Q1586">
        <f t="shared" si="259"/>
        <v>1.5775858527208313</v>
      </c>
      <c r="R1586">
        <f t="shared" si="260"/>
        <v>0.42241414727916859</v>
      </c>
      <c r="S1586">
        <f t="shared" si="261"/>
        <v>-0.15517170544166281</v>
      </c>
      <c r="T1586">
        <f t="shared" si="262"/>
        <v>-0.60052758194038369</v>
      </c>
    </row>
    <row r="1587" spans="9:20">
      <c r="I1587">
        <f t="shared" si="256"/>
        <v>158.49999999999528</v>
      </c>
      <c r="L1587">
        <f t="shared" si="263"/>
        <v>2.5</v>
      </c>
      <c r="M1587">
        <f t="shared" si="264"/>
        <v>-1</v>
      </c>
      <c r="O1587">
        <f t="shared" si="257"/>
        <v>2.6015380160198918</v>
      </c>
      <c r="P1587">
        <f t="shared" si="258"/>
        <v>2.1559009805082292</v>
      </c>
      <c r="Q1587">
        <f t="shared" si="259"/>
        <v>1.5779504902541146</v>
      </c>
      <c r="R1587">
        <f t="shared" si="260"/>
        <v>0.42204950974588529</v>
      </c>
      <c r="S1587">
        <f t="shared" si="261"/>
        <v>-0.15590098050822943</v>
      </c>
      <c r="T1587">
        <f t="shared" si="262"/>
        <v>-0.60153801601989154</v>
      </c>
    </row>
    <row r="1588" spans="9:20">
      <c r="I1588">
        <f t="shared" si="256"/>
        <v>158.59999999999528</v>
      </c>
      <c r="L1588">
        <f t="shared" si="263"/>
        <v>2.5</v>
      </c>
      <c r="M1588">
        <f t="shared" si="264"/>
        <v>-1</v>
      </c>
      <c r="O1588">
        <f t="shared" si="257"/>
        <v>2.6025484500993992</v>
      </c>
      <c r="P1588">
        <f t="shared" si="258"/>
        <v>2.1566302555747958</v>
      </c>
      <c r="Q1588">
        <f t="shared" si="259"/>
        <v>1.5783151277873979</v>
      </c>
      <c r="R1588">
        <f t="shared" si="260"/>
        <v>0.42168487221260198</v>
      </c>
      <c r="S1588">
        <f t="shared" si="261"/>
        <v>-0.15663025557479604</v>
      </c>
      <c r="T1588">
        <f t="shared" si="262"/>
        <v>-0.60254845009939917</v>
      </c>
    </row>
    <row r="1589" spans="9:20">
      <c r="I1589">
        <f t="shared" si="256"/>
        <v>158.69999999999527</v>
      </c>
      <c r="L1589">
        <f t="shared" si="263"/>
        <v>2.5</v>
      </c>
      <c r="M1589">
        <f t="shared" si="264"/>
        <v>-1</v>
      </c>
      <c r="O1589">
        <f t="shared" si="257"/>
        <v>2.603558884178907</v>
      </c>
      <c r="P1589">
        <f t="shared" si="258"/>
        <v>2.1573595306413629</v>
      </c>
      <c r="Q1589">
        <f t="shared" si="259"/>
        <v>1.5786797653206814</v>
      </c>
      <c r="R1589">
        <f t="shared" si="260"/>
        <v>0.42132023467931856</v>
      </c>
      <c r="S1589">
        <f t="shared" si="261"/>
        <v>-0.15735953064136288</v>
      </c>
      <c r="T1589">
        <f t="shared" si="262"/>
        <v>-0.60355888417890702</v>
      </c>
    </row>
    <row r="1590" spans="9:20">
      <c r="I1590">
        <f t="shared" si="256"/>
        <v>158.79999999999526</v>
      </c>
      <c r="L1590">
        <f t="shared" si="263"/>
        <v>2.5</v>
      </c>
      <c r="M1590">
        <f t="shared" si="264"/>
        <v>-1</v>
      </c>
      <c r="O1590">
        <f t="shared" si="257"/>
        <v>2.6045693182584149</v>
      </c>
      <c r="P1590">
        <f t="shared" si="258"/>
        <v>2.1580888057079295</v>
      </c>
      <c r="Q1590">
        <f t="shared" si="259"/>
        <v>1.5790444028539647</v>
      </c>
      <c r="R1590">
        <f t="shared" si="260"/>
        <v>0.42095559714603525</v>
      </c>
      <c r="S1590">
        <f t="shared" si="261"/>
        <v>-0.15808880570792949</v>
      </c>
      <c r="T1590">
        <f t="shared" si="262"/>
        <v>-0.60456931825841487</v>
      </c>
    </row>
    <row r="1591" spans="9:20">
      <c r="I1591">
        <f t="shared" si="256"/>
        <v>158.89999999999526</v>
      </c>
      <c r="L1591">
        <f t="shared" si="263"/>
        <v>2.5</v>
      </c>
      <c r="M1591">
        <f t="shared" si="264"/>
        <v>-1</v>
      </c>
      <c r="O1591">
        <f t="shared" si="257"/>
        <v>2.6055797523379227</v>
      </c>
      <c r="P1591">
        <f t="shared" si="258"/>
        <v>2.1588180807744961</v>
      </c>
      <c r="Q1591">
        <f t="shared" si="259"/>
        <v>1.5794090403872481</v>
      </c>
      <c r="R1591">
        <f t="shared" si="260"/>
        <v>0.42059095961275195</v>
      </c>
      <c r="S1591">
        <f t="shared" si="261"/>
        <v>-0.15881808077449611</v>
      </c>
      <c r="T1591">
        <f t="shared" si="262"/>
        <v>-0.60557975233792272</v>
      </c>
    </row>
    <row r="1592" spans="9:20">
      <c r="I1592">
        <f t="shared" si="256"/>
        <v>158.99999999999525</v>
      </c>
      <c r="L1592">
        <f t="shared" si="263"/>
        <v>2.5</v>
      </c>
      <c r="M1592">
        <f t="shared" si="264"/>
        <v>-1</v>
      </c>
      <c r="O1592">
        <f t="shared" si="257"/>
        <v>2.6065901864174306</v>
      </c>
      <c r="P1592">
        <f t="shared" si="258"/>
        <v>2.1595473558410632</v>
      </c>
      <c r="Q1592">
        <f t="shared" si="259"/>
        <v>1.5797736779205316</v>
      </c>
      <c r="R1592">
        <f t="shared" si="260"/>
        <v>0.42022632207946853</v>
      </c>
      <c r="S1592">
        <f t="shared" si="261"/>
        <v>-0.15954735584106294</v>
      </c>
      <c r="T1592">
        <f t="shared" si="262"/>
        <v>-0.60659018641743034</v>
      </c>
    </row>
    <row r="1593" spans="9:20">
      <c r="I1593">
        <f t="shared" si="256"/>
        <v>159.09999999999525</v>
      </c>
      <c r="L1593">
        <f t="shared" si="263"/>
        <v>2.5</v>
      </c>
      <c r="M1593">
        <f t="shared" si="264"/>
        <v>-1</v>
      </c>
      <c r="O1593">
        <f t="shared" si="257"/>
        <v>2.607600620496938</v>
      </c>
      <c r="P1593">
        <f t="shared" si="258"/>
        <v>2.1602766309076298</v>
      </c>
      <c r="Q1593">
        <f t="shared" si="259"/>
        <v>1.5801383154538149</v>
      </c>
      <c r="R1593">
        <f t="shared" si="260"/>
        <v>0.41986168454618522</v>
      </c>
      <c r="S1593">
        <f t="shared" si="261"/>
        <v>-0.16027663090762956</v>
      </c>
      <c r="T1593">
        <f t="shared" si="262"/>
        <v>-0.60760062049693819</v>
      </c>
    </row>
    <row r="1594" spans="9:20">
      <c r="I1594">
        <f t="shared" si="256"/>
        <v>159.19999999999524</v>
      </c>
      <c r="L1594">
        <f t="shared" si="263"/>
        <v>2.5</v>
      </c>
      <c r="M1594">
        <f t="shared" si="264"/>
        <v>-1</v>
      </c>
      <c r="O1594">
        <f t="shared" si="257"/>
        <v>2.6086110545764463</v>
      </c>
      <c r="P1594">
        <f t="shared" si="258"/>
        <v>2.1610059059741964</v>
      </c>
      <c r="Q1594">
        <f t="shared" si="259"/>
        <v>1.5805029529870982</v>
      </c>
      <c r="R1594">
        <f t="shared" si="260"/>
        <v>0.41949704701290191</v>
      </c>
      <c r="S1594">
        <f t="shared" si="261"/>
        <v>-0.16100590597419617</v>
      </c>
      <c r="T1594">
        <f t="shared" si="262"/>
        <v>-0.60861105457644604</v>
      </c>
    </row>
    <row r="1595" spans="9:20">
      <c r="I1595">
        <f t="shared" si="256"/>
        <v>159.29999999999524</v>
      </c>
      <c r="L1595">
        <f t="shared" si="263"/>
        <v>2.5</v>
      </c>
      <c r="M1595">
        <f t="shared" si="264"/>
        <v>-1</v>
      </c>
      <c r="O1595">
        <f t="shared" si="257"/>
        <v>2.6096214886559537</v>
      </c>
      <c r="P1595">
        <f t="shared" si="258"/>
        <v>2.161735181040763</v>
      </c>
      <c r="Q1595">
        <f t="shared" si="259"/>
        <v>1.5808675905203815</v>
      </c>
      <c r="R1595">
        <f t="shared" si="260"/>
        <v>0.4191324094796185</v>
      </c>
      <c r="S1595">
        <f t="shared" si="261"/>
        <v>-0.16173518104076301</v>
      </c>
      <c r="T1595">
        <f t="shared" si="262"/>
        <v>-0.60962148865595389</v>
      </c>
    </row>
    <row r="1596" spans="9:20">
      <c r="I1596">
        <f t="shared" si="256"/>
        <v>159.39999999999523</v>
      </c>
      <c r="L1596">
        <f t="shared" si="263"/>
        <v>2.5</v>
      </c>
      <c r="M1596">
        <f t="shared" si="264"/>
        <v>-1</v>
      </c>
      <c r="O1596">
        <f t="shared" si="257"/>
        <v>2.6106319227354615</v>
      </c>
      <c r="P1596">
        <f t="shared" si="258"/>
        <v>2.1624644561073296</v>
      </c>
      <c r="Q1596">
        <f t="shared" si="259"/>
        <v>1.5812322280536648</v>
      </c>
      <c r="R1596">
        <f t="shared" si="260"/>
        <v>0.41876777194633519</v>
      </c>
      <c r="S1596">
        <f t="shared" si="261"/>
        <v>-0.16246445610732962</v>
      </c>
      <c r="T1596">
        <f t="shared" si="262"/>
        <v>-0.61063192273546152</v>
      </c>
    </row>
    <row r="1597" spans="9:20">
      <c r="I1597">
        <f t="shared" si="256"/>
        <v>159.49999999999523</v>
      </c>
      <c r="L1597">
        <f t="shared" si="263"/>
        <v>2.5</v>
      </c>
      <c r="M1597">
        <f t="shared" si="264"/>
        <v>-1</v>
      </c>
      <c r="O1597">
        <f t="shared" si="257"/>
        <v>2.6116423568149694</v>
      </c>
      <c r="P1597">
        <f t="shared" si="258"/>
        <v>2.1631937311738962</v>
      </c>
      <c r="Q1597">
        <f t="shared" si="259"/>
        <v>1.5815968655869481</v>
      </c>
      <c r="R1597">
        <f t="shared" si="260"/>
        <v>0.41840313441305188</v>
      </c>
      <c r="S1597">
        <f t="shared" si="261"/>
        <v>-0.16319373117389624</v>
      </c>
      <c r="T1597">
        <f t="shared" si="262"/>
        <v>-0.61164235681496937</v>
      </c>
    </row>
    <row r="1598" spans="9:20">
      <c r="I1598">
        <f t="shared" si="256"/>
        <v>159.59999999999522</v>
      </c>
      <c r="L1598">
        <f t="shared" si="263"/>
        <v>2.5</v>
      </c>
      <c r="M1598">
        <f t="shared" si="264"/>
        <v>-1</v>
      </c>
      <c r="O1598">
        <f t="shared" si="257"/>
        <v>2.6126527908944772</v>
      </c>
      <c r="P1598">
        <f t="shared" si="258"/>
        <v>2.1639230062404629</v>
      </c>
      <c r="Q1598">
        <f t="shared" si="259"/>
        <v>1.5819615031202314</v>
      </c>
      <c r="R1598">
        <f t="shared" si="260"/>
        <v>0.41803849687976846</v>
      </c>
      <c r="S1598">
        <f t="shared" si="261"/>
        <v>-0.16392300624046308</v>
      </c>
      <c r="T1598">
        <f t="shared" si="262"/>
        <v>-0.61265279089447722</v>
      </c>
    </row>
    <row r="1599" spans="9:20">
      <c r="I1599">
        <f t="shared" si="256"/>
        <v>159.69999999999521</v>
      </c>
      <c r="L1599">
        <f t="shared" si="263"/>
        <v>2.5</v>
      </c>
      <c r="M1599">
        <f t="shared" si="264"/>
        <v>-1</v>
      </c>
      <c r="O1599">
        <f t="shared" si="257"/>
        <v>2.6136632249739851</v>
      </c>
      <c r="P1599">
        <f t="shared" si="258"/>
        <v>2.1646522813070295</v>
      </c>
      <c r="Q1599">
        <f t="shared" si="259"/>
        <v>1.5823261406535147</v>
      </c>
      <c r="R1599">
        <f t="shared" si="260"/>
        <v>0.41767385934648515</v>
      </c>
      <c r="S1599">
        <f t="shared" si="261"/>
        <v>-0.16465228130702969</v>
      </c>
      <c r="T1599">
        <f t="shared" si="262"/>
        <v>-0.61366322497398484</v>
      </c>
    </row>
    <row r="1600" spans="9:20">
      <c r="I1600">
        <f t="shared" si="256"/>
        <v>159.79999999999521</v>
      </c>
      <c r="L1600">
        <f t="shared" si="263"/>
        <v>2.5</v>
      </c>
      <c r="M1600">
        <f t="shared" si="264"/>
        <v>-1</v>
      </c>
      <c r="O1600">
        <f t="shared" si="257"/>
        <v>2.6146736590534925</v>
      </c>
      <c r="P1600">
        <f t="shared" si="258"/>
        <v>2.1653815563735961</v>
      </c>
      <c r="Q1600">
        <f t="shared" si="259"/>
        <v>1.582690778186798</v>
      </c>
      <c r="R1600">
        <f t="shared" si="260"/>
        <v>0.41730922181320185</v>
      </c>
      <c r="S1600">
        <f t="shared" si="261"/>
        <v>-0.16538155637359631</v>
      </c>
      <c r="T1600">
        <f t="shared" si="262"/>
        <v>-0.61467365905349269</v>
      </c>
    </row>
    <row r="1601" spans="9:20">
      <c r="I1601">
        <f t="shared" si="256"/>
        <v>159.8999999999952</v>
      </c>
      <c r="L1601">
        <f t="shared" si="263"/>
        <v>2.5</v>
      </c>
      <c r="M1601">
        <f t="shared" si="264"/>
        <v>-1</v>
      </c>
      <c r="O1601">
        <f t="shared" si="257"/>
        <v>2.6156840931330008</v>
      </c>
      <c r="P1601">
        <f t="shared" si="258"/>
        <v>2.1661108314401631</v>
      </c>
      <c r="Q1601">
        <f t="shared" si="259"/>
        <v>1.5830554157200816</v>
      </c>
      <c r="R1601">
        <f t="shared" si="260"/>
        <v>0.41694458427991843</v>
      </c>
      <c r="S1601">
        <f t="shared" si="261"/>
        <v>-0.16611083144016314</v>
      </c>
      <c r="T1601">
        <f t="shared" si="262"/>
        <v>-0.61568409313300054</v>
      </c>
    </row>
    <row r="1602" spans="9:20">
      <c r="I1602">
        <f t="shared" si="256"/>
        <v>159.9999999999952</v>
      </c>
      <c r="L1602">
        <f t="shared" si="263"/>
        <v>2.5</v>
      </c>
      <c r="M1602">
        <f t="shared" si="264"/>
        <v>-1</v>
      </c>
      <c r="O1602">
        <f t="shared" si="257"/>
        <v>2.6166945272125082</v>
      </c>
      <c r="P1602">
        <f t="shared" si="258"/>
        <v>2.1668401065067298</v>
      </c>
      <c r="Q1602">
        <f t="shared" si="259"/>
        <v>1.5834200532533649</v>
      </c>
      <c r="R1602">
        <f t="shared" si="260"/>
        <v>0.41657994674663512</v>
      </c>
      <c r="S1602">
        <f t="shared" si="261"/>
        <v>-0.16684010650672976</v>
      </c>
      <c r="T1602">
        <f t="shared" si="262"/>
        <v>-0.61669452721250839</v>
      </c>
    </row>
    <row r="1603" spans="9:20">
      <c r="I1603">
        <f t="shared" ref="I1603:I1666" si="265">I1602+0.1</f>
        <v>160.09999999999519</v>
      </c>
      <c r="L1603">
        <f t="shared" si="263"/>
        <v>2.5</v>
      </c>
      <c r="M1603">
        <f t="shared" si="264"/>
        <v>-1</v>
      </c>
      <c r="O1603">
        <f t="shared" ref="O1603:O1666" si="266">1+((0.5*$B$6*$B$21/$B$5)*$D$33*$B$28*$I1603)</f>
        <v>2.617704961292016</v>
      </c>
      <c r="P1603">
        <f t="shared" ref="P1603:P1666" si="267">1+((0.5*$B$6*$B$21/$B$5)*$E$33*$B$28*$I1603)</f>
        <v>2.1675693815732964</v>
      </c>
      <c r="Q1603">
        <f t="shared" ref="Q1603:Q1666" si="268">1+((0.5*$B$6*$B$21/$B$5)*$F$33*$B$28*$I1603)</f>
        <v>1.5837846907866482</v>
      </c>
      <c r="R1603">
        <f t="shared" ref="R1603:R1666" si="269">1-((0.5*$B$6*$B$21/$B$5)*$F$33*$B$28*$I1603)</f>
        <v>0.41621530921335181</v>
      </c>
      <c r="S1603">
        <f t="shared" ref="S1603:S1666" si="270">1-((0.5*$B$6*$B$21/$B$5)*$E$33*$B$28*$I1603)</f>
        <v>-0.16756938157329637</v>
      </c>
      <c r="T1603">
        <f t="shared" ref="T1603:T1666" si="271">1-((0.5*$B$6*$B$21/$B$5)*$D$33*$B$28*$I1603)</f>
        <v>-0.61770496129201602</v>
      </c>
    </row>
    <row r="1604" spans="9:20">
      <c r="I1604">
        <f t="shared" si="265"/>
        <v>160.19999999999519</v>
      </c>
      <c r="L1604">
        <f t="shared" ref="L1604:L1667" si="272">$B$1</f>
        <v>2.5</v>
      </c>
      <c r="M1604">
        <f t="shared" ref="M1604:M1667" si="273">$B$2</f>
        <v>-1</v>
      </c>
      <c r="O1604">
        <f t="shared" si="266"/>
        <v>2.6187153953715239</v>
      </c>
      <c r="P1604">
        <f t="shared" si="267"/>
        <v>2.1682986566398634</v>
      </c>
      <c r="Q1604">
        <f t="shared" si="268"/>
        <v>1.5841493283199317</v>
      </c>
      <c r="R1604">
        <f t="shared" si="269"/>
        <v>0.4158506716800684</v>
      </c>
      <c r="S1604">
        <f t="shared" si="270"/>
        <v>-0.16829865663986321</v>
      </c>
      <c r="T1604">
        <f t="shared" si="271"/>
        <v>-0.61871539537152387</v>
      </c>
    </row>
    <row r="1605" spans="9:20">
      <c r="I1605">
        <f t="shared" si="265"/>
        <v>160.29999999999518</v>
      </c>
      <c r="L1605">
        <f t="shared" si="272"/>
        <v>2.5</v>
      </c>
      <c r="M1605">
        <f t="shared" si="273"/>
        <v>-1</v>
      </c>
      <c r="O1605">
        <f t="shared" si="266"/>
        <v>2.6197258294510317</v>
      </c>
      <c r="P1605">
        <f t="shared" si="267"/>
        <v>2.16902793170643</v>
      </c>
      <c r="Q1605">
        <f t="shared" si="268"/>
        <v>1.584513965853215</v>
      </c>
      <c r="R1605">
        <f t="shared" si="269"/>
        <v>0.41548603414678509</v>
      </c>
      <c r="S1605">
        <f t="shared" si="270"/>
        <v>-0.16902793170642982</v>
      </c>
      <c r="T1605">
        <f t="shared" si="271"/>
        <v>-0.61972582945103172</v>
      </c>
    </row>
    <row r="1606" spans="9:20">
      <c r="I1606">
        <f t="shared" si="265"/>
        <v>160.39999999999517</v>
      </c>
      <c r="L1606">
        <f t="shared" si="272"/>
        <v>2.5</v>
      </c>
      <c r="M1606">
        <f t="shared" si="273"/>
        <v>-1</v>
      </c>
      <c r="O1606">
        <f t="shared" si="266"/>
        <v>2.6207362635305396</v>
      </c>
      <c r="P1606">
        <f t="shared" si="267"/>
        <v>2.1697572067729967</v>
      </c>
      <c r="Q1606">
        <f t="shared" si="268"/>
        <v>1.5848786033864983</v>
      </c>
      <c r="R1606">
        <f t="shared" si="269"/>
        <v>0.41512139661350178</v>
      </c>
      <c r="S1606">
        <f t="shared" si="270"/>
        <v>-0.16975720677299644</v>
      </c>
      <c r="T1606">
        <f t="shared" si="271"/>
        <v>-0.62073626353053957</v>
      </c>
    </row>
    <row r="1607" spans="9:20">
      <c r="I1607">
        <f t="shared" si="265"/>
        <v>160.49999999999517</v>
      </c>
      <c r="L1607">
        <f t="shared" si="272"/>
        <v>2.5</v>
      </c>
      <c r="M1607">
        <f t="shared" si="273"/>
        <v>-1</v>
      </c>
      <c r="O1607">
        <f t="shared" si="266"/>
        <v>2.621746697610047</v>
      </c>
      <c r="P1607">
        <f t="shared" si="267"/>
        <v>2.1704864818395633</v>
      </c>
      <c r="Q1607">
        <f t="shared" si="268"/>
        <v>1.5852432409197816</v>
      </c>
      <c r="R1607">
        <f t="shared" si="269"/>
        <v>0.41475675908021847</v>
      </c>
      <c r="S1607">
        <f t="shared" si="270"/>
        <v>-0.17048648183956305</v>
      </c>
      <c r="T1607">
        <f t="shared" si="271"/>
        <v>-0.62174669761004719</v>
      </c>
    </row>
    <row r="1608" spans="9:20">
      <c r="I1608">
        <f t="shared" si="265"/>
        <v>160.59999999999516</v>
      </c>
      <c r="L1608">
        <f t="shared" si="272"/>
        <v>2.5</v>
      </c>
      <c r="M1608">
        <f t="shared" si="273"/>
        <v>-1</v>
      </c>
      <c r="O1608">
        <f t="shared" si="266"/>
        <v>2.6227571316895553</v>
      </c>
      <c r="P1608">
        <f t="shared" si="267"/>
        <v>2.1712157569061299</v>
      </c>
      <c r="Q1608">
        <f t="shared" si="268"/>
        <v>1.5856078784530649</v>
      </c>
      <c r="R1608">
        <f t="shared" si="269"/>
        <v>0.41439212154693505</v>
      </c>
      <c r="S1608">
        <f t="shared" si="270"/>
        <v>-0.17121575690612989</v>
      </c>
      <c r="T1608">
        <f t="shared" si="271"/>
        <v>-0.62275713168955504</v>
      </c>
    </row>
    <row r="1609" spans="9:20">
      <c r="I1609">
        <f t="shared" si="265"/>
        <v>160.69999999999516</v>
      </c>
      <c r="L1609">
        <f t="shared" si="272"/>
        <v>2.5</v>
      </c>
      <c r="M1609">
        <f t="shared" si="273"/>
        <v>-1</v>
      </c>
      <c r="O1609">
        <f t="shared" si="266"/>
        <v>2.6237675657690627</v>
      </c>
      <c r="P1609">
        <f t="shared" si="267"/>
        <v>2.1719450319726965</v>
      </c>
      <c r="Q1609">
        <f t="shared" si="268"/>
        <v>1.5859725159863483</v>
      </c>
      <c r="R1609">
        <f t="shared" si="269"/>
        <v>0.41402748401365175</v>
      </c>
      <c r="S1609">
        <f t="shared" si="270"/>
        <v>-0.1719450319726965</v>
      </c>
      <c r="T1609">
        <f t="shared" si="271"/>
        <v>-0.62376756576906289</v>
      </c>
    </row>
    <row r="1610" spans="9:20">
      <c r="I1610">
        <f t="shared" si="265"/>
        <v>160.79999999999515</v>
      </c>
      <c r="L1610">
        <f t="shared" si="272"/>
        <v>2.5</v>
      </c>
      <c r="M1610">
        <f t="shared" si="273"/>
        <v>-1</v>
      </c>
      <c r="O1610">
        <f t="shared" si="266"/>
        <v>2.624777999848571</v>
      </c>
      <c r="P1610">
        <f t="shared" si="267"/>
        <v>2.1726743070392631</v>
      </c>
      <c r="Q1610">
        <f t="shared" si="268"/>
        <v>1.5863371535196316</v>
      </c>
      <c r="R1610">
        <f t="shared" si="269"/>
        <v>0.41366284648036844</v>
      </c>
      <c r="S1610">
        <f t="shared" si="270"/>
        <v>-0.17267430703926312</v>
      </c>
      <c r="T1610">
        <f t="shared" si="271"/>
        <v>-0.62477799984857074</v>
      </c>
    </row>
    <row r="1611" spans="9:20">
      <c r="I1611">
        <f t="shared" si="265"/>
        <v>160.89999999999515</v>
      </c>
      <c r="L1611">
        <f t="shared" si="272"/>
        <v>2.5</v>
      </c>
      <c r="M1611">
        <f t="shared" si="273"/>
        <v>-1</v>
      </c>
      <c r="O1611">
        <f t="shared" si="266"/>
        <v>2.6257884339280784</v>
      </c>
      <c r="P1611">
        <f t="shared" si="267"/>
        <v>2.1734035821058297</v>
      </c>
      <c r="Q1611">
        <f t="shared" si="268"/>
        <v>1.5867017910529149</v>
      </c>
      <c r="R1611">
        <f t="shared" si="269"/>
        <v>0.41329820894708502</v>
      </c>
      <c r="S1611">
        <f t="shared" si="270"/>
        <v>-0.17340358210582996</v>
      </c>
      <c r="T1611">
        <f t="shared" si="271"/>
        <v>-0.62578843392807837</v>
      </c>
    </row>
    <row r="1612" spans="9:20">
      <c r="I1612">
        <f t="shared" si="265"/>
        <v>160.99999999999514</v>
      </c>
      <c r="L1612">
        <f t="shared" si="272"/>
        <v>2.5</v>
      </c>
      <c r="M1612">
        <f t="shared" si="273"/>
        <v>-1</v>
      </c>
      <c r="O1612">
        <f t="shared" si="266"/>
        <v>2.6267988680075862</v>
      </c>
      <c r="P1612">
        <f t="shared" si="267"/>
        <v>2.1741328571723963</v>
      </c>
      <c r="Q1612">
        <f t="shared" si="268"/>
        <v>1.5870664285861982</v>
      </c>
      <c r="R1612">
        <f t="shared" si="269"/>
        <v>0.41293357141380171</v>
      </c>
      <c r="S1612">
        <f t="shared" si="270"/>
        <v>-0.17413285717239657</v>
      </c>
      <c r="T1612">
        <f t="shared" si="271"/>
        <v>-0.62679886800758622</v>
      </c>
    </row>
    <row r="1613" spans="9:20">
      <c r="I1613">
        <f t="shared" si="265"/>
        <v>161.09999999999513</v>
      </c>
      <c r="L1613">
        <f t="shared" si="272"/>
        <v>2.5</v>
      </c>
      <c r="M1613">
        <f t="shared" si="273"/>
        <v>-1</v>
      </c>
      <c r="O1613">
        <f t="shared" si="266"/>
        <v>2.6278093020870941</v>
      </c>
      <c r="P1613">
        <f t="shared" si="267"/>
        <v>2.174862132238963</v>
      </c>
      <c r="Q1613">
        <f t="shared" si="268"/>
        <v>1.5874310661194815</v>
      </c>
      <c r="R1613">
        <f t="shared" si="269"/>
        <v>0.41256893388051841</v>
      </c>
      <c r="S1613">
        <f t="shared" si="270"/>
        <v>-0.17486213223896319</v>
      </c>
      <c r="T1613">
        <f t="shared" si="271"/>
        <v>-0.62780930208709407</v>
      </c>
    </row>
    <row r="1614" spans="9:20">
      <c r="I1614">
        <f t="shared" si="265"/>
        <v>161.19999999999513</v>
      </c>
      <c r="L1614">
        <f t="shared" si="272"/>
        <v>2.5</v>
      </c>
      <c r="M1614">
        <f t="shared" si="273"/>
        <v>-1</v>
      </c>
      <c r="O1614">
        <f t="shared" si="266"/>
        <v>2.6288197361666019</v>
      </c>
      <c r="P1614">
        <f t="shared" si="267"/>
        <v>2.17559140730553</v>
      </c>
      <c r="Q1614">
        <f t="shared" si="268"/>
        <v>1.587795703652765</v>
      </c>
      <c r="R1614">
        <f t="shared" si="269"/>
        <v>0.41220429634723499</v>
      </c>
      <c r="S1614">
        <f t="shared" si="270"/>
        <v>-0.17559140730553002</v>
      </c>
      <c r="T1614">
        <f t="shared" si="271"/>
        <v>-0.62881973616660192</v>
      </c>
    </row>
    <row r="1615" spans="9:20">
      <c r="I1615">
        <f t="shared" si="265"/>
        <v>161.29999999999512</v>
      </c>
      <c r="L1615">
        <f t="shared" si="272"/>
        <v>2.5</v>
      </c>
      <c r="M1615">
        <f t="shared" si="273"/>
        <v>-1</v>
      </c>
      <c r="O1615">
        <f t="shared" si="266"/>
        <v>2.6298301702461098</v>
      </c>
      <c r="P1615">
        <f t="shared" si="267"/>
        <v>2.1763206823720966</v>
      </c>
      <c r="Q1615">
        <f t="shared" si="268"/>
        <v>1.5881603411860483</v>
      </c>
      <c r="R1615">
        <f t="shared" si="269"/>
        <v>0.41183965881395168</v>
      </c>
      <c r="S1615">
        <f t="shared" si="270"/>
        <v>-0.17632068237209664</v>
      </c>
      <c r="T1615">
        <f t="shared" si="271"/>
        <v>-0.62983017024610954</v>
      </c>
    </row>
    <row r="1616" spans="9:20">
      <c r="I1616">
        <f t="shared" si="265"/>
        <v>161.39999999999512</v>
      </c>
      <c r="L1616">
        <f t="shared" si="272"/>
        <v>2.5</v>
      </c>
      <c r="M1616">
        <f t="shared" si="273"/>
        <v>-1</v>
      </c>
      <c r="O1616">
        <f t="shared" si="266"/>
        <v>2.6308406043256172</v>
      </c>
      <c r="P1616">
        <f t="shared" si="267"/>
        <v>2.1770499574386633</v>
      </c>
      <c r="Q1616">
        <f t="shared" si="268"/>
        <v>1.5885249787193316</v>
      </c>
      <c r="R1616">
        <f t="shared" si="269"/>
        <v>0.41147502128066837</v>
      </c>
      <c r="S1616">
        <f t="shared" si="270"/>
        <v>-0.17704995743866325</v>
      </c>
      <c r="T1616">
        <f t="shared" si="271"/>
        <v>-0.63084060432561739</v>
      </c>
    </row>
    <row r="1617" spans="9:20">
      <c r="I1617">
        <f t="shared" si="265"/>
        <v>161.49999999999511</v>
      </c>
      <c r="L1617">
        <f t="shared" si="272"/>
        <v>2.5</v>
      </c>
      <c r="M1617">
        <f t="shared" si="273"/>
        <v>-1</v>
      </c>
      <c r="O1617">
        <f t="shared" si="266"/>
        <v>2.6318510384051255</v>
      </c>
      <c r="P1617">
        <f t="shared" si="267"/>
        <v>2.1777792325052303</v>
      </c>
      <c r="Q1617">
        <f t="shared" si="268"/>
        <v>1.5888896162526152</v>
      </c>
      <c r="R1617">
        <f t="shared" si="269"/>
        <v>0.41111038374738496</v>
      </c>
      <c r="S1617">
        <f t="shared" si="270"/>
        <v>-0.17777923250523009</v>
      </c>
      <c r="T1617">
        <f t="shared" si="271"/>
        <v>-0.63185103840512524</v>
      </c>
    </row>
    <row r="1618" spans="9:20">
      <c r="I1618">
        <f t="shared" si="265"/>
        <v>161.59999999999511</v>
      </c>
      <c r="L1618">
        <f t="shared" si="272"/>
        <v>2.5</v>
      </c>
      <c r="M1618">
        <f t="shared" si="273"/>
        <v>-1</v>
      </c>
      <c r="O1618">
        <f t="shared" si="266"/>
        <v>2.6328614724846329</v>
      </c>
      <c r="P1618">
        <f t="shared" si="267"/>
        <v>2.1785085075717969</v>
      </c>
      <c r="Q1618">
        <f t="shared" si="268"/>
        <v>1.5892542537858985</v>
      </c>
      <c r="R1618">
        <f t="shared" si="269"/>
        <v>0.41074574621410165</v>
      </c>
      <c r="S1618">
        <f t="shared" si="270"/>
        <v>-0.1785085075717967</v>
      </c>
      <c r="T1618">
        <f t="shared" si="271"/>
        <v>-0.63286147248463287</v>
      </c>
    </row>
    <row r="1619" spans="9:20">
      <c r="I1619">
        <f t="shared" si="265"/>
        <v>161.6999999999951</v>
      </c>
      <c r="L1619">
        <f t="shared" si="272"/>
        <v>2.5</v>
      </c>
      <c r="M1619">
        <f t="shared" si="273"/>
        <v>-1</v>
      </c>
      <c r="O1619">
        <f t="shared" si="266"/>
        <v>2.6338719065641407</v>
      </c>
      <c r="P1619">
        <f t="shared" si="267"/>
        <v>2.1792377826383635</v>
      </c>
      <c r="Q1619">
        <f t="shared" si="268"/>
        <v>1.5896188913191818</v>
      </c>
      <c r="R1619">
        <f t="shared" si="269"/>
        <v>0.41038110868081834</v>
      </c>
      <c r="S1619">
        <f t="shared" si="270"/>
        <v>-0.17923778263836332</v>
      </c>
      <c r="T1619">
        <f t="shared" si="271"/>
        <v>-0.63387190656414072</v>
      </c>
    </row>
    <row r="1620" spans="9:20">
      <c r="I1620">
        <f t="shared" si="265"/>
        <v>161.79999999999509</v>
      </c>
      <c r="L1620">
        <f t="shared" si="272"/>
        <v>2.5</v>
      </c>
      <c r="M1620">
        <f t="shared" si="273"/>
        <v>-1</v>
      </c>
      <c r="O1620">
        <f t="shared" si="266"/>
        <v>2.6348823406436486</v>
      </c>
      <c r="P1620">
        <f t="shared" si="267"/>
        <v>2.1799670577049302</v>
      </c>
      <c r="Q1620">
        <f t="shared" si="268"/>
        <v>1.5899835288524651</v>
      </c>
      <c r="R1620">
        <f t="shared" si="269"/>
        <v>0.41001647114753492</v>
      </c>
      <c r="S1620">
        <f t="shared" si="270"/>
        <v>-0.17996705770493016</v>
      </c>
      <c r="T1620">
        <f t="shared" si="271"/>
        <v>-0.63488234064364857</v>
      </c>
    </row>
    <row r="1621" spans="9:20">
      <c r="I1621">
        <f t="shared" si="265"/>
        <v>161.89999999999509</v>
      </c>
      <c r="L1621">
        <f t="shared" si="272"/>
        <v>2.5</v>
      </c>
      <c r="M1621">
        <f t="shared" si="273"/>
        <v>-1</v>
      </c>
      <c r="O1621">
        <f t="shared" si="266"/>
        <v>2.6358927747231564</v>
      </c>
      <c r="P1621">
        <f t="shared" si="267"/>
        <v>2.1806963327714968</v>
      </c>
      <c r="Q1621">
        <f t="shared" si="268"/>
        <v>1.5903481663857484</v>
      </c>
      <c r="R1621">
        <f t="shared" si="269"/>
        <v>0.40965183361425161</v>
      </c>
      <c r="S1621">
        <f t="shared" si="270"/>
        <v>-0.18069633277149677</v>
      </c>
      <c r="T1621">
        <f t="shared" si="271"/>
        <v>-0.63589277472315642</v>
      </c>
    </row>
    <row r="1622" spans="9:20">
      <c r="I1622">
        <f t="shared" si="265"/>
        <v>161.99999999999508</v>
      </c>
      <c r="L1622">
        <f t="shared" si="272"/>
        <v>2.5</v>
      </c>
      <c r="M1622">
        <f t="shared" si="273"/>
        <v>-1</v>
      </c>
      <c r="O1622">
        <f t="shared" si="266"/>
        <v>2.6369032088026643</v>
      </c>
      <c r="P1622">
        <f t="shared" si="267"/>
        <v>2.1814256078380634</v>
      </c>
      <c r="Q1622">
        <f t="shared" si="268"/>
        <v>1.5907128039190317</v>
      </c>
      <c r="R1622">
        <f t="shared" si="269"/>
        <v>0.40928719608096831</v>
      </c>
      <c r="S1622">
        <f t="shared" si="270"/>
        <v>-0.18142560783806339</v>
      </c>
      <c r="T1622">
        <f t="shared" si="271"/>
        <v>-0.63690320880266404</v>
      </c>
    </row>
    <row r="1623" spans="9:20">
      <c r="I1623">
        <f t="shared" si="265"/>
        <v>162.09999999999508</v>
      </c>
      <c r="L1623">
        <f t="shared" si="272"/>
        <v>2.5</v>
      </c>
      <c r="M1623">
        <f t="shared" si="273"/>
        <v>-1</v>
      </c>
      <c r="O1623">
        <f t="shared" si="266"/>
        <v>2.6379136428821717</v>
      </c>
      <c r="P1623">
        <f t="shared" si="267"/>
        <v>2.18215488290463</v>
      </c>
      <c r="Q1623">
        <f t="shared" si="268"/>
        <v>1.591077441452315</v>
      </c>
      <c r="R1623">
        <f t="shared" si="269"/>
        <v>0.40892255854768489</v>
      </c>
      <c r="S1623">
        <f t="shared" si="270"/>
        <v>-0.18215488290463022</v>
      </c>
      <c r="T1623">
        <f t="shared" si="271"/>
        <v>-0.63791364288217189</v>
      </c>
    </row>
    <row r="1624" spans="9:20">
      <c r="I1624">
        <f t="shared" si="265"/>
        <v>162.19999999999507</v>
      </c>
      <c r="L1624">
        <f t="shared" si="272"/>
        <v>2.5</v>
      </c>
      <c r="M1624">
        <f t="shared" si="273"/>
        <v>-1</v>
      </c>
      <c r="O1624">
        <f t="shared" si="266"/>
        <v>2.63892407696168</v>
      </c>
      <c r="P1624">
        <f t="shared" si="267"/>
        <v>2.1828841579711966</v>
      </c>
      <c r="Q1624">
        <f t="shared" si="268"/>
        <v>1.5914420789855983</v>
      </c>
      <c r="R1624">
        <f t="shared" si="269"/>
        <v>0.40855792101440158</v>
      </c>
      <c r="S1624">
        <f t="shared" si="270"/>
        <v>-0.18288415797119684</v>
      </c>
      <c r="T1624">
        <f t="shared" si="271"/>
        <v>-0.63892407696167974</v>
      </c>
    </row>
    <row r="1625" spans="9:20">
      <c r="I1625">
        <f t="shared" si="265"/>
        <v>162.29999999999507</v>
      </c>
      <c r="L1625">
        <f t="shared" si="272"/>
        <v>2.5</v>
      </c>
      <c r="M1625">
        <f t="shared" si="273"/>
        <v>-1</v>
      </c>
      <c r="O1625">
        <f t="shared" si="266"/>
        <v>2.6399345110411874</v>
      </c>
      <c r="P1625">
        <f t="shared" si="267"/>
        <v>2.1836134330377632</v>
      </c>
      <c r="Q1625">
        <f t="shared" si="268"/>
        <v>1.5918067165188816</v>
      </c>
      <c r="R1625">
        <f t="shared" si="269"/>
        <v>0.40819328348111827</v>
      </c>
      <c r="S1625">
        <f t="shared" si="270"/>
        <v>-0.18361343303776345</v>
      </c>
      <c r="T1625">
        <f t="shared" si="271"/>
        <v>-0.63993451104118759</v>
      </c>
    </row>
    <row r="1626" spans="9:20">
      <c r="I1626">
        <f t="shared" si="265"/>
        <v>162.39999999999506</v>
      </c>
      <c r="L1626">
        <f t="shared" si="272"/>
        <v>2.5</v>
      </c>
      <c r="M1626">
        <f t="shared" si="273"/>
        <v>-1</v>
      </c>
      <c r="O1626">
        <f t="shared" si="266"/>
        <v>2.6409449451206952</v>
      </c>
      <c r="P1626">
        <f t="shared" si="267"/>
        <v>2.1843427081043303</v>
      </c>
      <c r="Q1626">
        <f t="shared" si="268"/>
        <v>1.5921713540521651</v>
      </c>
      <c r="R1626">
        <f t="shared" si="269"/>
        <v>0.40782864594783486</v>
      </c>
      <c r="S1626">
        <f t="shared" si="270"/>
        <v>-0.18434270810433029</v>
      </c>
      <c r="T1626">
        <f t="shared" si="271"/>
        <v>-0.64094494512069522</v>
      </c>
    </row>
    <row r="1627" spans="9:20">
      <c r="I1627">
        <f t="shared" si="265"/>
        <v>162.49999999999505</v>
      </c>
      <c r="L1627">
        <f t="shared" si="272"/>
        <v>2.5</v>
      </c>
      <c r="M1627">
        <f t="shared" si="273"/>
        <v>-1</v>
      </c>
      <c r="O1627">
        <f t="shared" si="266"/>
        <v>2.6419553792002031</v>
      </c>
      <c r="P1627">
        <f t="shared" si="267"/>
        <v>2.1850719831708969</v>
      </c>
      <c r="Q1627">
        <f t="shared" si="268"/>
        <v>1.5925359915854485</v>
      </c>
      <c r="R1627">
        <f t="shared" si="269"/>
        <v>0.40746400841455155</v>
      </c>
      <c r="S1627">
        <f t="shared" si="270"/>
        <v>-0.1850719831708969</v>
      </c>
      <c r="T1627">
        <f t="shared" si="271"/>
        <v>-0.64195537920020307</v>
      </c>
    </row>
    <row r="1628" spans="9:20">
      <c r="I1628">
        <f t="shared" si="265"/>
        <v>162.59999999999505</v>
      </c>
      <c r="L1628">
        <f t="shared" si="272"/>
        <v>2.5</v>
      </c>
      <c r="M1628">
        <f t="shared" si="273"/>
        <v>-1</v>
      </c>
      <c r="O1628">
        <f t="shared" si="266"/>
        <v>2.6429658132797109</v>
      </c>
      <c r="P1628">
        <f t="shared" si="267"/>
        <v>2.1858012582374635</v>
      </c>
      <c r="Q1628">
        <f t="shared" si="268"/>
        <v>1.5929006291187318</v>
      </c>
      <c r="R1628">
        <f t="shared" si="269"/>
        <v>0.40709937088126824</v>
      </c>
      <c r="S1628">
        <f t="shared" si="270"/>
        <v>-0.18580125823746352</v>
      </c>
      <c r="T1628">
        <f t="shared" si="271"/>
        <v>-0.64296581327971092</v>
      </c>
    </row>
    <row r="1629" spans="9:20">
      <c r="I1629">
        <f t="shared" si="265"/>
        <v>162.69999999999504</v>
      </c>
      <c r="L1629">
        <f t="shared" si="272"/>
        <v>2.5</v>
      </c>
      <c r="M1629">
        <f t="shared" si="273"/>
        <v>-1</v>
      </c>
      <c r="O1629">
        <f t="shared" si="266"/>
        <v>2.6439762473592188</v>
      </c>
      <c r="P1629">
        <f t="shared" si="267"/>
        <v>2.1865305333040306</v>
      </c>
      <c r="Q1629">
        <f t="shared" si="268"/>
        <v>1.5932652666520153</v>
      </c>
      <c r="R1629">
        <f t="shared" si="269"/>
        <v>0.40673473334798482</v>
      </c>
      <c r="S1629">
        <f t="shared" si="270"/>
        <v>-0.18653053330403035</v>
      </c>
      <c r="T1629">
        <f t="shared" si="271"/>
        <v>-0.64397624735921877</v>
      </c>
    </row>
    <row r="1630" spans="9:20">
      <c r="I1630">
        <f t="shared" si="265"/>
        <v>162.79999999999504</v>
      </c>
      <c r="L1630">
        <f t="shared" si="272"/>
        <v>2.5</v>
      </c>
      <c r="M1630">
        <f t="shared" si="273"/>
        <v>-1</v>
      </c>
      <c r="O1630">
        <f t="shared" si="266"/>
        <v>2.6449866814387262</v>
      </c>
      <c r="P1630">
        <f t="shared" si="267"/>
        <v>2.1872598083705972</v>
      </c>
      <c r="Q1630">
        <f t="shared" si="268"/>
        <v>1.5936299041852986</v>
      </c>
      <c r="R1630">
        <f t="shared" si="269"/>
        <v>0.40637009581470152</v>
      </c>
      <c r="S1630">
        <f t="shared" si="270"/>
        <v>-0.18725980837059697</v>
      </c>
      <c r="T1630">
        <f t="shared" si="271"/>
        <v>-0.64498668143872639</v>
      </c>
    </row>
    <row r="1631" spans="9:20">
      <c r="I1631">
        <f t="shared" si="265"/>
        <v>162.89999999999503</v>
      </c>
      <c r="L1631">
        <f t="shared" si="272"/>
        <v>2.5</v>
      </c>
      <c r="M1631">
        <f t="shared" si="273"/>
        <v>-1</v>
      </c>
      <c r="O1631">
        <f t="shared" si="266"/>
        <v>2.6459971155182345</v>
      </c>
      <c r="P1631">
        <f t="shared" si="267"/>
        <v>2.1879890834371638</v>
      </c>
      <c r="Q1631">
        <f t="shared" si="268"/>
        <v>1.5939945417185819</v>
      </c>
      <c r="R1631">
        <f t="shared" si="269"/>
        <v>0.40600545828141821</v>
      </c>
      <c r="S1631">
        <f t="shared" si="270"/>
        <v>-0.18798908343716358</v>
      </c>
      <c r="T1631">
        <f t="shared" si="271"/>
        <v>-0.64599711551823424</v>
      </c>
    </row>
    <row r="1632" spans="9:20">
      <c r="I1632">
        <f t="shared" si="265"/>
        <v>162.99999999999503</v>
      </c>
      <c r="L1632">
        <f t="shared" si="272"/>
        <v>2.5</v>
      </c>
      <c r="M1632">
        <f t="shared" si="273"/>
        <v>-1</v>
      </c>
      <c r="O1632">
        <f t="shared" si="266"/>
        <v>2.6470075495977419</v>
      </c>
      <c r="P1632">
        <f t="shared" si="267"/>
        <v>2.1887183585037304</v>
      </c>
      <c r="Q1632">
        <f t="shared" si="268"/>
        <v>1.5943591792518652</v>
      </c>
      <c r="R1632">
        <f t="shared" si="269"/>
        <v>0.40564082074813479</v>
      </c>
      <c r="S1632">
        <f t="shared" si="270"/>
        <v>-0.18871835850373042</v>
      </c>
      <c r="T1632">
        <f t="shared" si="271"/>
        <v>-0.64700754959774209</v>
      </c>
    </row>
    <row r="1633" spans="9:20">
      <c r="I1633">
        <f t="shared" si="265"/>
        <v>163.09999999999502</v>
      </c>
      <c r="L1633">
        <f t="shared" si="272"/>
        <v>2.5</v>
      </c>
      <c r="M1633">
        <f t="shared" si="273"/>
        <v>-1</v>
      </c>
      <c r="O1633">
        <f t="shared" si="266"/>
        <v>2.6480179836772497</v>
      </c>
      <c r="P1633">
        <f t="shared" si="267"/>
        <v>2.189447633570297</v>
      </c>
      <c r="Q1633">
        <f t="shared" si="268"/>
        <v>1.5947238167851485</v>
      </c>
      <c r="R1633">
        <f t="shared" si="269"/>
        <v>0.40527618321485148</v>
      </c>
      <c r="S1633">
        <f t="shared" si="270"/>
        <v>-0.18944763357029704</v>
      </c>
      <c r="T1633">
        <f t="shared" si="271"/>
        <v>-0.64801798367724972</v>
      </c>
    </row>
    <row r="1634" spans="9:20">
      <c r="I1634">
        <f t="shared" si="265"/>
        <v>163.19999999999501</v>
      </c>
      <c r="L1634">
        <f t="shared" si="272"/>
        <v>2.5</v>
      </c>
      <c r="M1634">
        <f t="shared" si="273"/>
        <v>-1</v>
      </c>
      <c r="O1634">
        <f t="shared" si="266"/>
        <v>2.6490284177567576</v>
      </c>
      <c r="P1634">
        <f t="shared" si="267"/>
        <v>2.1901769086368637</v>
      </c>
      <c r="Q1634">
        <f t="shared" si="268"/>
        <v>1.5950884543184318</v>
      </c>
      <c r="R1634">
        <f t="shared" si="269"/>
        <v>0.40491154568156817</v>
      </c>
      <c r="S1634">
        <f t="shared" si="270"/>
        <v>-0.19017690863686365</v>
      </c>
      <c r="T1634">
        <f t="shared" si="271"/>
        <v>-0.64902841775675757</v>
      </c>
    </row>
    <row r="1635" spans="9:20">
      <c r="I1635">
        <f t="shared" si="265"/>
        <v>163.29999999999501</v>
      </c>
      <c r="L1635">
        <f t="shared" si="272"/>
        <v>2.5</v>
      </c>
      <c r="M1635">
        <f t="shared" si="273"/>
        <v>-1</v>
      </c>
      <c r="O1635">
        <f t="shared" si="266"/>
        <v>2.6500388518362654</v>
      </c>
      <c r="P1635">
        <f t="shared" si="267"/>
        <v>2.1909061837034303</v>
      </c>
      <c r="Q1635">
        <f t="shared" si="268"/>
        <v>1.5954530918517151</v>
      </c>
      <c r="R1635">
        <f t="shared" si="269"/>
        <v>0.40454690814828476</v>
      </c>
      <c r="S1635">
        <f t="shared" si="270"/>
        <v>-0.19090618370343049</v>
      </c>
      <c r="T1635">
        <f t="shared" si="271"/>
        <v>-0.65003885183626542</v>
      </c>
    </row>
    <row r="1636" spans="9:20">
      <c r="I1636">
        <f t="shared" si="265"/>
        <v>163.399999999995</v>
      </c>
      <c r="L1636">
        <f t="shared" si="272"/>
        <v>2.5</v>
      </c>
      <c r="M1636">
        <f t="shared" si="273"/>
        <v>-1</v>
      </c>
      <c r="O1636">
        <f t="shared" si="266"/>
        <v>2.6510492859157733</v>
      </c>
      <c r="P1636">
        <f t="shared" si="267"/>
        <v>2.1916354587699969</v>
      </c>
      <c r="Q1636">
        <f t="shared" si="268"/>
        <v>1.5958177293849984</v>
      </c>
      <c r="R1636">
        <f t="shared" si="269"/>
        <v>0.40418227061500145</v>
      </c>
      <c r="S1636">
        <f t="shared" si="270"/>
        <v>-0.1916354587699971</v>
      </c>
      <c r="T1636">
        <f t="shared" si="271"/>
        <v>-0.65104928591577327</v>
      </c>
    </row>
    <row r="1637" spans="9:20">
      <c r="I1637">
        <f t="shared" si="265"/>
        <v>163.499999999995</v>
      </c>
      <c r="L1637">
        <f t="shared" si="272"/>
        <v>2.5</v>
      </c>
      <c r="M1637">
        <f t="shared" si="273"/>
        <v>-1</v>
      </c>
      <c r="O1637">
        <f t="shared" si="266"/>
        <v>2.6520597199952807</v>
      </c>
      <c r="P1637">
        <f t="shared" si="267"/>
        <v>2.1923647338365635</v>
      </c>
      <c r="Q1637">
        <f t="shared" si="268"/>
        <v>1.5961823669182817</v>
      </c>
      <c r="R1637">
        <f t="shared" si="269"/>
        <v>0.40381763308171814</v>
      </c>
      <c r="S1637">
        <f t="shared" si="270"/>
        <v>-0.19236473383656372</v>
      </c>
      <c r="T1637">
        <f t="shared" si="271"/>
        <v>-0.6520597199952809</v>
      </c>
    </row>
    <row r="1638" spans="9:20">
      <c r="I1638">
        <f t="shared" si="265"/>
        <v>163.59999999999499</v>
      </c>
      <c r="L1638">
        <f t="shared" si="272"/>
        <v>2.5</v>
      </c>
      <c r="M1638">
        <f t="shared" si="273"/>
        <v>-1</v>
      </c>
      <c r="O1638">
        <f t="shared" si="266"/>
        <v>2.653070154074789</v>
      </c>
      <c r="P1638">
        <f t="shared" si="267"/>
        <v>2.1930940089031301</v>
      </c>
      <c r="Q1638">
        <f t="shared" si="268"/>
        <v>1.5965470044515651</v>
      </c>
      <c r="R1638">
        <f t="shared" si="269"/>
        <v>0.40345299554843483</v>
      </c>
      <c r="S1638">
        <f t="shared" si="270"/>
        <v>-0.19309400890313033</v>
      </c>
      <c r="T1638">
        <f t="shared" si="271"/>
        <v>-0.65307015407478874</v>
      </c>
    </row>
    <row r="1639" spans="9:20">
      <c r="I1639">
        <f t="shared" si="265"/>
        <v>163.69999999999499</v>
      </c>
      <c r="L1639">
        <f t="shared" si="272"/>
        <v>2.5</v>
      </c>
      <c r="M1639">
        <f t="shared" si="273"/>
        <v>-1</v>
      </c>
      <c r="O1639">
        <f t="shared" si="266"/>
        <v>2.6540805881542964</v>
      </c>
      <c r="P1639">
        <f t="shared" si="267"/>
        <v>2.1938232839696972</v>
      </c>
      <c r="Q1639">
        <f t="shared" si="268"/>
        <v>1.5969116419848486</v>
      </c>
      <c r="R1639">
        <f t="shared" si="269"/>
        <v>0.40308835801515142</v>
      </c>
      <c r="S1639">
        <f t="shared" si="270"/>
        <v>-0.19382328396969717</v>
      </c>
      <c r="T1639">
        <f t="shared" si="271"/>
        <v>-0.65408058815429659</v>
      </c>
    </row>
    <row r="1640" spans="9:20">
      <c r="I1640">
        <f t="shared" si="265"/>
        <v>163.79999999999498</v>
      </c>
      <c r="L1640">
        <f t="shared" si="272"/>
        <v>2.5</v>
      </c>
      <c r="M1640">
        <f t="shared" si="273"/>
        <v>-1</v>
      </c>
      <c r="O1640">
        <f t="shared" si="266"/>
        <v>2.6550910222338047</v>
      </c>
      <c r="P1640">
        <f t="shared" si="267"/>
        <v>2.1945525590362638</v>
      </c>
      <c r="Q1640">
        <f t="shared" si="268"/>
        <v>1.5972762795181319</v>
      </c>
      <c r="R1640">
        <f t="shared" si="269"/>
        <v>0.40272372048186811</v>
      </c>
      <c r="S1640">
        <f t="shared" si="270"/>
        <v>-0.19455255903626378</v>
      </c>
      <c r="T1640">
        <f t="shared" si="271"/>
        <v>-0.65509102223380444</v>
      </c>
    </row>
    <row r="1641" spans="9:20">
      <c r="I1641">
        <f t="shared" si="265"/>
        <v>163.89999999999498</v>
      </c>
      <c r="L1641">
        <f t="shared" si="272"/>
        <v>2.5</v>
      </c>
      <c r="M1641">
        <f t="shared" si="273"/>
        <v>-1</v>
      </c>
      <c r="O1641">
        <f t="shared" si="266"/>
        <v>2.6561014563133121</v>
      </c>
      <c r="P1641">
        <f t="shared" si="267"/>
        <v>2.1952818341028304</v>
      </c>
      <c r="Q1641">
        <f t="shared" si="268"/>
        <v>1.5976409170514152</v>
      </c>
      <c r="R1641">
        <f t="shared" si="269"/>
        <v>0.4023590829485848</v>
      </c>
      <c r="S1641">
        <f t="shared" si="270"/>
        <v>-0.1952818341028304</v>
      </c>
      <c r="T1641">
        <f t="shared" si="271"/>
        <v>-0.65610145631331207</v>
      </c>
    </row>
    <row r="1642" spans="9:20">
      <c r="I1642">
        <f t="shared" si="265"/>
        <v>163.99999999999497</v>
      </c>
      <c r="L1642">
        <f t="shared" si="272"/>
        <v>2.5</v>
      </c>
      <c r="M1642">
        <f t="shared" si="273"/>
        <v>-1</v>
      </c>
      <c r="O1642">
        <f t="shared" si="266"/>
        <v>2.6571118903928199</v>
      </c>
      <c r="P1642">
        <f t="shared" si="267"/>
        <v>2.1960111091693975</v>
      </c>
      <c r="Q1642">
        <f t="shared" si="268"/>
        <v>1.5980055545846987</v>
      </c>
      <c r="R1642">
        <f t="shared" si="269"/>
        <v>0.40199444541530138</v>
      </c>
      <c r="S1642">
        <f t="shared" si="270"/>
        <v>-0.19601110916939724</v>
      </c>
      <c r="T1642">
        <f t="shared" si="271"/>
        <v>-0.65711189039281992</v>
      </c>
    </row>
    <row r="1643" spans="9:20">
      <c r="I1643">
        <f t="shared" si="265"/>
        <v>164.09999999999496</v>
      </c>
      <c r="L1643">
        <f t="shared" si="272"/>
        <v>2.5</v>
      </c>
      <c r="M1643">
        <f t="shared" si="273"/>
        <v>-1</v>
      </c>
      <c r="O1643">
        <f t="shared" si="266"/>
        <v>2.6581223244723278</v>
      </c>
      <c r="P1643">
        <f t="shared" si="267"/>
        <v>2.1967403842359641</v>
      </c>
      <c r="Q1643">
        <f t="shared" si="268"/>
        <v>1.598370192117982</v>
      </c>
      <c r="R1643">
        <f t="shared" si="269"/>
        <v>0.40162980788201808</v>
      </c>
      <c r="S1643">
        <f t="shared" si="270"/>
        <v>-0.19674038423596385</v>
      </c>
      <c r="T1643">
        <f t="shared" si="271"/>
        <v>-0.65812232447232777</v>
      </c>
    </row>
    <row r="1644" spans="9:20">
      <c r="I1644">
        <f t="shared" si="265"/>
        <v>164.19999999999496</v>
      </c>
      <c r="L1644">
        <f t="shared" si="272"/>
        <v>2.5</v>
      </c>
      <c r="M1644">
        <f t="shared" si="273"/>
        <v>-1</v>
      </c>
      <c r="O1644">
        <f t="shared" si="266"/>
        <v>2.6591327585518356</v>
      </c>
      <c r="P1644">
        <f t="shared" si="267"/>
        <v>2.1974696593025307</v>
      </c>
      <c r="Q1644">
        <f t="shared" si="268"/>
        <v>1.5987348296512653</v>
      </c>
      <c r="R1644">
        <f t="shared" si="269"/>
        <v>0.40126517034873477</v>
      </c>
      <c r="S1644">
        <f t="shared" si="270"/>
        <v>-0.19746965930253046</v>
      </c>
      <c r="T1644">
        <f t="shared" si="271"/>
        <v>-0.65913275855183562</v>
      </c>
    </row>
    <row r="1645" spans="9:20">
      <c r="I1645">
        <f t="shared" si="265"/>
        <v>164.29999999999495</v>
      </c>
      <c r="L1645">
        <f t="shared" si="272"/>
        <v>2.5</v>
      </c>
      <c r="M1645">
        <f t="shared" si="273"/>
        <v>-1</v>
      </c>
      <c r="O1645">
        <f t="shared" si="266"/>
        <v>2.6601431926313435</v>
      </c>
      <c r="P1645">
        <f t="shared" si="267"/>
        <v>2.1981989343690973</v>
      </c>
      <c r="Q1645">
        <f t="shared" si="268"/>
        <v>1.5990994671845487</v>
      </c>
      <c r="R1645">
        <f t="shared" si="269"/>
        <v>0.40090053281545135</v>
      </c>
      <c r="S1645">
        <f t="shared" si="270"/>
        <v>-0.1981989343690973</v>
      </c>
      <c r="T1645">
        <f t="shared" si="271"/>
        <v>-0.66014319263134325</v>
      </c>
    </row>
    <row r="1646" spans="9:20">
      <c r="I1646">
        <f t="shared" si="265"/>
        <v>164.39999999999495</v>
      </c>
      <c r="L1646">
        <f t="shared" si="272"/>
        <v>2.5</v>
      </c>
      <c r="M1646">
        <f t="shared" si="273"/>
        <v>-1</v>
      </c>
      <c r="O1646">
        <f t="shared" si="266"/>
        <v>2.6611536267108509</v>
      </c>
      <c r="P1646">
        <f t="shared" si="267"/>
        <v>2.1989282094356639</v>
      </c>
      <c r="Q1646">
        <f t="shared" si="268"/>
        <v>1.599464104717832</v>
      </c>
      <c r="R1646">
        <f t="shared" si="269"/>
        <v>0.40053589528216804</v>
      </c>
      <c r="S1646">
        <f t="shared" si="270"/>
        <v>-0.19892820943566392</v>
      </c>
      <c r="T1646">
        <f t="shared" si="271"/>
        <v>-0.66115362671085109</v>
      </c>
    </row>
    <row r="1647" spans="9:20">
      <c r="I1647">
        <f t="shared" si="265"/>
        <v>164.49999999999494</v>
      </c>
      <c r="L1647">
        <f t="shared" si="272"/>
        <v>2.5</v>
      </c>
      <c r="M1647">
        <f t="shared" si="273"/>
        <v>-1</v>
      </c>
      <c r="O1647">
        <f t="shared" si="266"/>
        <v>2.6621640607903592</v>
      </c>
      <c r="P1647">
        <f t="shared" si="267"/>
        <v>2.1996574845022305</v>
      </c>
      <c r="Q1647">
        <f t="shared" si="268"/>
        <v>1.5998287422511153</v>
      </c>
      <c r="R1647">
        <f t="shared" si="269"/>
        <v>0.40017125774888473</v>
      </c>
      <c r="S1647">
        <f t="shared" si="270"/>
        <v>-0.19965748450223053</v>
      </c>
      <c r="T1647">
        <f t="shared" si="271"/>
        <v>-0.66216406079035894</v>
      </c>
    </row>
    <row r="1648" spans="9:20">
      <c r="I1648">
        <f t="shared" si="265"/>
        <v>164.59999999999494</v>
      </c>
      <c r="L1648">
        <f t="shared" si="272"/>
        <v>2.5</v>
      </c>
      <c r="M1648">
        <f t="shared" si="273"/>
        <v>-1</v>
      </c>
      <c r="O1648">
        <f t="shared" si="266"/>
        <v>2.6631744948698666</v>
      </c>
      <c r="P1648">
        <f t="shared" si="267"/>
        <v>2.2003867595687971</v>
      </c>
      <c r="Q1648">
        <f t="shared" si="268"/>
        <v>1.6001933797843986</v>
      </c>
      <c r="R1648">
        <f t="shared" si="269"/>
        <v>0.39980662021560132</v>
      </c>
      <c r="S1648">
        <f t="shared" si="270"/>
        <v>-0.20038675956879737</v>
      </c>
      <c r="T1648">
        <f t="shared" si="271"/>
        <v>-0.66317449486986679</v>
      </c>
    </row>
    <row r="1649" spans="9:20">
      <c r="I1649">
        <f t="shared" si="265"/>
        <v>164.69999999999493</v>
      </c>
      <c r="L1649">
        <f t="shared" si="272"/>
        <v>2.5</v>
      </c>
      <c r="M1649">
        <f t="shared" si="273"/>
        <v>-1</v>
      </c>
      <c r="O1649">
        <f t="shared" si="266"/>
        <v>2.6641849289493744</v>
      </c>
      <c r="P1649">
        <f t="shared" si="267"/>
        <v>2.2011160346353638</v>
      </c>
      <c r="Q1649">
        <f t="shared" si="268"/>
        <v>1.6005580173176819</v>
      </c>
      <c r="R1649">
        <f t="shared" si="269"/>
        <v>0.39944198268231801</v>
      </c>
      <c r="S1649">
        <f t="shared" si="270"/>
        <v>-0.20111603463536398</v>
      </c>
      <c r="T1649">
        <f t="shared" si="271"/>
        <v>-0.66418492894937442</v>
      </c>
    </row>
    <row r="1650" spans="9:20">
      <c r="I1650">
        <f t="shared" si="265"/>
        <v>164.79999999999492</v>
      </c>
      <c r="L1650">
        <f t="shared" si="272"/>
        <v>2.5</v>
      </c>
      <c r="M1650">
        <f t="shared" si="273"/>
        <v>-1</v>
      </c>
      <c r="O1650">
        <f t="shared" si="266"/>
        <v>2.6651953630288823</v>
      </c>
      <c r="P1650">
        <f t="shared" si="267"/>
        <v>2.2018453097019304</v>
      </c>
      <c r="Q1650">
        <f t="shared" si="268"/>
        <v>1.6009226548509652</v>
      </c>
      <c r="R1650">
        <f t="shared" si="269"/>
        <v>0.3990773451490347</v>
      </c>
      <c r="S1650">
        <f t="shared" si="270"/>
        <v>-0.2018453097019306</v>
      </c>
      <c r="T1650">
        <f t="shared" si="271"/>
        <v>-0.66519536302888227</v>
      </c>
    </row>
    <row r="1651" spans="9:20">
      <c r="I1651">
        <f t="shared" si="265"/>
        <v>164.89999999999492</v>
      </c>
      <c r="L1651">
        <f t="shared" si="272"/>
        <v>2.5</v>
      </c>
      <c r="M1651">
        <f t="shared" si="273"/>
        <v>-1</v>
      </c>
      <c r="O1651">
        <f t="shared" si="266"/>
        <v>2.6662057971083901</v>
      </c>
      <c r="P1651">
        <f t="shared" si="267"/>
        <v>2.2025745847684974</v>
      </c>
      <c r="Q1651">
        <f t="shared" si="268"/>
        <v>1.6012872923842487</v>
      </c>
      <c r="R1651">
        <f t="shared" si="269"/>
        <v>0.39871270761575128</v>
      </c>
      <c r="S1651">
        <f t="shared" si="270"/>
        <v>-0.20257458476849743</v>
      </c>
      <c r="T1651">
        <f t="shared" si="271"/>
        <v>-0.66620579710839012</v>
      </c>
    </row>
    <row r="1652" spans="9:20">
      <c r="I1652">
        <f t="shared" si="265"/>
        <v>164.99999999999491</v>
      </c>
      <c r="L1652">
        <f t="shared" si="272"/>
        <v>2.5</v>
      </c>
      <c r="M1652">
        <f t="shared" si="273"/>
        <v>-1</v>
      </c>
      <c r="O1652">
        <f t="shared" si="266"/>
        <v>2.667216231187898</v>
      </c>
      <c r="P1652">
        <f t="shared" si="267"/>
        <v>2.203303859835064</v>
      </c>
      <c r="Q1652">
        <f t="shared" si="268"/>
        <v>1.601651929917532</v>
      </c>
      <c r="R1652">
        <f t="shared" si="269"/>
        <v>0.39834807008246798</v>
      </c>
      <c r="S1652">
        <f t="shared" si="270"/>
        <v>-0.20330385983506405</v>
      </c>
      <c r="T1652">
        <f t="shared" si="271"/>
        <v>-0.66721623118789775</v>
      </c>
    </row>
    <row r="1653" spans="9:20">
      <c r="I1653">
        <f t="shared" si="265"/>
        <v>165.09999999999491</v>
      </c>
      <c r="L1653">
        <f t="shared" si="272"/>
        <v>2.5</v>
      </c>
      <c r="M1653">
        <f t="shared" si="273"/>
        <v>-1</v>
      </c>
      <c r="O1653">
        <f t="shared" si="266"/>
        <v>2.6682266652674054</v>
      </c>
      <c r="P1653">
        <f t="shared" si="267"/>
        <v>2.2040331349016307</v>
      </c>
      <c r="Q1653">
        <f t="shared" si="268"/>
        <v>1.6020165674508153</v>
      </c>
      <c r="R1653">
        <f t="shared" si="269"/>
        <v>0.39798343254918467</v>
      </c>
      <c r="S1653">
        <f t="shared" si="270"/>
        <v>-0.20403313490163066</v>
      </c>
      <c r="T1653">
        <f t="shared" si="271"/>
        <v>-0.6682266652674056</v>
      </c>
    </row>
    <row r="1654" spans="9:20">
      <c r="I1654">
        <f t="shared" si="265"/>
        <v>165.1999999999949</v>
      </c>
      <c r="L1654">
        <f t="shared" si="272"/>
        <v>2.5</v>
      </c>
      <c r="M1654">
        <f t="shared" si="273"/>
        <v>-1</v>
      </c>
      <c r="O1654">
        <f t="shared" si="266"/>
        <v>2.6692370993469137</v>
      </c>
      <c r="P1654">
        <f t="shared" si="267"/>
        <v>2.2047624099681977</v>
      </c>
      <c r="Q1654">
        <f t="shared" si="268"/>
        <v>1.6023812049840989</v>
      </c>
      <c r="R1654">
        <f t="shared" si="269"/>
        <v>0.39761879501590125</v>
      </c>
      <c r="S1654">
        <f t="shared" si="270"/>
        <v>-0.2047624099681975</v>
      </c>
      <c r="T1654">
        <f t="shared" si="271"/>
        <v>-0.66923709934691344</v>
      </c>
    </row>
    <row r="1655" spans="9:20">
      <c r="I1655">
        <f t="shared" si="265"/>
        <v>165.2999999999949</v>
      </c>
      <c r="L1655">
        <f t="shared" si="272"/>
        <v>2.5</v>
      </c>
      <c r="M1655">
        <f t="shared" si="273"/>
        <v>-1</v>
      </c>
      <c r="O1655">
        <f t="shared" si="266"/>
        <v>2.6702475334264211</v>
      </c>
      <c r="P1655">
        <f t="shared" si="267"/>
        <v>2.2054916850347643</v>
      </c>
      <c r="Q1655">
        <f t="shared" si="268"/>
        <v>1.6027458425173822</v>
      </c>
      <c r="R1655">
        <f t="shared" si="269"/>
        <v>0.39725415748261794</v>
      </c>
      <c r="S1655">
        <f t="shared" si="270"/>
        <v>-0.20549168503476412</v>
      </c>
      <c r="T1655">
        <f t="shared" si="271"/>
        <v>-0.67024753342642129</v>
      </c>
    </row>
    <row r="1656" spans="9:20">
      <c r="I1656">
        <f t="shared" si="265"/>
        <v>165.39999999999489</v>
      </c>
      <c r="L1656">
        <f t="shared" si="272"/>
        <v>2.5</v>
      </c>
      <c r="M1656">
        <f t="shared" si="273"/>
        <v>-1</v>
      </c>
      <c r="O1656">
        <f t="shared" si="266"/>
        <v>2.6712579675059289</v>
      </c>
      <c r="P1656">
        <f t="shared" si="267"/>
        <v>2.206220960101331</v>
      </c>
      <c r="Q1656">
        <f t="shared" si="268"/>
        <v>1.6031104800506655</v>
      </c>
      <c r="R1656">
        <f t="shared" si="269"/>
        <v>0.39688951994933463</v>
      </c>
      <c r="S1656">
        <f t="shared" si="270"/>
        <v>-0.20622096010133073</v>
      </c>
      <c r="T1656">
        <f t="shared" si="271"/>
        <v>-0.67125796750592892</v>
      </c>
    </row>
    <row r="1657" spans="9:20">
      <c r="I1657">
        <f t="shared" si="265"/>
        <v>165.49999999999488</v>
      </c>
      <c r="L1657">
        <f t="shared" si="272"/>
        <v>2.5</v>
      </c>
      <c r="M1657">
        <f t="shared" si="273"/>
        <v>-1</v>
      </c>
      <c r="O1657">
        <f t="shared" si="266"/>
        <v>2.6722684015854368</v>
      </c>
      <c r="P1657">
        <f t="shared" si="267"/>
        <v>2.2069502351678976</v>
      </c>
      <c r="Q1657">
        <f t="shared" si="268"/>
        <v>1.6034751175839488</v>
      </c>
      <c r="R1657">
        <f t="shared" si="269"/>
        <v>0.39652488241605122</v>
      </c>
      <c r="S1657">
        <f t="shared" si="270"/>
        <v>-0.20695023516789757</v>
      </c>
      <c r="T1657">
        <f t="shared" si="271"/>
        <v>-0.67226840158543677</v>
      </c>
    </row>
    <row r="1658" spans="9:20">
      <c r="I1658">
        <f t="shared" si="265"/>
        <v>165.59999999999488</v>
      </c>
      <c r="L1658">
        <f t="shared" si="272"/>
        <v>2.5</v>
      </c>
      <c r="M1658">
        <f t="shared" si="273"/>
        <v>-1</v>
      </c>
      <c r="O1658">
        <f t="shared" si="266"/>
        <v>2.6732788356649446</v>
      </c>
      <c r="P1658">
        <f t="shared" si="267"/>
        <v>2.2076795102344642</v>
      </c>
      <c r="Q1658">
        <f t="shared" si="268"/>
        <v>1.6038397551172321</v>
      </c>
      <c r="R1658">
        <f t="shared" si="269"/>
        <v>0.39616024488276791</v>
      </c>
      <c r="S1658">
        <f t="shared" si="270"/>
        <v>-0.20767951023446418</v>
      </c>
      <c r="T1658">
        <f t="shared" si="271"/>
        <v>-0.67327883566494462</v>
      </c>
    </row>
    <row r="1659" spans="9:20">
      <c r="I1659">
        <f t="shared" si="265"/>
        <v>165.69999999999487</v>
      </c>
      <c r="L1659">
        <f t="shared" si="272"/>
        <v>2.5</v>
      </c>
      <c r="M1659">
        <f t="shared" si="273"/>
        <v>-1</v>
      </c>
      <c r="O1659">
        <f t="shared" si="266"/>
        <v>2.6742892697444525</v>
      </c>
      <c r="P1659">
        <f t="shared" si="267"/>
        <v>2.2084087853010308</v>
      </c>
      <c r="Q1659">
        <f t="shared" si="268"/>
        <v>1.6042043926505154</v>
      </c>
      <c r="R1659">
        <f t="shared" si="269"/>
        <v>0.3957956073494846</v>
      </c>
      <c r="S1659">
        <f t="shared" si="270"/>
        <v>-0.2084087853010308</v>
      </c>
      <c r="T1659">
        <f t="shared" si="271"/>
        <v>-0.67428926974445247</v>
      </c>
    </row>
    <row r="1660" spans="9:20">
      <c r="I1660">
        <f t="shared" si="265"/>
        <v>165.79999999999487</v>
      </c>
      <c r="L1660">
        <f t="shared" si="272"/>
        <v>2.5</v>
      </c>
      <c r="M1660">
        <f t="shared" si="273"/>
        <v>-1</v>
      </c>
      <c r="O1660">
        <f t="shared" si="266"/>
        <v>2.6752997038239599</v>
      </c>
      <c r="P1660">
        <f t="shared" si="267"/>
        <v>2.2091380603675974</v>
      </c>
      <c r="Q1660">
        <f t="shared" si="268"/>
        <v>1.6045690301837987</v>
      </c>
      <c r="R1660">
        <f t="shared" si="269"/>
        <v>0.39543096981620118</v>
      </c>
      <c r="S1660">
        <f t="shared" si="270"/>
        <v>-0.20913806036759763</v>
      </c>
      <c r="T1660">
        <f t="shared" si="271"/>
        <v>-0.6752997038239601</v>
      </c>
    </row>
    <row r="1661" spans="9:20">
      <c r="I1661">
        <f t="shared" si="265"/>
        <v>165.89999999999486</v>
      </c>
      <c r="L1661">
        <f t="shared" si="272"/>
        <v>2.5</v>
      </c>
      <c r="M1661">
        <f t="shared" si="273"/>
        <v>-1</v>
      </c>
      <c r="O1661">
        <f t="shared" si="266"/>
        <v>2.6763101379034682</v>
      </c>
      <c r="P1661">
        <f t="shared" si="267"/>
        <v>2.209867335434164</v>
      </c>
      <c r="Q1661">
        <f t="shared" si="268"/>
        <v>1.604933667717082</v>
      </c>
      <c r="R1661">
        <f t="shared" si="269"/>
        <v>0.39506633228291788</v>
      </c>
      <c r="S1661">
        <f t="shared" si="270"/>
        <v>-0.20986733543416425</v>
      </c>
      <c r="T1661">
        <f t="shared" si="271"/>
        <v>-0.67631013790346795</v>
      </c>
    </row>
    <row r="1662" spans="9:20">
      <c r="I1662">
        <f t="shared" si="265"/>
        <v>165.99999999999486</v>
      </c>
      <c r="L1662">
        <f t="shared" si="272"/>
        <v>2.5</v>
      </c>
      <c r="M1662">
        <f t="shared" si="273"/>
        <v>-1</v>
      </c>
      <c r="O1662">
        <f t="shared" si="266"/>
        <v>2.6773205719829756</v>
      </c>
      <c r="P1662">
        <f t="shared" si="267"/>
        <v>2.2105966105007306</v>
      </c>
      <c r="Q1662">
        <f t="shared" si="268"/>
        <v>1.6052983052503653</v>
      </c>
      <c r="R1662">
        <f t="shared" si="269"/>
        <v>0.39470169474963457</v>
      </c>
      <c r="S1662">
        <f t="shared" si="270"/>
        <v>-0.21059661050073086</v>
      </c>
      <c r="T1662">
        <f t="shared" si="271"/>
        <v>-0.67732057198297579</v>
      </c>
    </row>
    <row r="1663" spans="9:20">
      <c r="I1663">
        <f t="shared" si="265"/>
        <v>166.09999999999485</v>
      </c>
      <c r="L1663">
        <f t="shared" si="272"/>
        <v>2.5</v>
      </c>
      <c r="M1663">
        <f t="shared" si="273"/>
        <v>-1</v>
      </c>
      <c r="O1663">
        <f t="shared" si="266"/>
        <v>2.6783310060624839</v>
      </c>
      <c r="P1663">
        <f t="shared" si="267"/>
        <v>2.2113258855672977</v>
      </c>
      <c r="Q1663">
        <f t="shared" si="268"/>
        <v>1.6056629427836488</v>
      </c>
      <c r="R1663">
        <f t="shared" si="269"/>
        <v>0.39433705721635115</v>
      </c>
      <c r="S1663">
        <f t="shared" si="270"/>
        <v>-0.2113258855672977</v>
      </c>
      <c r="T1663">
        <f t="shared" si="271"/>
        <v>-0.67833100606248364</v>
      </c>
    </row>
    <row r="1664" spans="9:20">
      <c r="I1664">
        <f t="shared" si="265"/>
        <v>166.19999999999484</v>
      </c>
      <c r="L1664">
        <f t="shared" si="272"/>
        <v>2.5</v>
      </c>
      <c r="M1664">
        <f t="shared" si="273"/>
        <v>-1</v>
      </c>
      <c r="O1664">
        <f t="shared" si="266"/>
        <v>2.6793414401419913</v>
      </c>
      <c r="P1664">
        <f t="shared" si="267"/>
        <v>2.2120551606338643</v>
      </c>
      <c r="Q1664">
        <f t="shared" si="268"/>
        <v>1.6060275803169322</v>
      </c>
      <c r="R1664">
        <f t="shared" si="269"/>
        <v>0.39397241968306784</v>
      </c>
      <c r="S1664">
        <f t="shared" si="270"/>
        <v>-0.21205516063386431</v>
      </c>
      <c r="T1664">
        <f t="shared" si="271"/>
        <v>-0.67934144014199127</v>
      </c>
    </row>
    <row r="1665" spans="9:20">
      <c r="I1665">
        <f t="shared" si="265"/>
        <v>166.29999999999484</v>
      </c>
      <c r="L1665">
        <f t="shared" si="272"/>
        <v>2.5</v>
      </c>
      <c r="M1665">
        <f t="shared" si="273"/>
        <v>-1</v>
      </c>
      <c r="O1665">
        <f t="shared" si="266"/>
        <v>2.6803518742214991</v>
      </c>
      <c r="P1665">
        <f t="shared" si="267"/>
        <v>2.2127844357004309</v>
      </c>
      <c r="Q1665">
        <f t="shared" si="268"/>
        <v>1.6063922178502155</v>
      </c>
      <c r="R1665">
        <f t="shared" si="269"/>
        <v>0.39360778214978454</v>
      </c>
      <c r="S1665">
        <f t="shared" si="270"/>
        <v>-0.21278443570043093</v>
      </c>
      <c r="T1665">
        <f t="shared" si="271"/>
        <v>-0.68035187422149912</v>
      </c>
    </row>
    <row r="1666" spans="9:20">
      <c r="I1666">
        <f t="shared" si="265"/>
        <v>166.39999999999483</v>
      </c>
      <c r="L1666">
        <f t="shared" si="272"/>
        <v>2.5</v>
      </c>
      <c r="M1666">
        <f t="shared" si="273"/>
        <v>-1</v>
      </c>
      <c r="O1666">
        <f t="shared" si="266"/>
        <v>2.681362308301007</v>
      </c>
      <c r="P1666">
        <f t="shared" si="267"/>
        <v>2.213513710766998</v>
      </c>
      <c r="Q1666">
        <f t="shared" si="268"/>
        <v>1.606756855383499</v>
      </c>
      <c r="R1666">
        <f t="shared" si="269"/>
        <v>0.39324314461650112</v>
      </c>
      <c r="S1666">
        <f t="shared" si="270"/>
        <v>-0.21351371076699777</v>
      </c>
      <c r="T1666">
        <f t="shared" si="271"/>
        <v>-0.68136230830100697</v>
      </c>
    </row>
    <row r="1667" spans="9:20">
      <c r="I1667">
        <f t="shared" ref="I1667:I1730" si="274">I1666+0.1</f>
        <v>166.49999999999483</v>
      </c>
      <c r="L1667">
        <f t="shared" si="272"/>
        <v>2.5</v>
      </c>
      <c r="M1667">
        <f t="shared" si="273"/>
        <v>-1</v>
      </c>
      <c r="O1667">
        <f t="shared" ref="O1667:O1730" si="275">1+((0.5*$B$6*$B$21/$B$5)*$D$33*$B$28*$I1667)</f>
        <v>2.6823727423805148</v>
      </c>
      <c r="P1667">
        <f t="shared" ref="P1667:P1730" si="276">1+((0.5*$B$6*$B$21/$B$5)*$E$33*$B$28*$I1667)</f>
        <v>2.2142429858335646</v>
      </c>
      <c r="Q1667">
        <f t="shared" ref="Q1667:Q1730" si="277">1+((0.5*$B$6*$B$21/$B$5)*$F$33*$B$28*$I1667)</f>
        <v>1.6071214929167823</v>
      </c>
      <c r="R1667">
        <f t="shared" ref="R1667:R1730" si="278">1-((0.5*$B$6*$B$21/$B$5)*$F$33*$B$28*$I1667)</f>
        <v>0.39287850708321781</v>
      </c>
      <c r="S1667">
        <f t="shared" ref="S1667:S1730" si="279">1-((0.5*$B$6*$B$21/$B$5)*$E$33*$B$28*$I1667)</f>
        <v>-0.21424298583356438</v>
      </c>
      <c r="T1667">
        <f t="shared" ref="T1667:T1730" si="280">1-((0.5*$B$6*$B$21/$B$5)*$D$33*$B$28*$I1667)</f>
        <v>-0.68237274238051482</v>
      </c>
    </row>
    <row r="1668" spans="9:20">
      <c r="I1668">
        <f t="shared" si="274"/>
        <v>166.59999999999482</v>
      </c>
      <c r="L1668">
        <f t="shared" ref="L1668:L1731" si="281">$B$1</f>
        <v>2.5</v>
      </c>
      <c r="M1668">
        <f t="shared" ref="M1668:M1731" si="282">$B$2</f>
        <v>-1</v>
      </c>
      <c r="O1668">
        <f t="shared" si="275"/>
        <v>2.6833831764600227</v>
      </c>
      <c r="P1668">
        <f t="shared" si="276"/>
        <v>2.2149722609001312</v>
      </c>
      <c r="Q1668">
        <f t="shared" si="277"/>
        <v>1.6074861304500656</v>
      </c>
      <c r="R1668">
        <f t="shared" si="278"/>
        <v>0.3925138695499345</v>
      </c>
      <c r="S1668">
        <f t="shared" si="279"/>
        <v>-0.214972260900131</v>
      </c>
      <c r="T1668">
        <f t="shared" si="280"/>
        <v>-0.68338317646002245</v>
      </c>
    </row>
    <row r="1669" spans="9:20">
      <c r="I1669">
        <f t="shared" si="274"/>
        <v>166.69999999999482</v>
      </c>
      <c r="L1669">
        <f t="shared" si="281"/>
        <v>2.5</v>
      </c>
      <c r="M1669">
        <f t="shared" si="282"/>
        <v>-1</v>
      </c>
      <c r="O1669">
        <f t="shared" si="275"/>
        <v>2.6843936105395301</v>
      </c>
      <c r="P1669">
        <f t="shared" si="276"/>
        <v>2.2157015359666978</v>
      </c>
      <c r="Q1669">
        <f t="shared" si="277"/>
        <v>1.6078507679833489</v>
      </c>
      <c r="R1669">
        <f t="shared" si="278"/>
        <v>0.39214923201665108</v>
      </c>
      <c r="S1669">
        <f t="shared" si="279"/>
        <v>-0.21570153596669783</v>
      </c>
      <c r="T1669">
        <f t="shared" si="280"/>
        <v>-0.68439361053953029</v>
      </c>
    </row>
    <row r="1670" spans="9:20">
      <c r="I1670">
        <f t="shared" si="274"/>
        <v>166.79999999999481</v>
      </c>
      <c r="L1670">
        <f t="shared" si="281"/>
        <v>2.5</v>
      </c>
      <c r="M1670">
        <f t="shared" si="282"/>
        <v>-1</v>
      </c>
      <c r="O1670">
        <f t="shared" si="275"/>
        <v>2.6854040446190384</v>
      </c>
      <c r="P1670">
        <f t="shared" si="276"/>
        <v>2.2164308110332644</v>
      </c>
      <c r="Q1670">
        <f t="shared" si="277"/>
        <v>1.6082154055166322</v>
      </c>
      <c r="R1670">
        <f t="shared" si="278"/>
        <v>0.39178459448336778</v>
      </c>
      <c r="S1670">
        <f t="shared" si="279"/>
        <v>-0.21643081103326445</v>
      </c>
      <c r="T1670">
        <f t="shared" si="280"/>
        <v>-0.68540404461903814</v>
      </c>
    </row>
    <row r="1671" spans="9:20">
      <c r="I1671">
        <f t="shared" si="274"/>
        <v>166.8999999999948</v>
      </c>
      <c r="L1671">
        <f t="shared" si="281"/>
        <v>2.5</v>
      </c>
      <c r="M1671">
        <f t="shared" si="282"/>
        <v>-1</v>
      </c>
      <c r="O1671">
        <f t="shared" si="275"/>
        <v>2.6864144786985458</v>
      </c>
      <c r="P1671">
        <f t="shared" si="276"/>
        <v>2.2171600860998311</v>
      </c>
      <c r="Q1671">
        <f t="shared" si="277"/>
        <v>1.6085800430499155</v>
      </c>
      <c r="R1671">
        <f t="shared" si="278"/>
        <v>0.39141995695008447</v>
      </c>
      <c r="S1671">
        <f t="shared" si="279"/>
        <v>-0.21716008609983106</v>
      </c>
      <c r="T1671">
        <f t="shared" si="280"/>
        <v>-0.68641447869854577</v>
      </c>
    </row>
    <row r="1672" spans="9:20">
      <c r="I1672">
        <f t="shared" si="274"/>
        <v>166.9999999999948</v>
      </c>
      <c r="L1672">
        <f t="shared" si="281"/>
        <v>2.5</v>
      </c>
      <c r="M1672">
        <f t="shared" si="282"/>
        <v>-1</v>
      </c>
      <c r="O1672">
        <f t="shared" si="275"/>
        <v>2.6874249127780536</v>
      </c>
      <c r="P1672">
        <f t="shared" si="276"/>
        <v>2.2178893611663977</v>
      </c>
      <c r="Q1672">
        <f t="shared" si="277"/>
        <v>1.6089446805831988</v>
      </c>
      <c r="R1672">
        <f t="shared" si="278"/>
        <v>0.39105531941680116</v>
      </c>
      <c r="S1672">
        <f t="shared" si="279"/>
        <v>-0.21788936116639768</v>
      </c>
      <c r="T1672">
        <f t="shared" si="280"/>
        <v>-0.68742491277805362</v>
      </c>
    </row>
    <row r="1673" spans="9:20">
      <c r="I1673">
        <f t="shared" si="274"/>
        <v>167.09999999999479</v>
      </c>
      <c r="L1673">
        <f t="shared" si="281"/>
        <v>2.5</v>
      </c>
      <c r="M1673">
        <f t="shared" si="282"/>
        <v>-1</v>
      </c>
      <c r="O1673">
        <f t="shared" si="275"/>
        <v>2.6884353468575615</v>
      </c>
      <c r="P1673">
        <f t="shared" si="276"/>
        <v>2.2186186362329643</v>
      </c>
      <c r="Q1673">
        <f t="shared" si="277"/>
        <v>1.6093093181164821</v>
      </c>
      <c r="R1673">
        <f t="shared" si="278"/>
        <v>0.39069068188351774</v>
      </c>
      <c r="S1673">
        <f t="shared" si="279"/>
        <v>-0.21861863623296451</v>
      </c>
      <c r="T1673">
        <f t="shared" si="280"/>
        <v>-0.68843534685756147</v>
      </c>
    </row>
    <row r="1674" spans="9:20">
      <c r="I1674">
        <f t="shared" si="274"/>
        <v>167.19999999999479</v>
      </c>
      <c r="L1674">
        <f t="shared" si="281"/>
        <v>2.5</v>
      </c>
      <c r="M1674">
        <f t="shared" si="282"/>
        <v>-1</v>
      </c>
      <c r="O1674">
        <f t="shared" si="275"/>
        <v>2.6894457809370693</v>
      </c>
      <c r="P1674">
        <f t="shared" si="276"/>
        <v>2.2193479112995309</v>
      </c>
      <c r="Q1674">
        <f t="shared" si="277"/>
        <v>1.6096739556497655</v>
      </c>
      <c r="R1674">
        <f t="shared" si="278"/>
        <v>0.39032604435023444</v>
      </c>
      <c r="S1674">
        <f t="shared" si="279"/>
        <v>-0.21934791129953113</v>
      </c>
      <c r="T1674">
        <f t="shared" si="280"/>
        <v>-0.68944578093706932</v>
      </c>
    </row>
    <row r="1675" spans="9:20">
      <c r="I1675">
        <f t="shared" si="274"/>
        <v>167.29999999999478</v>
      </c>
      <c r="L1675">
        <f t="shared" si="281"/>
        <v>2.5</v>
      </c>
      <c r="M1675">
        <f t="shared" si="282"/>
        <v>-1</v>
      </c>
      <c r="O1675">
        <f t="shared" si="275"/>
        <v>2.6904562150165772</v>
      </c>
      <c r="P1675">
        <f t="shared" si="276"/>
        <v>2.2200771863660975</v>
      </c>
      <c r="Q1675">
        <f t="shared" si="277"/>
        <v>1.6100385931830488</v>
      </c>
      <c r="R1675">
        <f t="shared" si="278"/>
        <v>0.38996140681695113</v>
      </c>
      <c r="S1675">
        <f t="shared" si="279"/>
        <v>-0.22007718636609774</v>
      </c>
      <c r="T1675">
        <f t="shared" si="280"/>
        <v>-0.69045621501657695</v>
      </c>
    </row>
    <row r="1676" spans="9:20">
      <c r="I1676">
        <f t="shared" si="274"/>
        <v>167.39999999999478</v>
      </c>
      <c r="L1676">
        <f t="shared" si="281"/>
        <v>2.5</v>
      </c>
      <c r="M1676">
        <f t="shared" si="282"/>
        <v>-1</v>
      </c>
      <c r="O1676">
        <f t="shared" si="275"/>
        <v>2.6914666490960846</v>
      </c>
      <c r="P1676">
        <f t="shared" si="276"/>
        <v>2.2208064614326646</v>
      </c>
      <c r="Q1676">
        <f t="shared" si="277"/>
        <v>1.6104032307163323</v>
      </c>
      <c r="R1676">
        <f t="shared" si="278"/>
        <v>0.38959676928366771</v>
      </c>
      <c r="S1676">
        <f t="shared" si="279"/>
        <v>-0.22080646143266458</v>
      </c>
      <c r="T1676">
        <f t="shared" si="280"/>
        <v>-0.6914666490960848</v>
      </c>
    </row>
    <row r="1677" spans="9:20">
      <c r="I1677">
        <f t="shared" si="274"/>
        <v>167.49999999999477</v>
      </c>
      <c r="L1677">
        <f t="shared" si="281"/>
        <v>2.5</v>
      </c>
      <c r="M1677">
        <f t="shared" si="282"/>
        <v>-1</v>
      </c>
      <c r="O1677">
        <f t="shared" si="275"/>
        <v>2.6924770831755929</v>
      </c>
      <c r="P1677">
        <f t="shared" si="276"/>
        <v>2.2215357364992312</v>
      </c>
      <c r="Q1677">
        <f t="shared" si="277"/>
        <v>1.6107678682496156</v>
      </c>
      <c r="R1677">
        <f t="shared" si="278"/>
        <v>0.3892321317503844</v>
      </c>
      <c r="S1677">
        <f t="shared" si="279"/>
        <v>-0.2215357364992312</v>
      </c>
      <c r="T1677">
        <f t="shared" si="280"/>
        <v>-0.69247708317559264</v>
      </c>
    </row>
    <row r="1678" spans="9:20">
      <c r="I1678">
        <f t="shared" si="274"/>
        <v>167.59999999999476</v>
      </c>
      <c r="L1678">
        <f t="shared" si="281"/>
        <v>2.5</v>
      </c>
      <c r="M1678">
        <f t="shared" si="282"/>
        <v>-1</v>
      </c>
      <c r="O1678">
        <f t="shared" si="275"/>
        <v>2.6934875172551003</v>
      </c>
      <c r="P1678">
        <f t="shared" si="276"/>
        <v>2.2222650115657978</v>
      </c>
      <c r="Q1678">
        <f t="shared" si="277"/>
        <v>1.6111325057828989</v>
      </c>
      <c r="R1678">
        <f t="shared" si="278"/>
        <v>0.3888674942171011</v>
      </c>
      <c r="S1678">
        <f t="shared" si="279"/>
        <v>-0.22226501156579781</v>
      </c>
      <c r="T1678">
        <f t="shared" si="280"/>
        <v>-0.69348751725510049</v>
      </c>
    </row>
    <row r="1679" spans="9:20">
      <c r="I1679">
        <f t="shared" si="274"/>
        <v>167.69999999999476</v>
      </c>
      <c r="L1679">
        <f t="shared" si="281"/>
        <v>2.5</v>
      </c>
      <c r="M1679">
        <f t="shared" si="282"/>
        <v>-1</v>
      </c>
      <c r="O1679">
        <f t="shared" si="275"/>
        <v>2.6944979513346081</v>
      </c>
      <c r="P1679">
        <f t="shared" si="276"/>
        <v>2.2229942866323649</v>
      </c>
      <c r="Q1679">
        <f t="shared" si="277"/>
        <v>1.6114971433161824</v>
      </c>
      <c r="R1679">
        <f t="shared" si="278"/>
        <v>0.38850285668381768</v>
      </c>
      <c r="S1679">
        <f t="shared" si="279"/>
        <v>-0.22299428663236465</v>
      </c>
      <c r="T1679">
        <f t="shared" si="280"/>
        <v>-0.69449795133460812</v>
      </c>
    </row>
    <row r="1680" spans="9:20">
      <c r="I1680">
        <f t="shared" si="274"/>
        <v>167.79999999999475</v>
      </c>
      <c r="L1680">
        <f t="shared" si="281"/>
        <v>2.5</v>
      </c>
      <c r="M1680">
        <f t="shared" si="282"/>
        <v>-1</v>
      </c>
      <c r="O1680">
        <f t="shared" si="275"/>
        <v>2.695508385414116</v>
      </c>
      <c r="P1680">
        <f t="shared" si="276"/>
        <v>2.2237235616989315</v>
      </c>
      <c r="Q1680">
        <f t="shared" si="277"/>
        <v>1.6118617808494657</v>
      </c>
      <c r="R1680">
        <f t="shared" si="278"/>
        <v>0.38813821915053437</v>
      </c>
      <c r="S1680">
        <f t="shared" si="279"/>
        <v>-0.22372356169893126</v>
      </c>
      <c r="T1680">
        <f t="shared" si="280"/>
        <v>-0.69550838541411597</v>
      </c>
    </row>
    <row r="1681" spans="9:20">
      <c r="I1681">
        <f t="shared" si="274"/>
        <v>167.89999999999475</v>
      </c>
      <c r="L1681">
        <f t="shared" si="281"/>
        <v>2.5</v>
      </c>
      <c r="M1681">
        <f t="shared" si="282"/>
        <v>-1</v>
      </c>
      <c r="O1681">
        <f t="shared" si="275"/>
        <v>2.6965188194936238</v>
      </c>
      <c r="P1681">
        <f t="shared" si="276"/>
        <v>2.2244528367654981</v>
      </c>
      <c r="Q1681">
        <f t="shared" si="277"/>
        <v>1.612226418382749</v>
      </c>
      <c r="R1681">
        <f t="shared" si="278"/>
        <v>0.38777358161725106</v>
      </c>
      <c r="S1681">
        <f t="shared" si="279"/>
        <v>-0.22445283676549788</v>
      </c>
      <c r="T1681">
        <f t="shared" si="280"/>
        <v>-0.69651881949362382</v>
      </c>
    </row>
    <row r="1682" spans="9:20">
      <c r="I1682">
        <f t="shared" si="274"/>
        <v>167.99999999999474</v>
      </c>
      <c r="L1682">
        <f t="shared" si="281"/>
        <v>2.5</v>
      </c>
      <c r="M1682">
        <f t="shared" si="282"/>
        <v>-1</v>
      </c>
      <c r="O1682">
        <f t="shared" si="275"/>
        <v>2.6975292535731317</v>
      </c>
      <c r="P1682">
        <f t="shared" si="276"/>
        <v>2.2251821118320647</v>
      </c>
      <c r="Q1682">
        <f t="shared" si="277"/>
        <v>1.6125910559160324</v>
      </c>
      <c r="R1682">
        <f t="shared" si="278"/>
        <v>0.38740894408396764</v>
      </c>
      <c r="S1682">
        <f t="shared" si="279"/>
        <v>-0.22518211183206471</v>
      </c>
      <c r="T1682">
        <f t="shared" si="280"/>
        <v>-0.69752925357313167</v>
      </c>
    </row>
    <row r="1683" spans="9:20">
      <c r="I1683">
        <f t="shared" si="274"/>
        <v>168.09999999999474</v>
      </c>
      <c r="L1683">
        <f t="shared" si="281"/>
        <v>2.5</v>
      </c>
      <c r="M1683">
        <f t="shared" si="282"/>
        <v>-1</v>
      </c>
      <c r="O1683">
        <f t="shared" si="275"/>
        <v>2.6985396876526391</v>
      </c>
      <c r="P1683">
        <f t="shared" si="276"/>
        <v>2.2259113868986313</v>
      </c>
      <c r="Q1683">
        <f t="shared" si="277"/>
        <v>1.6129556934493157</v>
      </c>
      <c r="R1683">
        <f t="shared" si="278"/>
        <v>0.38704430655068434</v>
      </c>
      <c r="S1683">
        <f t="shared" si="279"/>
        <v>-0.22591138689863133</v>
      </c>
      <c r="T1683">
        <f t="shared" si="280"/>
        <v>-0.6985396876526393</v>
      </c>
    </row>
    <row r="1684" spans="9:20">
      <c r="I1684">
        <f t="shared" si="274"/>
        <v>168.19999999999473</v>
      </c>
      <c r="L1684">
        <f t="shared" si="281"/>
        <v>2.5</v>
      </c>
      <c r="M1684">
        <f t="shared" si="282"/>
        <v>-1</v>
      </c>
      <c r="O1684">
        <f t="shared" si="275"/>
        <v>2.6995501217321474</v>
      </c>
      <c r="P1684">
        <f t="shared" si="276"/>
        <v>2.2266406619651979</v>
      </c>
      <c r="Q1684">
        <f t="shared" si="277"/>
        <v>1.613320330982599</v>
      </c>
      <c r="R1684">
        <f t="shared" si="278"/>
        <v>0.38667966901740103</v>
      </c>
      <c r="S1684">
        <f t="shared" si="279"/>
        <v>-0.22664066196519794</v>
      </c>
      <c r="T1684">
        <f t="shared" si="280"/>
        <v>-0.69955012173214715</v>
      </c>
    </row>
    <row r="1685" spans="9:20">
      <c r="I1685">
        <f t="shared" si="274"/>
        <v>168.29999999999472</v>
      </c>
      <c r="L1685">
        <f t="shared" si="281"/>
        <v>2.5</v>
      </c>
      <c r="M1685">
        <f t="shared" si="282"/>
        <v>-1</v>
      </c>
      <c r="O1685">
        <f t="shared" si="275"/>
        <v>2.7005605558116548</v>
      </c>
      <c r="P1685">
        <f t="shared" si="276"/>
        <v>2.2273699370317646</v>
      </c>
      <c r="Q1685">
        <f t="shared" si="277"/>
        <v>1.6136849685158823</v>
      </c>
      <c r="R1685">
        <f t="shared" si="278"/>
        <v>0.38631503148411761</v>
      </c>
      <c r="S1685">
        <f t="shared" si="279"/>
        <v>-0.22736993703176478</v>
      </c>
      <c r="T1685">
        <f t="shared" si="280"/>
        <v>-0.70056055581165499</v>
      </c>
    </row>
    <row r="1686" spans="9:20">
      <c r="I1686">
        <f t="shared" si="274"/>
        <v>168.39999999999472</v>
      </c>
      <c r="L1686">
        <f t="shared" si="281"/>
        <v>2.5</v>
      </c>
      <c r="M1686">
        <f t="shared" si="282"/>
        <v>-1</v>
      </c>
      <c r="O1686">
        <f t="shared" si="275"/>
        <v>2.7015709898911626</v>
      </c>
      <c r="P1686">
        <f t="shared" si="276"/>
        <v>2.2280992120983312</v>
      </c>
      <c r="Q1686">
        <f t="shared" si="277"/>
        <v>1.6140496060491656</v>
      </c>
      <c r="R1686">
        <f t="shared" si="278"/>
        <v>0.3859503939508343</v>
      </c>
      <c r="S1686">
        <f t="shared" si="279"/>
        <v>-0.22809921209833139</v>
      </c>
      <c r="T1686">
        <f t="shared" si="280"/>
        <v>-0.70157098989116262</v>
      </c>
    </row>
    <row r="1687" spans="9:20">
      <c r="I1687">
        <f t="shared" si="274"/>
        <v>168.49999999999471</v>
      </c>
      <c r="L1687">
        <f t="shared" si="281"/>
        <v>2.5</v>
      </c>
      <c r="M1687">
        <f t="shared" si="282"/>
        <v>-1</v>
      </c>
      <c r="O1687">
        <f t="shared" si="275"/>
        <v>2.7025814239706705</v>
      </c>
      <c r="P1687">
        <f t="shared" si="276"/>
        <v>2.2288284871648978</v>
      </c>
      <c r="Q1687">
        <f t="shared" si="277"/>
        <v>1.6144142435824489</v>
      </c>
      <c r="R1687">
        <f t="shared" si="278"/>
        <v>0.385585756417551</v>
      </c>
      <c r="S1687">
        <f t="shared" si="279"/>
        <v>-0.22882848716489801</v>
      </c>
      <c r="T1687">
        <f t="shared" si="280"/>
        <v>-0.70258142397067047</v>
      </c>
    </row>
    <row r="1688" spans="9:20">
      <c r="I1688">
        <f t="shared" si="274"/>
        <v>168.59999999999471</v>
      </c>
      <c r="L1688">
        <f t="shared" si="281"/>
        <v>2.5</v>
      </c>
      <c r="M1688">
        <f t="shared" si="282"/>
        <v>-1</v>
      </c>
      <c r="O1688">
        <f t="shared" si="275"/>
        <v>2.7035918580501783</v>
      </c>
      <c r="P1688">
        <f t="shared" si="276"/>
        <v>2.2295577622314648</v>
      </c>
      <c r="Q1688">
        <f t="shared" si="277"/>
        <v>1.6147788811157324</v>
      </c>
      <c r="R1688">
        <f t="shared" si="278"/>
        <v>0.38522111888426758</v>
      </c>
      <c r="S1688">
        <f t="shared" si="279"/>
        <v>-0.22955776223146485</v>
      </c>
      <c r="T1688">
        <f t="shared" si="280"/>
        <v>-0.70359185805017832</v>
      </c>
    </row>
    <row r="1689" spans="9:20">
      <c r="I1689">
        <f t="shared" si="274"/>
        <v>168.6999999999947</v>
      </c>
      <c r="L1689">
        <f t="shared" si="281"/>
        <v>2.5</v>
      </c>
      <c r="M1689">
        <f t="shared" si="282"/>
        <v>-1</v>
      </c>
      <c r="O1689">
        <f t="shared" si="275"/>
        <v>2.7046022921296862</v>
      </c>
      <c r="P1689">
        <f t="shared" si="276"/>
        <v>2.2302870372980315</v>
      </c>
      <c r="Q1689">
        <f t="shared" si="277"/>
        <v>1.6151435186490157</v>
      </c>
      <c r="R1689">
        <f t="shared" si="278"/>
        <v>0.38485648135098427</v>
      </c>
      <c r="S1689">
        <f t="shared" si="279"/>
        <v>-0.23028703729803146</v>
      </c>
      <c r="T1689">
        <f t="shared" si="280"/>
        <v>-0.70460229212968617</v>
      </c>
    </row>
    <row r="1690" spans="9:20">
      <c r="I1690">
        <f t="shared" si="274"/>
        <v>168.7999999999947</v>
      </c>
      <c r="L1690">
        <f t="shared" si="281"/>
        <v>2.5</v>
      </c>
      <c r="M1690">
        <f t="shared" si="282"/>
        <v>-1</v>
      </c>
      <c r="O1690">
        <f t="shared" si="275"/>
        <v>2.7056127262091936</v>
      </c>
      <c r="P1690">
        <f t="shared" si="276"/>
        <v>2.2310163123645981</v>
      </c>
      <c r="Q1690">
        <f t="shared" si="277"/>
        <v>1.615508156182299</v>
      </c>
      <c r="R1690">
        <f t="shared" si="278"/>
        <v>0.38449184381770096</v>
      </c>
      <c r="S1690">
        <f t="shared" si="279"/>
        <v>-0.23101631236459808</v>
      </c>
      <c r="T1690">
        <f t="shared" si="280"/>
        <v>-0.7056127262091938</v>
      </c>
    </row>
    <row r="1691" spans="9:20">
      <c r="I1691">
        <f t="shared" si="274"/>
        <v>168.89999999999469</v>
      </c>
      <c r="L1691">
        <f t="shared" si="281"/>
        <v>2.5</v>
      </c>
      <c r="M1691">
        <f t="shared" si="282"/>
        <v>-1</v>
      </c>
      <c r="O1691">
        <f t="shared" si="275"/>
        <v>2.7066231602887019</v>
      </c>
      <c r="P1691">
        <f t="shared" si="276"/>
        <v>2.2317455874311651</v>
      </c>
      <c r="Q1691">
        <f t="shared" si="277"/>
        <v>1.6158727937155826</v>
      </c>
      <c r="R1691">
        <f t="shared" si="278"/>
        <v>0.38412720628441754</v>
      </c>
      <c r="S1691">
        <f t="shared" si="279"/>
        <v>-0.23174558743116491</v>
      </c>
      <c r="T1691">
        <f t="shared" si="280"/>
        <v>-0.70662316028870165</v>
      </c>
    </row>
    <row r="1692" spans="9:20">
      <c r="I1692">
        <f t="shared" si="274"/>
        <v>168.99999999999469</v>
      </c>
      <c r="L1692">
        <f t="shared" si="281"/>
        <v>2.5</v>
      </c>
      <c r="M1692">
        <f t="shared" si="282"/>
        <v>-1</v>
      </c>
      <c r="O1692">
        <f t="shared" si="275"/>
        <v>2.7076335943682093</v>
      </c>
      <c r="P1692">
        <f t="shared" si="276"/>
        <v>2.2324748624977317</v>
      </c>
      <c r="Q1692">
        <f t="shared" si="277"/>
        <v>1.6162374312488659</v>
      </c>
      <c r="R1692">
        <f t="shared" si="278"/>
        <v>0.38376256875113424</v>
      </c>
      <c r="S1692">
        <f t="shared" si="279"/>
        <v>-0.23247486249773153</v>
      </c>
      <c r="T1692">
        <f t="shared" si="280"/>
        <v>-0.7076335943682095</v>
      </c>
    </row>
    <row r="1693" spans="9:20">
      <c r="I1693">
        <f t="shared" si="274"/>
        <v>169.09999999999468</v>
      </c>
      <c r="L1693">
        <f t="shared" si="281"/>
        <v>2.5</v>
      </c>
      <c r="M1693">
        <f t="shared" si="282"/>
        <v>-1</v>
      </c>
      <c r="O1693">
        <f t="shared" si="275"/>
        <v>2.7086440284477176</v>
      </c>
      <c r="P1693">
        <f t="shared" si="276"/>
        <v>2.2332041375642984</v>
      </c>
      <c r="Q1693">
        <f t="shared" si="277"/>
        <v>1.6166020687821492</v>
      </c>
      <c r="R1693">
        <f t="shared" si="278"/>
        <v>0.38339793121785093</v>
      </c>
      <c r="S1693">
        <f t="shared" si="279"/>
        <v>-0.23320413756429814</v>
      </c>
      <c r="T1693">
        <f t="shared" si="280"/>
        <v>-0.70864402844771734</v>
      </c>
    </row>
    <row r="1694" spans="9:20">
      <c r="I1694">
        <f t="shared" si="274"/>
        <v>169.19999999999467</v>
      </c>
      <c r="L1694">
        <f t="shared" si="281"/>
        <v>2.5</v>
      </c>
      <c r="M1694">
        <f t="shared" si="282"/>
        <v>-1</v>
      </c>
      <c r="O1694">
        <f t="shared" si="275"/>
        <v>2.709654462527225</v>
      </c>
      <c r="P1694">
        <f t="shared" si="276"/>
        <v>2.233933412630865</v>
      </c>
      <c r="Q1694">
        <f t="shared" si="277"/>
        <v>1.6169667063154325</v>
      </c>
      <c r="R1694">
        <f t="shared" si="278"/>
        <v>0.38303329368456751</v>
      </c>
      <c r="S1694">
        <f t="shared" si="279"/>
        <v>-0.23393341263086498</v>
      </c>
      <c r="T1694">
        <f t="shared" si="280"/>
        <v>-0.70965446252722497</v>
      </c>
    </row>
    <row r="1695" spans="9:20">
      <c r="I1695">
        <f t="shared" si="274"/>
        <v>169.29999999999467</v>
      </c>
      <c r="L1695">
        <f t="shared" si="281"/>
        <v>2.5</v>
      </c>
      <c r="M1695">
        <f t="shared" si="282"/>
        <v>-1</v>
      </c>
      <c r="O1695">
        <f t="shared" si="275"/>
        <v>2.7106648966067328</v>
      </c>
      <c r="P1695">
        <f t="shared" si="276"/>
        <v>2.2346626876974316</v>
      </c>
      <c r="Q1695">
        <f t="shared" si="277"/>
        <v>1.6173313438487158</v>
      </c>
      <c r="R1695">
        <f t="shared" si="278"/>
        <v>0.3826686561512842</v>
      </c>
      <c r="S1695">
        <f t="shared" si="279"/>
        <v>-0.23466268769743159</v>
      </c>
      <c r="T1695">
        <f t="shared" si="280"/>
        <v>-0.71066489660673282</v>
      </c>
    </row>
    <row r="1696" spans="9:20">
      <c r="I1696">
        <f t="shared" si="274"/>
        <v>169.39999999999466</v>
      </c>
      <c r="L1696">
        <f t="shared" si="281"/>
        <v>2.5</v>
      </c>
      <c r="M1696">
        <f t="shared" si="282"/>
        <v>-1</v>
      </c>
      <c r="O1696">
        <f t="shared" si="275"/>
        <v>2.7116753306862407</v>
      </c>
      <c r="P1696">
        <f t="shared" si="276"/>
        <v>2.2353919627639982</v>
      </c>
      <c r="Q1696">
        <f t="shared" si="277"/>
        <v>1.6176959813819991</v>
      </c>
      <c r="R1696">
        <f t="shared" si="278"/>
        <v>0.3823040186180009</v>
      </c>
      <c r="S1696">
        <f t="shared" si="279"/>
        <v>-0.23539196276399821</v>
      </c>
      <c r="T1696">
        <f t="shared" si="280"/>
        <v>-0.71167533068624067</v>
      </c>
    </row>
    <row r="1697" spans="9:20">
      <c r="I1697">
        <f t="shared" si="274"/>
        <v>169.49999999999466</v>
      </c>
      <c r="L1697">
        <f t="shared" si="281"/>
        <v>2.5</v>
      </c>
      <c r="M1697">
        <f t="shared" si="282"/>
        <v>-1</v>
      </c>
      <c r="O1697">
        <f t="shared" si="275"/>
        <v>2.7126857647657485</v>
      </c>
      <c r="P1697">
        <f t="shared" si="276"/>
        <v>2.2361212378305648</v>
      </c>
      <c r="Q1697">
        <f t="shared" si="277"/>
        <v>1.6180606189152824</v>
      </c>
      <c r="R1697">
        <f t="shared" si="278"/>
        <v>0.38193938108471748</v>
      </c>
      <c r="S1697">
        <f t="shared" si="279"/>
        <v>-0.23612123783056505</v>
      </c>
      <c r="T1697">
        <f t="shared" si="280"/>
        <v>-0.71268576476574852</v>
      </c>
    </row>
    <row r="1698" spans="9:20">
      <c r="I1698">
        <f t="shared" si="274"/>
        <v>169.59999999999465</v>
      </c>
      <c r="L1698">
        <f t="shared" si="281"/>
        <v>2.5</v>
      </c>
      <c r="M1698">
        <f t="shared" si="282"/>
        <v>-1</v>
      </c>
      <c r="O1698">
        <f t="shared" si="275"/>
        <v>2.7136961988452564</v>
      </c>
      <c r="P1698">
        <f t="shared" si="276"/>
        <v>2.2368505128971314</v>
      </c>
      <c r="Q1698">
        <f t="shared" si="277"/>
        <v>1.6184252564485657</v>
      </c>
      <c r="R1698">
        <f t="shared" si="278"/>
        <v>0.38157474355143417</v>
      </c>
      <c r="S1698">
        <f t="shared" si="279"/>
        <v>-0.23685051289713166</v>
      </c>
      <c r="T1698">
        <f t="shared" si="280"/>
        <v>-0.71369619884525615</v>
      </c>
    </row>
    <row r="1699" spans="9:20">
      <c r="I1699">
        <f t="shared" si="274"/>
        <v>169.69999999999465</v>
      </c>
      <c r="L1699">
        <f t="shared" si="281"/>
        <v>2.5</v>
      </c>
      <c r="M1699">
        <f t="shared" si="282"/>
        <v>-1</v>
      </c>
      <c r="O1699">
        <f t="shared" si="275"/>
        <v>2.7147066329247638</v>
      </c>
      <c r="P1699">
        <f t="shared" si="276"/>
        <v>2.2375797879636981</v>
      </c>
      <c r="Q1699">
        <f t="shared" si="277"/>
        <v>1.618789893981849</v>
      </c>
      <c r="R1699">
        <f t="shared" si="278"/>
        <v>0.38121010601815086</v>
      </c>
      <c r="S1699">
        <f t="shared" si="279"/>
        <v>-0.23757978796369827</v>
      </c>
      <c r="T1699">
        <f t="shared" si="280"/>
        <v>-0.714706632924764</v>
      </c>
    </row>
    <row r="1700" spans="9:20">
      <c r="I1700">
        <f t="shared" si="274"/>
        <v>169.79999999999464</v>
      </c>
      <c r="L1700">
        <f t="shared" si="281"/>
        <v>2.5</v>
      </c>
      <c r="M1700">
        <f t="shared" si="282"/>
        <v>-1</v>
      </c>
      <c r="O1700">
        <f t="shared" si="275"/>
        <v>2.7157170670042721</v>
      </c>
      <c r="P1700">
        <f t="shared" si="276"/>
        <v>2.2383090630302651</v>
      </c>
      <c r="Q1700">
        <f t="shared" si="277"/>
        <v>1.6191545315151326</v>
      </c>
      <c r="R1700">
        <f t="shared" si="278"/>
        <v>0.38084546848486744</v>
      </c>
      <c r="S1700">
        <f t="shared" si="279"/>
        <v>-0.23830906303026511</v>
      </c>
      <c r="T1700">
        <f t="shared" si="280"/>
        <v>-0.71571706700427185</v>
      </c>
    </row>
    <row r="1701" spans="9:20">
      <c r="I1701">
        <f t="shared" si="274"/>
        <v>169.89999999999463</v>
      </c>
      <c r="L1701">
        <f t="shared" si="281"/>
        <v>2.5</v>
      </c>
      <c r="M1701">
        <f t="shared" si="282"/>
        <v>-1</v>
      </c>
      <c r="O1701">
        <f t="shared" si="275"/>
        <v>2.7167275010837795</v>
      </c>
      <c r="P1701">
        <f t="shared" si="276"/>
        <v>2.2390383380968317</v>
      </c>
      <c r="Q1701">
        <f t="shared" si="277"/>
        <v>1.6195191690484159</v>
      </c>
      <c r="R1701">
        <f t="shared" si="278"/>
        <v>0.38048083095158414</v>
      </c>
      <c r="S1701">
        <f t="shared" si="279"/>
        <v>-0.23903833809683173</v>
      </c>
      <c r="T1701">
        <f t="shared" si="280"/>
        <v>-0.71672750108377969</v>
      </c>
    </row>
    <row r="1702" spans="9:20">
      <c r="I1702">
        <f t="shared" si="274"/>
        <v>169.99999999999463</v>
      </c>
      <c r="L1702">
        <f t="shared" si="281"/>
        <v>2.5</v>
      </c>
      <c r="M1702">
        <f t="shared" si="282"/>
        <v>-1</v>
      </c>
      <c r="O1702">
        <f t="shared" si="275"/>
        <v>2.7177379351632873</v>
      </c>
      <c r="P1702">
        <f t="shared" si="276"/>
        <v>2.2397676131633983</v>
      </c>
      <c r="Q1702">
        <f t="shared" si="277"/>
        <v>1.6198838065816992</v>
      </c>
      <c r="R1702">
        <f t="shared" si="278"/>
        <v>0.38011619341830083</v>
      </c>
      <c r="S1702">
        <f t="shared" si="279"/>
        <v>-0.23976761316339834</v>
      </c>
      <c r="T1702">
        <f t="shared" si="280"/>
        <v>-0.71773793516328732</v>
      </c>
    </row>
    <row r="1703" spans="9:20">
      <c r="I1703">
        <f t="shared" si="274"/>
        <v>170.09999999999462</v>
      </c>
      <c r="L1703">
        <f t="shared" si="281"/>
        <v>2.5</v>
      </c>
      <c r="M1703">
        <f t="shared" si="282"/>
        <v>-1</v>
      </c>
      <c r="O1703">
        <f t="shared" si="275"/>
        <v>2.7187483692427952</v>
      </c>
      <c r="P1703">
        <f t="shared" si="276"/>
        <v>2.240496888229965</v>
      </c>
      <c r="Q1703">
        <f t="shared" si="277"/>
        <v>1.6202484441149825</v>
      </c>
      <c r="R1703">
        <f t="shared" si="278"/>
        <v>0.37975155588501752</v>
      </c>
      <c r="S1703">
        <f t="shared" si="279"/>
        <v>-0.24049688822996496</v>
      </c>
      <c r="T1703">
        <f t="shared" si="280"/>
        <v>-0.71874836924279517</v>
      </c>
    </row>
    <row r="1704" spans="9:20">
      <c r="I1704">
        <f t="shared" si="274"/>
        <v>170.19999999999462</v>
      </c>
      <c r="L1704">
        <f t="shared" si="281"/>
        <v>2.5</v>
      </c>
      <c r="M1704">
        <f t="shared" si="282"/>
        <v>-1</v>
      </c>
      <c r="O1704">
        <f t="shared" si="275"/>
        <v>2.719758803322303</v>
      </c>
      <c r="P1704">
        <f t="shared" si="276"/>
        <v>2.241226163296532</v>
      </c>
      <c r="Q1704">
        <f t="shared" si="277"/>
        <v>1.620613081648266</v>
      </c>
      <c r="R1704">
        <f t="shared" si="278"/>
        <v>0.3793869183517341</v>
      </c>
      <c r="S1704">
        <f t="shared" si="279"/>
        <v>-0.24122616329653179</v>
      </c>
      <c r="T1704">
        <f t="shared" si="280"/>
        <v>-0.71975880332230302</v>
      </c>
    </row>
    <row r="1705" spans="9:20">
      <c r="I1705">
        <f t="shared" si="274"/>
        <v>170.29999999999461</v>
      </c>
      <c r="L1705">
        <f t="shared" si="281"/>
        <v>2.5</v>
      </c>
      <c r="M1705">
        <f t="shared" si="282"/>
        <v>-1</v>
      </c>
      <c r="O1705">
        <f t="shared" si="275"/>
        <v>2.7207692374018109</v>
      </c>
      <c r="P1705">
        <f t="shared" si="276"/>
        <v>2.2419554383630986</v>
      </c>
      <c r="Q1705">
        <f t="shared" si="277"/>
        <v>1.6209777191815493</v>
      </c>
      <c r="R1705">
        <f t="shared" si="278"/>
        <v>0.3790222808184508</v>
      </c>
      <c r="S1705">
        <f t="shared" si="279"/>
        <v>-0.24195543836309841</v>
      </c>
      <c r="T1705">
        <f t="shared" si="280"/>
        <v>-0.72076923740181065</v>
      </c>
    </row>
    <row r="1706" spans="9:20">
      <c r="I1706">
        <f t="shared" si="274"/>
        <v>170.39999999999461</v>
      </c>
      <c r="L1706">
        <f t="shared" si="281"/>
        <v>2.5</v>
      </c>
      <c r="M1706">
        <f t="shared" si="282"/>
        <v>-1</v>
      </c>
      <c r="O1706">
        <f t="shared" si="275"/>
        <v>2.7217796714813183</v>
      </c>
      <c r="P1706">
        <f t="shared" si="276"/>
        <v>2.2426847134296652</v>
      </c>
      <c r="Q1706">
        <f t="shared" si="277"/>
        <v>1.6213423567148326</v>
      </c>
      <c r="R1706">
        <f t="shared" si="278"/>
        <v>0.37865764328516749</v>
      </c>
      <c r="S1706">
        <f t="shared" si="279"/>
        <v>-0.24268471342966502</v>
      </c>
      <c r="T1706">
        <f t="shared" si="280"/>
        <v>-0.7217796714813185</v>
      </c>
    </row>
    <row r="1707" spans="9:20">
      <c r="I1707">
        <f t="shared" si="274"/>
        <v>170.4999999999946</v>
      </c>
      <c r="L1707">
        <f t="shared" si="281"/>
        <v>2.5</v>
      </c>
      <c r="M1707">
        <f t="shared" si="282"/>
        <v>-1</v>
      </c>
      <c r="O1707">
        <f t="shared" si="275"/>
        <v>2.7227901055608266</v>
      </c>
      <c r="P1707">
        <f t="shared" si="276"/>
        <v>2.2434139884962319</v>
      </c>
      <c r="Q1707">
        <f t="shared" si="277"/>
        <v>1.6217069942481159</v>
      </c>
      <c r="R1707">
        <f t="shared" si="278"/>
        <v>0.37829300575188407</v>
      </c>
      <c r="S1707">
        <f t="shared" si="279"/>
        <v>-0.24341398849623186</v>
      </c>
      <c r="T1707">
        <f t="shared" si="280"/>
        <v>-0.72279010556082635</v>
      </c>
    </row>
    <row r="1708" spans="9:20">
      <c r="I1708">
        <f t="shared" si="274"/>
        <v>170.59999999999459</v>
      </c>
      <c r="L1708">
        <f t="shared" si="281"/>
        <v>2.5</v>
      </c>
      <c r="M1708">
        <f t="shared" si="282"/>
        <v>-1</v>
      </c>
      <c r="O1708">
        <f t="shared" si="275"/>
        <v>2.723800539640334</v>
      </c>
      <c r="P1708">
        <f t="shared" si="276"/>
        <v>2.2441432635627985</v>
      </c>
      <c r="Q1708">
        <f t="shared" si="277"/>
        <v>1.6220716317813992</v>
      </c>
      <c r="R1708">
        <f t="shared" si="278"/>
        <v>0.37792836821860076</v>
      </c>
      <c r="S1708">
        <f t="shared" si="279"/>
        <v>-0.24414326356279847</v>
      </c>
      <c r="T1708">
        <f t="shared" si="280"/>
        <v>-0.7238005396403342</v>
      </c>
    </row>
    <row r="1709" spans="9:20">
      <c r="I1709">
        <f t="shared" si="274"/>
        <v>170.69999999999459</v>
      </c>
      <c r="L1709">
        <f t="shared" si="281"/>
        <v>2.5</v>
      </c>
      <c r="M1709">
        <f t="shared" si="282"/>
        <v>-1</v>
      </c>
      <c r="O1709">
        <f t="shared" si="275"/>
        <v>2.7248109737198418</v>
      </c>
      <c r="P1709">
        <f t="shared" si="276"/>
        <v>2.2448725386293651</v>
      </c>
      <c r="Q1709">
        <f t="shared" si="277"/>
        <v>1.6224362693146825</v>
      </c>
      <c r="R1709">
        <f t="shared" si="278"/>
        <v>0.37756373068531746</v>
      </c>
      <c r="S1709">
        <f t="shared" si="279"/>
        <v>-0.24487253862936509</v>
      </c>
      <c r="T1709">
        <f t="shared" si="280"/>
        <v>-0.72481097371984182</v>
      </c>
    </row>
    <row r="1710" spans="9:20">
      <c r="I1710">
        <f t="shared" si="274"/>
        <v>170.79999999999458</v>
      </c>
      <c r="L1710">
        <f t="shared" si="281"/>
        <v>2.5</v>
      </c>
      <c r="M1710">
        <f t="shared" si="282"/>
        <v>-1</v>
      </c>
      <c r="O1710">
        <f t="shared" si="275"/>
        <v>2.7258214077993497</v>
      </c>
      <c r="P1710">
        <f t="shared" si="276"/>
        <v>2.2456018136959317</v>
      </c>
      <c r="Q1710">
        <f t="shared" si="277"/>
        <v>1.6228009068479659</v>
      </c>
      <c r="R1710">
        <f t="shared" si="278"/>
        <v>0.37719909315203404</v>
      </c>
      <c r="S1710">
        <f t="shared" si="279"/>
        <v>-0.24560181369593193</v>
      </c>
      <c r="T1710">
        <f t="shared" si="280"/>
        <v>-0.72582140779934967</v>
      </c>
    </row>
    <row r="1711" spans="9:20">
      <c r="I1711">
        <f t="shared" si="274"/>
        <v>170.89999999999458</v>
      </c>
      <c r="L1711">
        <f t="shared" si="281"/>
        <v>2.5</v>
      </c>
      <c r="M1711">
        <f t="shared" si="282"/>
        <v>-1</v>
      </c>
      <c r="O1711">
        <f t="shared" si="275"/>
        <v>2.7268318418788575</v>
      </c>
      <c r="P1711">
        <f t="shared" si="276"/>
        <v>2.2463310887624983</v>
      </c>
      <c r="Q1711">
        <f t="shared" si="277"/>
        <v>1.6231655443812492</v>
      </c>
      <c r="R1711">
        <f t="shared" si="278"/>
        <v>0.37683445561875073</v>
      </c>
      <c r="S1711">
        <f t="shared" si="279"/>
        <v>-0.24633108876249854</v>
      </c>
      <c r="T1711">
        <f t="shared" si="280"/>
        <v>-0.72683184187885752</v>
      </c>
    </row>
    <row r="1712" spans="9:20">
      <c r="I1712">
        <f t="shared" si="274"/>
        <v>170.99999999999457</v>
      </c>
      <c r="L1712">
        <f t="shared" si="281"/>
        <v>2.5</v>
      </c>
      <c r="M1712">
        <f t="shared" si="282"/>
        <v>-1</v>
      </c>
      <c r="O1712">
        <f t="shared" si="275"/>
        <v>2.7278422759583654</v>
      </c>
      <c r="P1712">
        <f t="shared" si="276"/>
        <v>2.2470603638290649</v>
      </c>
      <c r="Q1712">
        <f t="shared" si="277"/>
        <v>1.6235301819145325</v>
      </c>
      <c r="R1712">
        <f t="shared" si="278"/>
        <v>0.37646981808546742</v>
      </c>
      <c r="S1712">
        <f t="shared" si="279"/>
        <v>-0.24706036382906515</v>
      </c>
      <c r="T1712">
        <f t="shared" si="280"/>
        <v>-0.72784227595836537</v>
      </c>
    </row>
    <row r="1713" spans="9:20">
      <c r="I1713">
        <f t="shared" si="274"/>
        <v>171.09999999999457</v>
      </c>
      <c r="L1713">
        <f t="shared" si="281"/>
        <v>2.5</v>
      </c>
      <c r="M1713">
        <f t="shared" si="282"/>
        <v>-1</v>
      </c>
      <c r="O1713">
        <f t="shared" si="275"/>
        <v>2.7288527100378728</v>
      </c>
      <c r="P1713">
        <f t="shared" si="276"/>
        <v>2.247789638895632</v>
      </c>
      <c r="Q1713">
        <f t="shared" si="277"/>
        <v>1.623894819447816</v>
      </c>
      <c r="R1713">
        <f t="shared" si="278"/>
        <v>0.376105180552184</v>
      </c>
      <c r="S1713">
        <f t="shared" si="279"/>
        <v>-0.24778963889563199</v>
      </c>
      <c r="T1713">
        <f t="shared" si="280"/>
        <v>-0.728852710037873</v>
      </c>
    </row>
    <row r="1714" spans="9:20">
      <c r="I1714">
        <f t="shared" si="274"/>
        <v>171.19999999999456</v>
      </c>
      <c r="L1714">
        <f t="shared" si="281"/>
        <v>2.5</v>
      </c>
      <c r="M1714">
        <f t="shared" si="282"/>
        <v>-1</v>
      </c>
      <c r="O1714">
        <f t="shared" si="275"/>
        <v>2.7298631441173811</v>
      </c>
      <c r="P1714">
        <f t="shared" si="276"/>
        <v>2.2485189139621986</v>
      </c>
      <c r="Q1714">
        <f t="shared" si="277"/>
        <v>1.6242594569810993</v>
      </c>
      <c r="R1714">
        <f t="shared" si="278"/>
        <v>0.3757405430189007</v>
      </c>
      <c r="S1714">
        <f t="shared" si="279"/>
        <v>-0.24851891396219861</v>
      </c>
      <c r="T1714">
        <f t="shared" si="280"/>
        <v>-0.72986314411738085</v>
      </c>
    </row>
    <row r="1715" spans="9:20">
      <c r="I1715">
        <f t="shared" si="274"/>
        <v>171.29999999999455</v>
      </c>
      <c r="L1715">
        <f t="shared" si="281"/>
        <v>2.5</v>
      </c>
      <c r="M1715">
        <f t="shared" si="282"/>
        <v>-1</v>
      </c>
      <c r="O1715">
        <f t="shared" si="275"/>
        <v>2.7308735781968885</v>
      </c>
      <c r="P1715">
        <f t="shared" si="276"/>
        <v>2.2492481890287652</v>
      </c>
      <c r="Q1715">
        <f t="shared" si="277"/>
        <v>1.6246240945143826</v>
      </c>
      <c r="R1715">
        <f t="shared" si="278"/>
        <v>0.37537590548561739</v>
      </c>
      <c r="S1715">
        <f t="shared" si="279"/>
        <v>-0.24924818902876522</v>
      </c>
      <c r="T1715">
        <f t="shared" si="280"/>
        <v>-0.7308735781968887</v>
      </c>
    </row>
    <row r="1716" spans="9:20">
      <c r="I1716">
        <f t="shared" si="274"/>
        <v>171.39999999999455</v>
      </c>
      <c r="L1716">
        <f t="shared" si="281"/>
        <v>2.5</v>
      </c>
      <c r="M1716">
        <f t="shared" si="282"/>
        <v>-1</v>
      </c>
      <c r="O1716">
        <f t="shared" si="275"/>
        <v>2.7318840122763968</v>
      </c>
      <c r="P1716">
        <f t="shared" si="276"/>
        <v>2.2499774640953323</v>
      </c>
      <c r="Q1716">
        <f t="shared" si="277"/>
        <v>1.6249887320476661</v>
      </c>
      <c r="R1716">
        <f t="shared" si="278"/>
        <v>0.37501126795233397</v>
      </c>
      <c r="S1716">
        <f t="shared" si="279"/>
        <v>-0.24997746409533206</v>
      </c>
      <c r="T1716">
        <f t="shared" si="280"/>
        <v>-0.73188401227639655</v>
      </c>
    </row>
    <row r="1717" spans="9:20">
      <c r="I1717">
        <f t="shared" si="274"/>
        <v>171.49999999999454</v>
      </c>
      <c r="L1717">
        <f t="shared" si="281"/>
        <v>2.5</v>
      </c>
      <c r="M1717">
        <f t="shared" si="282"/>
        <v>-1</v>
      </c>
      <c r="O1717">
        <f t="shared" si="275"/>
        <v>2.7328944463559042</v>
      </c>
      <c r="P1717">
        <f t="shared" si="276"/>
        <v>2.2507067391618989</v>
      </c>
      <c r="Q1717">
        <f t="shared" si="277"/>
        <v>1.6253533695809494</v>
      </c>
      <c r="R1717">
        <f t="shared" si="278"/>
        <v>0.37464663041905066</v>
      </c>
      <c r="S1717">
        <f t="shared" si="279"/>
        <v>-0.25070673916189867</v>
      </c>
      <c r="T1717">
        <f t="shared" si="280"/>
        <v>-0.73289444635590417</v>
      </c>
    </row>
    <row r="1718" spans="9:20">
      <c r="I1718">
        <f t="shared" si="274"/>
        <v>171.59999999999454</v>
      </c>
      <c r="L1718">
        <f t="shared" si="281"/>
        <v>2.5</v>
      </c>
      <c r="M1718">
        <f t="shared" si="282"/>
        <v>-1</v>
      </c>
      <c r="O1718">
        <f t="shared" si="275"/>
        <v>2.733904880435412</v>
      </c>
      <c r="P1718">
        <f t="shared" si="276"/>
        <v>2.2514360142284655</v>
      </c>
      <c r="Q1718">
        <f t="shared" si="277"/>
        <v>1.6257180071142328</v>
      </c>
      <c r="R1718">
        <f t="shared" si="278"/>
        <v>0.37428199288576736</v>
      </c>
      <c r="S1718">
        <f t="shared" si="279"/>
        <v>-0.25143601422846529</v>
      </c>
      <c r="T1718">
        <f t="shared" si="280"/>
        <v>-0.73390488043541202</v>
      </c>
    </row>
    <row r="1719" spans="9:20">
      <c r="I1719">
        <f t="shared" si="274"/>
        <v>171.69999999999453</v>
      </c>
      <c r="L1719">
        <f t="shared" si="281"/>
        <v>2.5</v>
      </c>
      <c r="M1719">
        <f t="shared" si="282"/>
        <v>-1</v>
      </c>
      <c r="O1719">
        <f t="shared" si="275"/>
        <v>2.7349153145149199</v>
      </c>
      <c r="P1719">
        <f t="shared" si="276"/>
        <v>2.2521652892950321</v>
      </c>
      <c r="Q1719">
        <f t="shared" si="277"/>
        <v>1.6260826446475161</v>
      </c>
      <c r="R1719">
        <f t="shared" si="278"/>
        <v>0.37391735535248394</v>
      </c>
      <c r="S1719">
        <f t="shared" si="279"/>
        <v>-0.25216528929503212</v>
      </c>
      <c r="T1719">
        <f t="shared" si="280"/>
        <v>-0.73491531451491987</v>
      </c>
    </row>
    <row r="1720" spans="9:20">
      <c r="I1720">
        <f t="shared" si="274"/>
        <v>171.79999999999453</v>
      </c>
      <c r="L1720">
        <f t="shared" si="281"/>
        <v>2.5</v>
      </c>
      <c r="M1720">
        <f t="shared" si="282"/>
        <v>-1</v>
      </c>
      <c r="O1720">
        <f t="shared" si="275"/>
        <v>2.7359257485944277</v>
      </c>
      <c r="P1720">
        <f t="shared" si="276"/>
        <v>2.2528945643615987</v>
      </c>
      <c r="Q1720">
        <f t="shared" si="277"/>
        <v>1.6264472821807994</v>
      </c>
      <c r="R1720">
        <f t="shared" si="278"/>
        <v>0.37355271781920063</v>
      </c>
      <c r="S1720">
        <f t="shared" si="279"/>
        <v>-0.25289456436159874</v>
      </c>
      <c r="T1720">
        <f t="shared" si="280"/>
        <v>-0.73592574859442772</v>
      </c>
    </row>
    <row r="1721" spans="9:20">
      <c r="I1721">
        <f t="shared" si="274"/>
        <v>171.89999999999452</v>
      </c>
      <c r="L1721">
        <f t="shared" si="281"/>
        <v>2.5</v>
      </c>
      <c r="M1721">
        <f t="shared" si="282"/>
        <v>-1</v>
      </c>
      <c r="O1721">
        <f t="shared" si="275"/>
        <v>2.7369361826739356</v>
      </c>
      <c r="P1721">
        <f t="shared" si="276"/>
        <v>2.2536238394281654</v>
      </c>
      <c r="Q1721">
        <f t="shared" si="277"/>
        <v>1.6268119197140827</v>
      </c>
      <c r="R1721">
        <f t="shared" si="278"/>
        <v>0.37318808028591732</v>
      </c>
      <c r="S1721">
        <f t="shared" si="279"/>
        <v>-0.25362383942816535</v>
      </c>
      <c r="T1721">
        <f t="shared" si="280"/>
        <v>-0.73693618267393535</v>
      </c>
    </row>
    <row r="1722" spans="9:20">
      <c r="I1722">
        <f t="shared" si="274"/>
        <v>171.99999999999451</v>
      </c>
      <c r="L1722">
        <f t="shared" si="281"/>
        <v>2.5</v>
      </c>
      <c r="M1722">
        <f t="shared" si="282"/>
        <v>-1</v>
      </c>
      <c r="O1722">
        <f t="shared" si="275"/>
        <v>2.737946616753443</v>
      </c>
      <c r="P1722">
        <f t="shared" si="276"/>
        <v>2.254353114494732</v>
      </c>
      <c r="Q1722">
        <f t="shared" si="277"/>
        <v>1.627176557247366</v>
      </c>
      <c r="R1722">
        <f t="shared" si="278"/>
        <v>0.3728234427526339</v>
      </c>
      <c r="S1722">
        <f t="shared" si="279"/>
        <v>-0.25435311449473219</v>
      </c>
      <c r="T1722">
        <f t="shared" si="280"/>
        <v>-0.7379466167534432</v>
      </c>
    </row>
    <row r="1723" spans="9:20">
      <c r="I1723">
        <f t="shared" si="274"/>
        <v>172.09999999999451</v>
      </c>
      <c r="L1723">
        <f t="shared" si="281"/>
        <v>2.5</v>
      </c>
      <c r="M1723">
        <f t="shared" si="282"/>
        <v>-1</v>
      </c>
      <c r="O1723">
        <f t="shared" si="275"/>
        <v>2.7389570508329513</v>
      </c>
      <c r="P1723">
        <f t="shared" si="276"/>
        <v>2.2550823895612986</v>
      </c>
      <c r="Q1723">
        <f t="shared" si="277"/>
        <v>1.6275411947806493</v>
      </c>
      <c r="R1723">
        <f t="shared" si="278"/>
        <v>0.3724588052193506</v>
      </c>
      <c r="S1723">
        <f t="shared" si="279"/>
        <v>-0.25508238956129881</v>
      </c>
      <c r="T1723">
        <f t="shared" si="280"/>
        <v>-0.73895705083295105</v>
      </c>
    </row>
    <row r="1724" spans="9:20">
      <c r="I1724">
        <f t="shared" si="274"/>
        <v>172.1999999999945</v>
      </c>
      <c r="L1724">
        <f t="shared" si="281"/>
        <v>2.5</v>
      </c>
      <c r="M1724">
        <f t="shared" si="282"/>
        <v>-1</v>
      </c>
      <c r="O1724">
        <f t="shared" si="275"/>
        <v>2.7399674849124587</v>
      </c>
      <c r="P1724">
        <f t="shared" si="276"/>
        <v>2.2558116646278652</v>
      </c>
      <c r="Q1724">
        <f t="shared" si="277"/>
        <v>1.6279058323139326</v>
      </c>
      <c r="R1724">
        <f t="shared" si="278"/>
        <v>0.37209416768606729</v>
      </c>
      <c r="S1724">
        <f t="shared" si="279"/>
        <v>-0.25581166462786542</v>
      </c>
      <c r="T1724">
        <f t="shared" si="280"/>
        <v>-0.73996748491245867</v>
      </c>
    </row>
    <row r="1725" spans="9:20">
      <c r="I1725">
        <f t="shared" si="274"/>
        <v>172.2999999999945</v>
      </c>
      <c r="L1725">
        <f t="shared" si="281"/>
        <v>2.5</v>
      </c>
      <c r="M1725">
        <f t="shared" si="282"/>
        <v>-1</v>
      </c>
      <c r="O1725">
        <f t="shared" si="275"/>
        <v>2.7409779189919665</v>
      </c>
      <c r="P1725">
        <f t="shared" si="276"/>
        <v>2.2565409396944323</v>
      </c>
      <c r="Q1725">
        <f t="shared" si="277"/>
        <v>1.6282704698472161</v>
      </c>
      <c r="R1725">
        <f t="shared" si="278"/>
        <v>0.37172953015278387</v>
      </c>
      <c r="S1725">
        <f t="shared" si="279"/>
        <v>-0.25654093969443226</v>
      </c>
      <c r="T1725">
        <f t="shared" si="280"/>
        <v>-0.74097791899196652</v>
      </c>
    </row>
    <row r="1726" spans="9:20">
      <c r="I1726">
        <f t="shared" si="274"/>
        <v>172.39999999999449</v>
      </c>
      <c r="L1726">
        <f t="shared" si="281"/>
        <v>2.5</v>
      </c>
      <c r="M1726">
        <f t="shared" si="282"/>
        <v>-1</v>
      </c>
      <c r="O1726">
        <f t="shared" si="275"/>
        <v>2.7419883530714744</v>
      </c>
      <c r="P1726">
        <f t="shared" si="276"/>
        <v>2.2572702147609989</v>
      </c>
      <c r="Q1726">
        <f t="shared" si="277"/>
        <v>1.6286351073804994</v>
      </c>
      <c r="R1726">
        <f t="shared" si="278"/>
        <v>0.37136489261950056</v>
      </c>
      <c r="S1726">
        <f t="shared" si="279"/>
        <v>-0.25727021476099887</v>
      </c>
      <c r="T1726">
        <f t="shared" si="280"/>
        <v>-0.74198835307147437</v>
      </c>
    </row>
    <row r="1727" spans="9:20">
      <c r="I1727">
        <f t="shared" si="274"/>
        <v>172.49999999999449</v>
      </c>
      <c r="L1727">
        <f t="shared" si="281"/>
        <v>2.5</v>
      </c>
      <c r="M1727">
        <f t="shared" si="282"/>
        <v>-1</v>
      </c>
      <c r="O1727">
        <f t="shared" si="275"/>
        <v>2.7429987871509822</v>
      </c>
      <c r="P1727">
        <f t="shared" si="276"/>
        <v>2.2579994898275655</v>
      </c>
      <c r="Q1727">
        <f t="shared" si="277"/>
        <v>1.6289997449137827</v>
      </c>
      <c r="R1727">
        <f t="shared" si="278"/>
        <v>0.37100025508621726</v>
      </c>
      <c r="S1727">
        <f t="shared" si="279"/>
        <v>-0.25799948982756549</v>
      </c>
      <c r="T1727">
        <f t="shared" si="280"/>
        <v>-0.74299878715098222</v>
      </c>
    </row>
    <row r="1728" spans="9:20">
      <c r="I1728">
        <f t="shared" si="274"/>
        <v>172.59999999999448</v>
      </c>
      <c r="L1728">
        <f t="shared" si="281"/>
        <v>2.5</v>
      </c>
      <c r="M1728">
        <f t="shared" si="282"/>
        <v>-1</v>
      </c>
      <c r="O1728">
        <f t="shared" si="275"/>
        <v>2.7440092212304901</v>
      </c>
      <c r="P1728">
        <f t="shared" si="276"/>
        <v>2.2587287648941325</v>
      </c>
      <c r="Q1728">
        <f t="shared" si="277"/>
        <v>1.6293643824470663</v>
      </c>
      <c r="R1728">
        <f t="shared" si="278"/>
        <v>0.37063561755293384</v>
      </c>
      <c r="S1728">
        <f t="shared" si="279"/>
        <v>-0.25872876489413232</v>
      </c>
      <c r="T1728">
        <f t="shared" si="280"/>
        <v>-0.74400922123048985</v>
      </c>
    </row>
    <row r="1729" spans="9:20">
      <c r="I1729">
        <f t="shared" si="274"/>
        <v>172.69999999999447</v>
      </c>
      <c r="L1729">
        <f t="shared" si="281"/>
        <v>2.5</v>
      </c>
      <c r="M1729">
        <f t="shared" si="282"/>
        <v>-1</v>
      </c>
      <c r="O1729">
        <f t="shared" si="275"/>
        <v>2.7450196553099975</v>
      </c>
      <c r="P1729">
        <f t="shared" si="276"/>
        <v>2.2594580399606992</v>
      </c>
      <c r="Q1729">
        <f t="shared" si="277"/>
        <v>1.6297290199803496</v>
      </c>
      <c r="R1729">
        <f t="shared" si="278"/>
        <v>0.37027098001965053</v>
      </c>
      <c r="S1729">
        <f t="shared" si="279"/>
        <v>-0.25945803996069894</v>
      </c>
      <c r="T1729">
        <f t="shared" si="280"/>
        <v>-0.7450196553099977</v>
      </c>
    </row>
    <row r="1730" spans="9:20">
      <c r="I1730">
        <f t="shared" si="274"/>
        <v>172.79999999999447</v>
      </c>
      <c r="L1730">
        <f t="shared" si="281"/>
        <v>2.5</v>
      </c>
      <c r="M1730">
        <f t="shared" si="282"/>
        <v>-1</v>
      </c>
      <c r="O1730">
        <f t="shared" si="275"/>
        <v>2.7460300893895058</v>
      </c>
      <c r="P1730">
        <f t="shared" si="276"/>
        <v>2.2601873150272658</v>
      </c>
      <c r="Q1730">
        <f t="shared" si="277"/>
        <v>1.6300936575136329</v>
      </c>
      <c r="R1730">
        <f t="shared" si="278"/>
        <v>0.36990634248636722</v>
      </c>
      <c r="S1730">
        <f t="shared" si="279"/>
        <v>-0.26018731502726555</v>
      </c>
      <c r="T1730">
        <f t="shared" si="280"/>
        <v>-0.74603008938950555</v>
      </c>
    </row>
    <row r="1731" spans="9:20">
      <c r="I1731">
        <f t="shared" ref="I1731:I1794" si="283">I1730+0.1</f>
        <v>172.89999999999446</v>
      </c>
      <c r="L1731">
        <f t="shared" si="281"/>
        <v>2.5</v>
      </c>
      <c r="M1731">
        <f t="shared" si="282"/>
        <v>-1</v>
      </c>
      <c r="O1731">
        <f t="shared" ref="O1731:O1794" si="284">1+((0.5*$B$6*$B$21/$B$5)*$D$33*$B$28*$I1731)</f>
        <v>2.7470405234690132</v>
      </c>
      <c r="P1731">
        <f t="shared" ref="P1731:P1794" si="285">1+((0.5*$B$6*$B$21/$B$5)*$E$33*$B$28*$I1731)</f>
        <v>2.2609165900938324</v>
      </c>
      <c r="Q1731">
        <f t="shared" ref="Q1731:Q1794" si="286">1+((0.5*$B$6*$B$21/$B$5)*$F$33*$B$28*$I1731)</f>
        <v>1.6304582950469162</v>
      </c>
      <c r="R1731">
        <f t="shared" ref="R1731:R1794" si="287">1-((0.5*$B$6*$B$21/$B$5)*$F$33*$B$28*$I1731)</f>
        <v>0.3695417049530838</v>
      </c>
      <c r="S1731">
        <f t="shared" ref="S1731:S1794" si="288">1-((0.5*$B$6*$B$21/$B$5)*$E$33*$B$28*$I1731)</f>
        <v>-0.26091659009383239</v>
      </c>
      <c r="T1731">
        <f t="shared" ref="T1731:T1794" si="289">1-((0.5*$B$6*$B$21/$B$5)*$D$33*$B$28*$I1731)</f>
        <v>-0.7470405234690134</v>
      </c>
    </row>
    <row r="1732" spans="9:20">
      <c r="I1732">
        <f t="shared" si="283"/>
        <v>172.99999999999446</v>
      </c>
      <c r="L1732">
        <f t="shared" ref="L1732:L1795" si="290">$B$1</f>
        <v>2.5</v>
      </c>
      <c r="M1732">
        <f t="shared" ref="M1732:M1795" si="291">$B$2</f>
        <v>-1</v>
      </c>
      <c r="O1732">
        <f t="shared" si="284"/>
        <v>2.748050957548521</v>
      </c>
      <c r="P1732">
        <f t="shared" si="285"/>
        <v>2.261645865160399</v>
      </c>
      <c r="Q1732">
        <f t="shared" si="286"/>
        <v>1.6308229325801995</v>
      </c>
      <c r="R1732">
        <f t="shared" si="287"/>
        <v>0.3691770674198005</v>
      </c>
      <c r="S1732">
        <f t="shared" si="288"/>
        <v>-0.261645865160399</v>
      </c>
      <c r="T1732">
        <f t="shared" si="289"/>
        <v>-0.74805095754852102</v>
      </c>
    </row>
    <row r="1733" spans="9:20">
      <c r="I1733">
        <f t="shared" si="283"/>
        <v>173.09999999999445</v>
      </c>
      <c r="L1733">
        <f t="shared" si="290"/>
        <v>2.5</v>
      </c>
      <c r="M1733">
        <f t="shared" si="291"/>
        <v>-1</v>
      </c>
      <c r="O1733">
        <f t="shared" si="284"/>
        <v>2.7490613916280289</v>
      </c>
      <c r="P1733">
        <f t="shared" si="285"/>
        <v>2.2623751402269656</v>
      </c>
      <c r="Q1733">
        <f t="shared" si="286"/>
        <v>1.6311875701134828</v>
      </c>
      <c r="R1733">
        <f t="shared" si="287"/>
        <v>0.36881242988651719</v>
      </c>
      <c r="S1733">
        <f t="shared" si="288"/>
        <v>-0.26237514022696562</v>
      </c>
      <c r="T1733">
        <f t="shared" si="289"/>
        <v>-0.74906139162802887</v>
      </c>
    </row>
    <row r="1734" spans="9:20">
      <c r="I1734">
        <f t="shared" si="283"/>
        <v>173.19999999999445</v>
      </c>
      <c r="L1734">
        <f t="shared" si="290"/>
        <v>2.5</v>
      </c>
      <c r="M1734">
        <f t="shared" si="291"/>
        <v>-1</v>
      </c>
      <c r="O1734">
        <f t="shared" si="284"/>
        <v>2.7500718257075367</v>
      </c>
      <c r="P1734">
        <f t="shared" si="285"/>
        <v>2.2631044152935322</v>
      </c>
      <c r="Q1734">
        <f t="shared" si="286"/>
        <v>1.6315522076467661</v>
      </c>
      <c r="R1734">
        <f t="shared" si="287"/>
        <v>0.36844779235323377</v>
      </c>
      <c r="S1734">
        <f t="shared" si="288"/>
        <v>-0.26310441529353246</v>
      </c>
      <c r="T1734">
        <f t="shared" si="289"/>
        <v>-0.75007182570753672</v>
      </c>
    </row>
    <row r="1735" spans="9:20">
      <c r="I1735">
        <f t="shared" si="283"/>
        <v>173.29999999999444</v>
      </c>
      <c r="L1735">
        <f t="shared" si="290"/>
        <v>2.5</v>
      </c>
      <c r="M1735">
        <f t="shared" si="291"/>
        <v>-1</v>
      </c>
      <c r="O1735">
        <f t="shared" si="284"/>
        <v>2.7510822597870446</v>
      </c>
      <c r="P1735">
        <f t="shared" si="285"/>
        <v>2.2638336903600988</v>
      </c>
      <c r="Q1735">
        <f t="shared" si="286"/>
        <v>1.6319168451800494</v>
      </c>
      <c r="R1735">
        <f t="shared" si="287"/>
        <v>0.36808315481995046</v>
      </c>
      <c r="S1735">
        <f t="shared" si="288"/>
        <v>-0.26383369036009907</v>
      </c>
      <c r="T1735">
        <f t="shared" si="289"/>
        <v>-0.75108225978704457</v>
      </c>
    </row>
    <row r="1736" spans="9:20">
      <c r="I1736">
        <f t="shared" si="283"/>
        <v>173.39999999999444</v>
      </c>
      <c r="L1736">
        <f t="shared" si="290"/>
        <v>2.5</v>
      </c>
      <c r="M1736">
        <f t="shared" si="291"/>
        <v>-1</v>
      </c>
      <c r="O1736">
        <f t="shared" si="284"/>
        <v>2.752092693866552</v>
      </c>
      <c r="P1736">
        <f t="shared" si="285"/>
        <v>2.2645629654266655</v>
      </c>
      <c r="Q1736">
        <f t="shared" si="286"/>
        <v>1.6322814827133327</v>
      </c>
      <c r="R1736">
        <f t="shared" si="287"/>
        <v>0.36771851728666716</v>
      </c>
      <c r="S1736">
        <f t="shared" si="288"/>
        <v>-0.26456296542666569</v>
      </c>
      <c r="T1736">
        <f t="shared" si="289"/>
        <v>-0.7520926938665522</v>
      </c>
    </row>
    <row r="1737" spans="9:20">
      <c r="I1737">
        <f t="shared" si="283"/>
        <v>173.49999999999443</v>
      </c>
      <c r="L1737">
        <f t="shared" si="290"/>
        <v>2.5</v>
      </c>
      <c r="M1737">
        <f t="shared" si="291"/>
        <v>-1</v>
      </c>
      <c r="O1737">
        <f t="shared" si="284"/>
        <v>2.7531031279460603</v>
      </c>
      <c r="P1737">
        <f t="shared" si="285"/>
        <v>2.2652922404932321</v>
      </c>
      <c r="Q1737">
        <f t="shared" si="286"/>
        <v>1.632646120246616</v>
      </c>
      <c r="R1737">
        <f t="shared" si="287"/>
        <v>0.36735387975338385</v>
      </c>
      <c r="S1737">
        <f t="shared" si="288"/>
        <v>-0.2652922404932323</v>
      </c>
      <c r="T1737">
        <f t="shared" si="289"/>
        <v>-0.75310312794606005</v>
      </c>
    </row>
    <row r="1738" spans="9:20">
      <c r="I1738">
        <f t="shared" si="283"/>
        <v>173.59999999999442</v>
      </c>
      <c r="L1738">
        <f t="shared" si="290"/>
        <v>2.5</v>
      </c>
      <c r="M1738">
        <f t="shared" si="291"/>
        <v>-1</v>
      </c>
      <c r="O1738">
        <f t="shared" si="284"/>
        <v>2.7541135620255677</v>
      </c>
      <c r="P1738">
        <f t="shared" si="285"/>
        <v>2.2660215155597991</v>
      </c>
      <c r="Q1738">
        <f t="shared" si="286"/>
        <v>1.6330107577798996</v>
      </c>
      <c r="R1738">
        <f t="shared" si="287"/>
        <v>0.36698924222010043</v>
      </c>
      <c r="S1738">
        <f t="shared" si="288"/>
        <v>-0.26602151555979914</v>
      </c>
      <c r="T1738">
        <f t="shared" si="289"/>
        <v>-0.7541135620255679</v>
      </c>
    </row>
    <row r="1739" spans="9:20">
      <c r="I1739">
        <f t="shared" si="283"/>
        <v>173.69999999999442</v>
      </c>
      <c r="L1739">
        <f t="shared" si="290"/>
        <v>2.5</v>
      </c>
      <c r="M1739">
        <f t="shared" si="291"/>
        <v>-1</v>
      </c>
      <c r="O1739">
        <f t="shared" si="284"/>
        <v>2.7551239961050755</v>
      </c>
      <c r="P1739">
        <f t="shared" si="285"/>
        <v>2.2667507906263658</v>
      </c>
      <c r="Q1739">
        <f t="shared" si="286"/>
        <v>1.6333753953131829</v>
      </c>
      <c r="R1739">
        <f t="shared" si="287"/>
        <v>0.36662460468681712</v>
      </c>
      <c r="S1739">
        <f t="shared" si="288"/>
        <v>-0.26675079062636575</v>
      </c>
      <c r="T1739">
        <f t="shared" si="289"/>
        <v>-0.75512399610507552</v>
      </c>
    </row>
    <row r="1740" spans="9:20">
      <c r="I1740">
        <f t="shared" si="283"/>
        <v>173.79999999999441</v>
      </c>
      <c r="L1740">
        <f t="shared" si="290"/>
        <v>2.5</v>
      </c>
      <c r="M1740">
        <f t="shared" si="291"/>
        <v>-1</v>
      </c>
      <c r="O1740">
        <f t="shared" si="284"/>
        <v>2.7561344301845834</v>
      </c>
      <c r="P1740">
        <f t="shared" si="285"/>
        <v>2.2674800656929324</v>
      </c>
      <c r="Q1740">
        <f t="shared" si="286"/>
        <v>1.6337400328464662</v>
      </c>
      <c r="R1740">
        <f t="shared" si="287"/>
        <v>0.36625996715353382</v>
      </c>
      <c r="S1740">
        <f t="shared" si="288"/>
        <v>-0.26748006569293237</v>
      </c>
      <c r="T1740">
        <f t="shared" si="289"/>
        <v>-0.75613443018458337</v>
      </c>
    </row>
    <row r="1741" spans="9:20">
      <c r="I1741">
        <f t="shared" si="283"/>
        <v>173.89999999999441</v>
      </c>
      <c r="L1741">
        <f t="shared" si="290"/>
        <v>2.5</v>
      </c>
      <c r="M1741">
        <f t="shared" si="291"/>
        <v>-1</v>
      </c>
      <c r="O1741">
        <f t="shared" si="284"/>
        <v>2.7571448642640912</v>
      </c>
      <c r="P1741">
        <f t="shared" si="285"/>
        <v>2.2682093407594994</v>
      </c>
      <c r="Q1741">
        <f t="shared" si="286"/>
        <v>1.6341046703797497</v>
      </c>
      <c r="R1741">
        <f t="shared" si="287"/>
        <v>0.3658953296202504</v>
      </c>
      <c r="S1741">
        <f t="shared" si="288"/>
        <v>-0.2682093407594992</v>
      </c>
      <c r="T1741">
        <f t="shared" si="289"/>
        <v>-0.75714486426409122</v>
      </c>
    </row>
    <row r="1742" spans="9:20">
      <c r="I1742">
        <f t="shared" si="283"/>
        <v>173.9999999999944</v>
      </c>
      <c r="L1742">
        <f t="shared" si="290"/>
        <v>2.5</v>
      </c>
      <c r="M1742">
        <f t="shared" si="291"/>
        <v>-1</v>
      </c>
      <c r="O1742">
        <f t="shared" si="284"/>
        <v>2.7581552983435991</v>
      </c>
      <c r="P1742">
        <f t="shared" si="285"/>
        <v>2.268938615826066</v>
      </c>
      <c r="Q1742">
        <f t="shared" si="286"/>
        <v>1.634469307913033</v>
      </c>
      <c r="R1742">
        <f t="shared" si="287"/>
        <v>0.36553069208696709</v>
      </c>
      <c r="S1742">
        <f t="shared" si="288"/>
        <v>-0.26893861582606582</v>
      </c>
      <c r="T1742">
        <f t="shared" si="289"/>
        <v>-0.75815529834359907</v>
      </c>
    </row>
    <row r="1743" spans="9:20">
      <c r="I1743">
        <f t="shared" si="283"/>
        <v>174.0999999999944</v>
      </c>
      <c r="L1743">
        <f t="shared" si="290"/>
        <v>2.5</v>
      </c>
      <c r="M1743">
        <f t="shared" si="291"/>
        <v>-1</v>
      </c>
      <c r="O1743">
        <f t="shared" si="284"/>
        <v>2.7591657324231065</v>
      </c>
      <c r="P1743">
        <f t="shared" si="285"/>
        <v>2.2696678908926327</v>
      </c>
      <c r="Q1743">
        <f t="shared" si="286"/>
        <v>1.6348339454463163</v>
      </c>
      <c r="R1743">
        <f t="shared" si="287"/>
        <v>0.36516605455368378</v>
      </c>
      <c r="S1743">
        <f t="shared" si="288"/>
        <v>-0.26966789089263243</v>
      </c>
      <c r="T1743">
        <f t="shared" si="289"/>
        <v>-0.7591657324231067</v>
      </c>
    </row>
    <row r="1744" spans="9:20">
      <c r="I1744">
        <f t="shared" si="283"/>
        <v>174.19999999999439</v>
      </c>
      <c r="L1744">
        <f t="shared" si="290"/>
        <v>2.5</v>
      </c>
      <c r="M1744">
        <f t="shared" si="291"/>
        <v>-1</v>
      </c>
      <c r="O1744">
        <f t="shared" si="284"/>
        <v>2.7601761665026148</v>
      </c>
      <c r="P1744">
        <f t="shared" si="285"/>
        <v>2.2703971659591993</v>
      </c>
      <c r="Q1744">
        <f t="shared" si="286"/>
        <v>1.6351985829795996</v>
      </c>
      <c r="R1744">
        <f t="shared" si="287"/>
        <v>0.36480141702040036</v>
      </c>
      <c r="S1744">
        <f t="shared" si="288"/>
        <v>-0.27039716595919927</v>
      </c>
      <c r="T1744">
        <f t="shared" si="289"/>
        <v>-0.76017616650261455</v>
      </c>
    </row>
    <row r="1745" spans="9:20">
      <c r="I1745">
        <f t="shared" si="283"/>
        <v>174.29999999999438</v>
      </c>
      <c r="L1745">
        <f t="shared" si="290"/>
        <v>2.5</v>
      </c>
      <c r="M1745">
        <f t="shared" si="291"/>
        <v>-1</v>
      </c>
      <c r="O1745">
        <f t="shared" si="284"/>
        <v>2.7611866005821222</v>
      </c>
      <c r="P1745">
        <f t="shared" si="285"/>
        <v>2.2711264410257659</v>
      </c>
      <c r="Q1745">
        <f t="shared" si="286"/>
        <v>1.6355632205128829</v>
      </c>
      <c r="R1745">
        <f t="shared" si="287"/>
        <v>0.36443677948711706</v>
      </c>
      <c r="S1745">
        <f t="shared" si="288"/>
        <v>-0.27112644102576589</v>
      </c>
      <c r="T1745">
        <f t="shared" si="289"/>
        <v>-0.7611866005821224</v>
      </c>
    </row>
    <row r="1746" spans="9:20">
      <c r="I1746">
        <f t="shared" si="283"/>
        <v>174.39999999999438</v>
      </c>
      <c r="L1746">
        <f t="shared" si="290"/>
        <v>2.5</v>
      </c>
      <c r="M1746">
        <f t="shared" si="291"/>
        <v>-1</v>
      </c>
      <c r="O1746">
        <f t="shared" si="284"/>
        <v>2.7621970346616305</v>
      </c>
      <c r="P1746">
        <f t="shared" si="285"/>
        <v>2.2718557160923325</v>
      </c>
      <c r="Q1746">
        <f t="shared" si="286"/>
        <v>1.6359278580461663</v>
      </c>
      <c r="R1746">
        <f t="shared" si="287"/>
        <v>0.36407214195383375</v>
      </c>
      <c r="S1746">
        <f t="shared" si="288"/>
        <v>-0.2718557160923325</v>
      </c>
      <c r="T1746">
        <f t="shared" si="289"/>
        <v>-0.76219703466163025</v>
      </c>
    </row>
    <row r="1747" spans="9:20">
      <c r="I1747">
        <f t="shared" si="283"/>
        <v>174.49999999999437</v>
      </c>
      <c r="L1747">
        <f t="shared" si="290"/>
        <v>2.5</v>
      </c>
      <c r="M1747">
        <f t="shared" si="291"/>
        <v>-1</v>
      </c>
      <c r="O1747">
        <f t="shared" si="284"/>
        <v>2.7632074687411379</v>
      </c>
      <c r="P1747">
        <f t="shared" si="285"/>
        <v>2.2725849911588991</v>
      </c>
      <c r="Q1747">
        <f t="shared" si="286"/>
        <v>1.6362924955794496</v>
      </c>
      <c r="R1747">
        <f t="shared" si="287"/>
        <v>0.36370750442055033</v>
      </c>
      <c r="S1747">
        <f t="shared" si="288"/>
        <v>-0.27258499115889934</v>
      </c>
      <c r="T1747">
        <f t="shared" si="289"/>
        <v>-0.76320746874113787</v>
      </c>
    </row>
    <row r="1748" spans="9:20">
      <c r="I1748">
        <f t="shared" si="283"/>
        <v>174.59999999999437</v>
      </c>
      <c r="L1748">
        <f t="shared" si="290"/>
        <v>2.5</v>
      </c>
      <c r="M1748">
        <f t="shared" si="291"/>
        <v>-1</v>
      </c>
      <c r="O1748">
        <f t="shared" si="284"/>
        <v>2.7642179028206457</v>
      </c>
      <c r="P1748">
        <f t="shared" si="285"/>
        <v>2.2733142662254657</v>
      </c>
      <c r="Q1748">
        <f t="shared" si="286"/>
        <v>1.6366571331127329</v>
      </c>
      <c r="R1748">
        <f t="shared" si="287"/>
        <v>0.36334286688726702</v>
      </c>
      <c r="S1748">
        <f t="shared" si="288"/>
        <v>-0.27331426622546595</v>
      </c>
      <c r="T1748">
        <f t="shared" si="289"/>
        <v>-0.76421790282064572</v>
      </c>
    </row>
    <row r="1749" spans="9:20">
      <c r="I1749">
        <f t="shared" si="283"/>
        <v>174.69999999999436</v>
      </c>
      <c r="L1749">
        <f t="shared" si="290"/>
        <v>2.5</v>
      </c>
      <c r="M1749">
        <f t="shared" si="291"/>
        <v>-1</v>
      </c>
      <c r="O1749">
        <f t="shared" si="284"/>
        <v>2.7652283369001536</v>
      </c>
      <c r="P1749">
        <f t="shared" si="285"/>
        <v>2.2740435412920323</v>
      </c>
      <c r="Q1749">
        <f t="shared" si="286"/>
        <v>1.6370217706460162</v>
      </c>
      <c r="R1749">
        <f t="shared" si="287"/>
        <v>0.36297822935398372</v>
      </c>
      <c r="S1749">
        <f t="shared" si="288"/>
        <v>-0.27404354129203257</v>
      </c>
      <c r="T1749">
        <f t="shared" si="289"/>
        <v>-0.76522833690015357</v>
      </c>
    </row>
    <row r="1750" spans="9:20">
      <c r="I1750">
        <f t="shared" si="283"/>
        <v>174.79999999999436</v>
      </c>
      <c r="L1750">
        <f t="shared" si="290"/>
        <v>2.5</v>
      </c>
      <c r="M1750">
        <f t="shared" si="291"/>
        <v>-1</v>
      </c>
      <c r="O1750">
        <f t="shared" si="284"/>
        <v>2.7662387709796614</v>
      </c>
      <c r="P1750">
        <f t="shared" si="285"/>
        <v>2.2747728163585994</v>
      </c>
      <c r="Q1750">
        <f t="shared" si="286"/>
        <v>1.6373864081792997</v>
      </c>
      <c r="R1750">
        <f t="shared" si="287"/>
        <v>0.3626135918207003</v>
      </c>
      <c r="S1750">
        <f t="shared" si="288"/>
        <v>-0.2747728163585994</v>
      </c>
      <c r="T1750">
        <f t="shared" si="289"/>
        <v>-0.76623877097966142</v>
      </c>
    </row>
    <row r="1751" spans="9:20">
      <c r="I1751">
        <f t="shared" si="283"/>
        <v>174.89999999999435</v>
      </c>
      <c r="L1751">
        <f t="shared" si="290"/>
        <v>2.5</v>
      </c>
      <c r="M1751">
        <f t="shared" si="291"/>
        <v>-1</v>
      </c>
      <c r="O1751">
        <f t="shared" si="284"/>
        <v>2.7672492050591693</v>
      </c>
      <c r="P1751">
        <f t="shared" si="285"/>
        <v>2.275502091425166</v>
      </c>
      <c r="Q1751">
        <f t="shared" si="286"/>
        <v>1.637751045712583</v>
      </c>
      <c r="R1751">
        <f t="shared" si="287"/>
        <v>0.36224895428741699</v>
      </c>
      <c r="S1751">
        <f t="shared" si="288"/>
        <v>-0.27550209142516602</v>
      </c>
      <c r="T1751">
        <f t="shared" si="289"/>
        <v>-0.76724920505916905</v>
      </c>
    </row>
    <row r="1752" spans="9:20">
      <c r="I1752">
        <f t="shared" si="283"/>
        <v>174.99999999999434</v>
      </c>
      <c r="L1752">
        <f t="shared" si="290"/>
        <v>2.5</v>
      </c>
      <c r="M1752">
        <f t="shared" si="291"/>
        <v>-1</v>
      </c>
      <c r="O1752">
        <f t="shared" si="284"/>
        <v>2.7682596391386767</v>
      </c>
      <c r="P1752">
        <f t="shared" si="285"/>
        <v>2.2762313664917326</v>
      </c>
      <c r="Q1752">
        <f t="shared" si="286"/>
        <v>1.6381156832458663</v>
      </c>
      <c r="R1752">
        <f t="shared" si="287"/>
        <v>0.36188431675413368</v>
      </c>
      <c r="S1752">
        <f t="shared" si="288"/>
        <v>-0.27623136649173263</v>
      </c>
      <c r="T1752">
        <f t="shared" si="289"/>
        <v>-0.7682596391386769</v>
      </c>
    </row>
    <row r="1753" spans="9:20">
      <c r="I1753">
        <f t="shared" si="283"/>
        <v>175.09999999999434</v>
      </c>
      <c r="L1753">
        <f t="shared" si="290"/>
        <v>2.5</v>
      </c>
      <c r="M1753">
        <f t="shared" si="291"/>
        <v>-1</v>
      </c>
      <c r="O1753">
        <f t="shared" si="284"/>
        <v>2.769270073218185</v>
      </c>
      <c r="P1753">
        <f t="shared" si="285"/>
        <v>2.2769606415582997</v>
      </c>
      <c r="Q1753">
        <f t="shared" si="286"/>
        <v>1.6384803207791498</v>
      </c>
      <c r="R1753">
        <f t="shared" si="287"/>
        <v>0.36151967922085027</v>
      </c>
      <c r="S1753">
        <f t="shared" si="288"/>
        <v>-0.27696064155829947</v>
      </c>
      <c r="T1753">
        <f t="shared" si="289"/>
        <v>-0.76927007321818475</v>
      </c>
    </row>
    <row r="1754" spans="9:20">
      <c r="I1754">
        <f t="shared" si="283"/>
        <v>175.19999999999433</v>
      </c>
      <c r="L1754">
        <f t="shared" si="290"/>
        <v>2.5</v>
      </c>
      <c r="M1754">
        <f t="shared" si="291"/>
        <v>-1</v>
      </c>
      <c r="O1754">
        <f t="shared" si="284"/>
        <v>2.7702805072976924</v>
      </c>
      <c r="P1754">
        <f t="shared" si="285"/>
        <v>2.2776899166248663</v>
      </c>
      <c r="Q1754">
        <f t="shared" si="286"/>
        <v>1.6388449583124332</v>
      </c>
      <c r="R1754">
        <f t="shared" si="287"/>
        <v>0.36115504168756696</v>
      </c>
      <c r="S1754">
        <f t="shared" si="288"/>
        <v>-0.27768991662486608</v>
      </c>
      <c r="T1754">
        <f t="shared" si="289"/>
        <v>-0.7702805072976926</v>
      </c>
    </row>
    <row r="1755" spans="9:20">
      <c r="I1755">
        <f t="shared" si="283"/>
        <v>175.29999999999433</v>
      </c>
      <c r="L1755">
        <f t="shared" si="290"/>
        <v>2.5</v>
      </c>
      <c r="M1755">
        <f t="shared" si="291"/>
        <v>-1</v>
      </c>
      <c r="O1755">
        <f t="shared" si="284"/>
        <v>2.7712909413772002</v>
      </c>
      <c r="P1755">
        <f t="shared" si="285"/>
        <v>2.2784191916914329</v>
      </c>
      <c r="Q1755">
        <f t="shared" si="286"/>
        <v>1.6392095958457165</v>
      </c>
      <c r="R1755">
        <f t="shared" si="287"/>
        <v>0.36079040415428365</v>
      </c>
      <c r="S1755">
        <f t="shared" si="288"/>
        <v>-0.2784191916914327</v>
      </c>
      <c r="T1755">
        <f t="shared" si="289"/>
        <v>-0.77129094137720022</v>
      </c>
    </row>
    <row r="1756" spans="9:20">
      <c r="I1756">
        <f t="shared" si="283"/>
        <v>175.39999999999432</v>
      </c>
      <c r="L1756">
        <f t="shared" si="290"/>
        <v>2.5</v>
      </c>
      <c r="M1756">
        <f t="shared" si="291"/>
        <v>-1</v>
      </c>
      <c r="O1756">
        <f t="shared" si="284"/>
        <v>2.7723013754567081</v>
      </c>
      <c r="P1756">
        <f t="shared" si="285"/>
        <v>2.2791484667579995</v>
      </c>
      <c r="Q1756">
        <f t="shared" si="286"/>
        <v>1.6395742333789998</v>
      </c>
      <c r="R1756">
        <f t="shared" si="287"/>
        <v>0.36042576662100023</v>
      </c>
      <c r="S1756">
        <f t="shared" si="288"/>
        <v>-0.27914846675799954</v>
      </c>
      <c r="T1756">
        <f t="shared" si="289"/>
        <v>-0.77230137545670807</v>
      </c>
    </row>
    <row r="1757" spans="9:20">
      <c r="I1757">
        <f t="shared" si="283"/>
        <v>175.49999999999432</v>
      </c>
      <c r="L1757">
        <f t="shared" si="290"/>
        <v>2.5</v>
      </c>
      <c r="M1757">
        <f t="shared" si="291"/>
        <v>-1</v>
      </c>
      <c r="O1757">
        <f t="shared" si="284"/>
        <v>2.7733118095362159</v>
      </c>
      <c r="P1757">
        <f t="shared" si="285"/>
        <v>2.2798777418245662</v>
      </c>
      <c r="Q1757">
        <f t="shared" si="286"/>
        <v>1.6399388709122831</v>
      </c>
      <c r="R1757">
        <f t="shared" si="287"/>
        <v>0.36006112908771692</v>
      </c>
      <c r="S1757">
        <f t="shared" si="288"/>
        <v>-0.27987774182456615</v>
      </c>
      <c r="T1757">
        <f t="shared" si="289"/>
        <v>-0.77331180953621592</v>
      </c>
    </row>
    <row r="1758" spans="9:20">
      <c r="I1758">
        <f t="shared" si="283"/>
        <v>175.59999999999431</v>
      </c>
      <c r="L1758">
        <f t="shared" si="290"/>
        <v>2.5</v>
      </c>
      <c r="M1758">
        <f t="shared" si="291"/>
        <v>-1</v>
      </c>
      <c r="O1758">
        <f t="shared" si="284"/>
        <v>2.7743222436157238</v>
      </c>
      <c r="P1758">
        <f t="shared" si="285"/>
        <v>2.2806070168911328</v>
      </c>
      <c r="Q1758">
        <f t="shared" si="286"/>
        <v>1.6403035084455664</v>
      </c>
      <c r="R1758">
        <f t="shared" si="287"/>
        <v>0.35969649155443362</v>
      </c>
      <c r="S1758">
        <f t="shared" si="288"/>
        <v>-0.28060701689113277</v>
      </c>
      <c r="T1758">
        <f t="shared" si="289"/>
        <v>-0.77432224361572355</v>
      </c>
    </row>
    <row r="1759" spans="9:20">
      <c r="I1759">
        <f t="shared" si="283"/>
        <v>175.6999999999943</v>
      </c>
      <c r="L1759">
        <f t="shared" si="290"/>
        <v>2.5</v>
      </c>
      <c r="M1759">
        <f t="shared" si="291"/>
        <v>-1</v>
      </c>
      <c r="O1759">
        <f t="shared" si="284"/>
        <v>2.7753326776952312</v>
      </c>
      <c r="P1759">
        <f t="shared" si="285"/>
        <v>2.2813362919576994</v>
      </c>
      <c r="Q1759">
        <f t="shared" si="286"/>
        <v>1.6406681459788497</v>
      </c>
      <c r="R1759">
        <f t="shared" si="287"/>
        <v>0.3593318540211502</v>
      </c>
      <c r="S1759">
        <f t="shared" si="288"/>
        <v>-0.2813362919576996</v>
      </c>
      <c r="T1759">
        <f t="shared" si="289"/>
        <v>-0.7753326776952314</v>
      </c>
    </row>
    <row r="1760" spans="9:20">
      <c r="I1760">
        <f t="shared" si="283"/>
        <v>175.7999999999943</v>
      </c>
      <c r="L1760">
        <f t="shared" si="290"/>
        <v>2.5</v>
      </c>
      <c r="M1760">
        <f t="shared" si="291"/>
        <v>-1</v>
      </c>
      <c r="O1760">
        <f t="shared" si="284"/>
        <v>2.7763431117747395</v>
      </c>
      <c r="P1760">
        <f t="shared" si="285"/>
        <v>2.282065567024266</v>
      </c>
      <c r="Q1760">
        <f t="shared" si="286"/>
        <v>1.641032783512133</v>
      </c>
      <c r="R1760">
        <f t="shared" si="287"/>
        <v>0.35896721648786689</v>
      </c>
      <c r="S1760">
        <f t="shared" si="288"/>
        <v>-0.28206556702426622</v>
      </c>
      <c r="T1760">
        <f t="shared" si="289"/>
        <v>-0.77634311177473925</v>
      </c>
    </row>
    <row r="1761" spans="9:20">
      <c r="I1761">
        <f t="shared" si="283"/>
        <v>175.89999999999429</v>
      </c>
      <c r="L1761">
        <f t="shared" si="290"/>
        <v>2.5</v>
      </c>
      <c r="M1761">
        <f t="shared" si="291"/>
        <v>-1</v>
      </c>
      <c r="O1761">
        <f t="shared" si="284"/>
        <v>2.7773535458542469</v>
      </c>
      <c r="P1761">
        <f t="shared" si="285"/>
        <v>2.2827948420908326</v>
      </c>
      <c r="Q1761">
        <f t="shared" si="286"/>
        <v>1.6413974210454163</v>
      </c>
      <c r="R1761">
        <f t="shared" si="287"/>
        <v>0.35860257895458358</v>
      </c>
      <c r="S1761">
        <f t="shared" si="288"/>
        <v>-0.28279484209083283</v>
      </c>
      <c r="T1761">
        <f t="shared" si="289"/>
        <v>-0.7773535458542471</v>
      </c>
    </row>
    <row r="1762" spans="9:20">
      <c r="I1762">
        <f t="shared" si="283"/>
        <v>175.99999999999429</v>
      </c>
      <c r="L1762">
        <f t="shared" si="290"/>
        <v>2.5</v>
      </c>
      <c r="M1762">
        <f t="shared" si="291"/>
        <v>-1</v>
      </c>
      <c r="O1762">
        <f t="shared" si="284"/>
        <v>2.7783639799337547</v>
      </c>
      <c r="P1762">
        <f t="shared" si="285"/>
        <v>2.2835241171573997</v>
      </c>
      <c r="Q1762">
        <f t="shared" si="286"/>
        <v>1.6417620585786998</v>
      </c>
      <c r="R1762">
        <f t="shared" si="287"/>
        <v>0.35823794142130017</v>
      </c>
      <c r="S1762">
        <f t="shared" si="288"/>
        <v>-0.28352411715739967</v>
      </c>
      <c r="T1762">
        <f t="shared" si="289"/>
        <v>-0.77836397993375472</v>
      </c>
    </row>
    <row r="1763" spans="9:20">
      <c r="I1763">
        <f t="shared" si="283"/>
        <v>176.09999999999428</v>
      </c>
      <c r="L1763">
        <f t="shared" si="290"/>
        <v>2.5</v>
      </c>
      <c r="M1763">
        <f t="shared" si="291"/>
        <v>-1</v>
      </c>
      <c r="O1763">
        <f t="shared" si="284"/>
        <v>2.7793744140132626</v>
      </c>
      <c r="P1763">
        <f t="shared" si="285"/>
        <v>2.2842533922239663</v>
      </c>
      <c r="Q1763">
        <f t="shared" si="286"/>
        <v>1.6421266961119831</v>
      </c>
      <c r="R1763">
        <f t="shared" si="287"/>
        <v>0.35787330388801686</v>
      </c>
      <c r="S1763">
        <f t="shared" si="288"/>
        <v>-0.28425339222396628</v>
      </c>
      <c r="T1763">
        <f t="shared" si="289"/>
        <v>-0.77937441401326257</v>
      </c>
    </row>
    <row r="1764" spans="9:20">
      <c r="I1764">
        <f t="shared" si="283"/>
        <v>176.19999999999428</v>
      </c>
      <c r="L1764">
        <f t="shared" si="290"/>
        <v>2.5</v>
      </c>
      <c r="M1764">
        <f t="shared" si="291"/>
        <v>-1</v>
      </c>
      <c r="O1764">
        <f t="shared" si="284"/>
        <v>2.7803848480927704</v>
      </c>
      <c r="P1764">
        <f t="shared" si="285"/>
        <v>2.2849826672905329</v>
      </c>
      <c r="Q1764">
        <f t="shared" si="286"/>
        <v>1.6424913336452664</v>
      </c>
      <c r="R1764">
        <f t="shared" si="287"/>
        <v>0.35750866635473355</v>
      </c>
      <c r="S1764">
        <f t="shared" si="288"/>
        <v>-0.2849826672905329</v>
      </c>
      <c r="T1764">
        <f t="shared" si="289"/>
        <v>-0.78038484809277042</v>
      </c>
    </row>
    <row r="1765" spans="9:20">
      <c r="I1765">
        <f t="shared" si="283"/>
        <v>176.29999999999427</v>
      </c>
      <c r="L1765">
        <f t="shared" si="290"/>
        <v>2.5</v>
      </c>
      <c r="M1765">
        <f t="shared" si="291"/>
        <v>-1</v>
      </c>
      <c r="O1765">
        <f t="shared" si="284"/>
        <v>2.7813952821722783</v>
      </c>
      <c r="P1765">
        <f t="shared" si="285"/>
        <v>2.2857119423571</v>
      </c>
      <c r="Q1765">
        <f t="shared" si="286"/>
        <v>1.64285597117855</v>
      </c>
      <c r="R1765">
        <f t="shared" si="287"/>
        <v>0.35714402882145013</v>
      </c>
      <c r="S1765">
        <f t="shared" si="288"/>
        <v>-0.28571194235709974</v>
      </c>
      <c r="T1765">
        <f t="shared" si="289"/>
        <v>-0.78139528217227827</v>
      </c>
    </row>
    <row r="1766" spans="9:20">
      <c r="I1766">
        <f t="shared" si="283"/>
        <v>176.39999999999426</v>
      </c>
      <c r="L1766">
        <f t="shared" si="290"/>
        <v>2.5</v>
      </c>
      <c r="M1766">
        <f t="shared" si="291"/>
        <v>-1</v>
      </c>
      <c r="O1766">
        <f t="shared" si="284"/>
        <v>2.7824057162517857</v>
      </c>
      <c r="P1766">
        <f t="shared" si="285"/>
        <v>2.2864412174236666</v>
      </c>
      <c r="Q1766">
        <f t="shared" si="286"/>
        <v>1.6432206087118333</v>
      </c>
      <c r="R1766">
        <f t="shared" si="287"/>
        <v>0.35677939128816683</v>
      </c>
      <c r="S1766">
        <f t="shared" si="288"/>
        <v>-0.28644121742366635</v>
      </c>
      <c r="T1766">
        <f t="shared" si="289"/>
        <v>-0.7824057162517859</v>
      </c>
    </row>
    <row r="1767" spans="9:20">
      <c r="I1767">
        <f t="shared" si="283"/>
        <v>176.49999999999426</v>
      </c>
      <c r="L1767">
        <f t="shared" si="290"/>
        <v>2.5</v>
      </c>
      <c r="M1767">
        <f t="shared" si="291"/>
        <v>-1</v>
      </c>
      <c r="O1767">
        <f t="shared" si="284"/>
        <v>2.783416150331294</v>
      </c>
      <c r="P1767">
        <f t="shared" si="285"/>
        <v>2.2871704924902332</v>
      </c>
      <c r="Q1767">
        <f t="shared" si="286"/>
        <v>1.6435852462451166</v>
      </c>
      <c r="R1767">
        <f t="shared" si="287"/>
        <v>0.35641475375488352</v>
      </c>
      <c r="S1767">
        <f t="shared" si="288"/>
        <v>-0.28717049249023296</v>
      </c>
      <c r="T1767">
        <f t="shared" si="289"/>
        <v>-0.78341615033129375</v>
      </c>
    </row>
    <row r="1768" spans="9:20">
      <c r="I1768">
        <f t="shared" si="283"/>
        <v>176.59999999999425</v>
      </c>
      <c r="L1768">
        <f t="shared" si="290"/>
        <v>2.5</v>
      </c>
      <c r="M1768">
        <f t="shared" si="291"/>
        <v>-1</v>
      </c>
      <c r="O1768">
        <f t="shared" si="284"/>
        <v>2.7844265844108014</v>
      </c>
      <c r="P1768">
        <f t="shared" si="285"/>
        <v>2.2878997675567998</v>
      </c>
      <c r="Q1768">
        <f t="shared" si="286"/>
        <v>1.6439498837783999</v>
      </c>
      <c r="R1768">
        <f t="shared" si="287"/>
        <v>0.35605011622160021</v>
      </c>
      <c r="S1768">
        <f t="shared" si="288"/>
        <v>-0.28789976755679958</v>
      </c>
      <c r="T1768">
        <f t="shared" si="289"/>
        <v>-0.7844265844108016</v>
      </c>
    </row>
    <row r="1769" spans="9:20">
      <c r="I1769">
        <f t="shared" si="283"/>
        <v>176.69999999999425</v>
      </c>
      <c r="L1769">
        <f t="shared" si="290"/>
        <v>2.5</v>
      </c>
      <c r="M1769">
        <f t="shared" si="291"/>
        <v>-1</v>
      </c>
      <c r="O1769">
        <f t="shared" si="284"/>
        <v>2.7854370184903097</v>
      </c>
      <c r="P1769">
        <f t="shared" si="285"/>
        <v>2.2886290426233664</v>
      </c>
      <c r="Q1769">
        <f t="shared" si="286"/>
        <v>1.6443145213116832</v>
      </c>
      <c r="R1769">
        <f t="shared" si="287"/>
        <v>0.35568547868831679</v>
      </c>
      <c r="S1769">
        <f t="shared" si="288"/>
        <v>-0.28862904262336642</v>
      </c>
      <c r="T1769">
        <f t="shared" si="289"/>
        <v>-0.78543701849030945</v>
      </c>
    </row>
    <row r="1770" spans="9:20">
      <c r="I1770">
        <f t="shared" si="283"/>
        <v>176.79999999999424</v>
      </c>
      <c r="L1770">
        <f t="shared" si="290"/>
        <v>2.5</v>
      </c>
      <c r="M1770">
        <f t="shared" si="291"/>
        <v>-1</v>
      </c>
      <c r="O1770">
        <f t="shared" si="284"/>
        <v>2.7864474525698171</v>
      </c>
      <c r="P1770">
        <f t="shared" si="285"/>
        <v>2.289358317689933</v>
      </c>
      <c r="Q1770">
        <f t="shared" si="286"/>
        <v>1.6446791588449665</v>
      </c>
      <c r="R1770">
        <f t="shared" si="287"/>
        <v>0.35532084115503348</v>
      </c>
      <c r="S1770">
        <f t="shared" si="288"/>
        <v>-0.28935831768993303</v>
      </c>
      <c r="T1770">
        <f t="shared" si="289"/>
        <v>-0.78644745256981707</v>
      </c>
    </row>
    <row r="1771" spans="9:20">
      <c r="I1771">
        <f t="shared" si="283"/>
        <v>176.89999999999424</v>
      </c>
      <c r="L1771">
        <f t="shared" si="290"/>
        <v>2.5</v>
      </c>
      <c r="M1771">
        <f t="shared" si="291"/>
        <v>-1</v>
      </c>
      <c r="O1771">
        <f t="shared" si="284"/>
        <v>2.7874578866493249</v>
      </c>
      <c r="P1771">
        <f t="shared" si="285"/>
        <v>2.2900875927564996</v>
      </c>
      <c r="Q1771">
        <f t="shared" si="286"/>
        <v>1.6450437963782498</v>
      </c>
      <c r="R1771">
        <f t="shared" si="287"/>
        <v>0.35495620362175018</v>
      </c>
      <c r="S1771">
        <f t="shared" si="288"/>
        <v>-0.29008759275649965</v>
      </c>
      <c r="T1771">
        <f t="shared" si="289"/>
        <v>-0.78745788664932492</v>
      </c>
    </row>
    <row r="1772" spans="9:20">
      <c r="I1772">
        <f t="shared" si="283"/>
        <v>176.99999999999423</v>
      </c>
      <c r="L1772">
        <f t="shared" si="290"/>
        <v>2.5</v>
      </c>
      <c r="M1772">
        <f t="shared" si="291"/>
        <v>-1</v>
      </c>
      <c r="O1772">
        <f t="shared" si="284"/>
        <v>2.7884683207288328</v>
      </c>
      <c r="P1772">
        <f t="shared" si="285"/>
        <v>2.2908168678230663</v>
      </c>
      <c r="Q1772">
        <f t="shared" si="286"/>
        <v>1.6454084339115331</v>
      </c>
      <c r="R1772">
        <f t="shared" si="287"/>
        <v>0.35459156608846676</v>
      </c>
      <c r="S1772">
        <f t="shared" si="288"/>
        <v>-0.29081686782306648</v>
      </c>
      <c r="T1772">
        <f t="shared" si="289"/>
        <v>-0.78846832072883277</v>
      </c>
    </row>
    <row r="1773" spans="9:20">
      <c r="I1773">
        <f t="shared" si="283"/>
        <v>177.09999999999422</v>
      </c>
      <c r="L1773">
        <f t="shared" si="290"/>
        <v>2.5</v>
      </c>
      <c r="M1773">
        <f t="shared" si="291"/>
        <v>-1</v>
      </c>
      <c r="O1773">
        <f t="shared" si="284"/>
        <v>2.7894787548083406</v>
      </c>
      <c r="P1773">
        <f t="shared" si="285"/>
        <v>2.2915461428896329</v>
      </c>
      <c r="Q1773">
        <f t="shared" si="286"/>
        <v>1.6457730714448164</v>
      </c>
      <c r="R1773">
        <f t="shared" si="287"/>
        <v>0.35422692855518345</v>
      </c>
      <c r="S1773">
        <f t="shared" si="288"/>
        <v>-0.2915461428896331</v>
      </c>
      <c r="T1773">
        <f t="shared" si="289"/>
        <v>-0.78947875480834062</v>
      </c>
    </row>
    <row r="1774" spans="9:20">
      <c r="I1774">
        <f t="shared" si="283"/>
        <v>177.19999999999422</v>
      </c>
      <c r="L1774">
        <f t="shared" si="290"/>
        <v>2.5</v>
      </c>
      <c r="M1774">
        <f t="shared" si="291"/>
        <v>-1</v>
      </c>
      <c r="O1774">
        <f t="shared" si="284"/>
        <v>2.7904891888878485</v>
      </c>
      <c r="P1774">
        <f t="shared" si="285"/>
        <v>2.2922754179561995</v>
      </c>
      <c r="Q1774">
        <f t="shared" si="286"/>
        <v>1.6461377089780997</v>
      </c>
      <c r="R1774">
        <f t="shared" si="287"/>
        <v>0.35386229102190014</v>
      </c>
      <c r="S1774">
        <f t="shared" si="288"/>
        <v>-0.29227541795619971</v>
      </c>
      <c r="T1774">
        <f t="shared" si="289"/>
        <v>-0.79048918888784825</v>
      </c>
    </row>
    <row r="1775" spans="9:20">
      <c r="I1775">
        <f t="shared" si="283"/>
        <v>177.29999999999421</v>
      </c>
      <c r="L1775">
        <f t="shared" si="290"/>
        <v>2.5</v>
      </c>
      <c r="M1775">
        <f t="shared" si="291"/>
        <v>-1</v>
      </c>
      <c r="O1775">
        <f t="shared" si="284"/>
        <v>2.7914996229673559</v>
      </c>
      <c r="P1775">
        <f t="shared" si="285"/>
        <v>2.2930046930227665</v>
      </c>
      <c r="Q1775">
        <f t="shared" si="286"/>
        <v>1.6465023465113833</v>
      </c>
      <c r="R1775">
        <f t="shared" si="287"/>
        <v>0.35349765348861673</v>
      </c>
      <c r="S1775">
        <f t="shared" si="288"/>
        <v>-0.29300469302276655</v>
      </c>
      <c r="T1775">
        <f t="shared" si="289"/>
        <v>-0.7914996229673561</v>
      </c>
    </row>
    <row r="1776" spans="9:20">
      <c r="I1776">
        <f t="shared" si="283"/>
        <v>177.39999999999421</v>
      </c>
      <c r="L1776">
        <f t="shared" si="290"/>
        <v>2.5</v>
      </c>
      <c r="M1776">
        <f t="shared" si="291"/>
        <v>-1</v>
      </c>
      <c r="O1776">
        <f t="shared" si="284"/>
        <v>2.7925100570468642</v>
      </c>
      <c r="P1776">
        <f t="shared" si="285"/>
        <v>2.2937339680893332</v>
      </c>
      <c r="Q1776">
        <f t="shared" si="286"/>
        <v>1.6468669840446666</v>
      </c>
      <c r="R1776">
        <f t="shared" si="287"/>
        <v>0.35313301595533342</v>
      </c>
      <c r="S1776">
        <f t="shared" si="288"/>
        <v>-0.29373396808933316</v>
      </c>
      <c r="T1776">
        <f t="shared" si="289"/>
        <v>-0.79251005704686395</v>
      </c>
    </row>
    <row r="1777" spans="9:20">
      <c r="I1777">
        <f t="shared" si="283"/>
        <v>177.4999999999942</v>
      </c>
      <c r="L1777">
        <f t="shared" si="290"/>
        <v>2.5</v>
      </c>
      <c r="M1777">
        <f t="shared" si="291"/>
        <v>-1</v>
      </c>
      <c r="O1777">
        <f t="shared" si="284"/>
        <v>2.7935204911263716</v>
      </c>
      <c r="P1777">
        <f t="shared" si="285"/>
        <v>2.2944632431558998</v>
      </c>
      <c r="Q1777">
        <f t="shared" si="286"/>
        <v>1.6472316215779499</v>
      </c>
      <c r="R1777">
        <f t="shared" si="287"/>
        <v>0.35276837842205011</v>
      </c>
      <c r="S1777">
        <f t="shared" si="288"/>
        <v>-0.29446324315589978</v>
      </c>
      <c r="T1777">
        <f t="shared" si="289"/>
        <v>-0.79352049112637157</v>
      </c>
    </row>
    <row r="1778" spans="9:20">
      <c r="I1778">
        <f t="shared" si="283"/>
        <v>177.5999999999942</v>
      </c>
      <c r="L1778">
        <f t="shared" si="290"/>
        <v>2.5</v>
      </c>
      <c r="M1778">
        <f t="shared" si="291"/>
        <v>-1</v>
      </c>
      <c r="O1778">
        <f t="shared" si="284"/>
        <v>2.7945309252058794</v>
      </c>
      <c r="P1778">
        <f t="shared" si="285"/>
        <v>2.2951925182224668</v>
      </c>
      <c r="Q1778">
        <f t="shared" si="286"/>
        <v>1.6475962591112334</v>
      </c>
      <c r="R1778">
        <f t="shared" si="287"/>
        <v>0.35240374088876669</v>
      </c>
      <c r="S1778">
        <f t="shared" si="288"/>
        <v>-0.29519251822246662</v>
      </c>
      <c r="T1778">
        <f t="shared" si="289"/>
        <v>-0.79453092520587942</v>
      </c>
    </row>
    <row r="1779" spans="9:20">
      <c r="I1779">
        <f t="shared" si="283"/>
        <v>177.69999999999419</v>
      </c>
      <c r="L1779">
        <f t="shared" si="290"/>
        <v>2.5</v>
      </c>
      <c r="M1779">
        <f t="shared" si="291"/>
        <v>-1</v>
      </c>
      <c r="O1779">
        <f t="shared" si="284"/>
        <v>2.7955413592853873</v>
      </c>
      <c r="P1779">
        <f t="shared" si="285"/>
        <v>2.2959217932890335</v>
      </c>
      <c r="Q1779">
        <f t="shared" si="286"/>
        <v>1.6479608966445167</v>
      </c>
      <c r="R1779">
        <f t="shared" si="287"/>
        <v>0.35203910335548338</v>
      </c>
      <c r="S1779">
        <f t="shared" si="288"/>
        <v>-0.29592179328903323</v>
      </c>
      <c r="T1779">
        <f t="shared" si="289"/>
        <v>-0.79554135928538727</v>
      </c>
    </row>
    <row r="1780" spans="9:20">
      <c r="I1780">
        <f t="shared" si="283"/>
        <v>177.79999999999418</v>
      </c>
      <c r="L1780">
        <f t="shared" si="290"/>
        <v>2.5</v>
      </c>
      <c r="M1780">
        <f t="shared" si="291"/>
        <v>-1</v>
      </c>
      <c r="O1780">
        <f t="shared" si="284"/>
        <v>2.7965517933648951</v>
      </c>
      <c r="P1780">
        <f t="shared" si="285"/>
        <v>2.2966510683556001</v>
      </c>
      <c r="Q1780">
        <f t="shared" si="286"/>
        <v>1.6483255341778</v>
      </c>
      <c r="R1780">
        <f t="shared" si="287"/>
        <v>0.35167446582220008</v>
      </c>
      <c r="S1780">
        <f t="shared" si="288"/>
        <v>-0.29665106835559985</v>
      </c>
      <c r="T1780">
        <f t="shared" si="289"/>
        <v>-0.79655179336489512</v>
      </c>
    </row>
    <row r="1781" spans="9:20">
      <c r="I1781">
        <f t="shared" si="283"/>
        <v>177.89999999999418</v>
      </c>
      <c r="L1781">
        <f t="shared" si="290"/>
        <v>2.5</v>
      </c>
      <c r="M1781">
        <f t="shared" si="291"/>
        <v>-1</v>
      </c>
      <c r="O1781">
        <f t="shared" si="284"/>
        <v>2.797562227444403</v>
      </c>
      <c r="P1781">
        <f t="shared" si="285"/>
        <v>2.2973803434221667</v>
      </c>
      <c r="Q1781">
        <f t="shared" si="286"/>
        <v>1.6486901717110833</v>
      </c>
      <c r="R1781">
        <f t="shared" si="287"/>
        <v>0.35130982828891666</v>
      </c>
      <c r="S1781">
        <f t="shared" si="288"/>
        <v>-0.29738034342216668</v>
      </c>
      <c r="T1781">
        <f t="shared" si="289"/>
        <v>-0.79756222744440275</v>
      </c>
    </row>
    <row r="1782" spans="9:20">
      <c r="I1782">
        <f t="shared" si="283"/>
        <v>177.99999999999417</v>
      </c>
      <c r="L1782">
        <f t="shared" si="290"/>
        <v>2.5</v>
      </c>
      <c r="M1782">
        <f t="shared" si="291"/>
        <v>-1</v>
      </c>
      <c r="O1782">
        <f t="shared" si="284"/>
        <v>2.7985726615239104</v>
      </c>
      <c r="P1782">
        <f t="shared" si="285"/>
        <v>2.2981096184887333</v>
      </c>
      <c r="Q1782">
        <f t="shared" si="286"/>
        <v>1.6490548092443666</v>
      </c>
      <c r="R1782">
        <f t="shared" si="287"/>
        <v>0.35094519075563335</v>
      </c>
      <c r="S1782">
        <f t="shared" si="288"/>
        <v>-0.2981096184887333</v>
      </c>
      <c r="T1782">
        <f t="shared" si="289"/>
        <v>-0.7985726615239106</v>
      </c>
    </row>
    <row r="1783" spans="9:20">
      <c r="I1783">
        <f t="shared" si="283"/>
        <v>178.09999999999417</v>
      </c>
      <c r="L1783">
        <f t="shared" si="290"/>
        <v>2.5</v>
      </c>
      <c r="M1783">
        <f t="shared" si="291"/>
        <v>-1</v>
      </c>
      <c r="O1783">
        <f t="shared" si="284"/>
        <v>2.7995830956034187</v>
      </c>
      <c r="P1783">
        <f t="shared" si="285"/>
        <v>2.2988388935552999</v>
      </c>
      <c r="Q1783">
        <f t="shared" si="286"/>
        <v>1.64941944677765</v>
      </c>
      <c r="R1783">
        <f t="shared" si="287"/>
        <v>0.35058055322235004</v>
      </c>
      <c r="S1783">
        <f t="shared" si="288"/>
        <v>-0.29883889355529991</v>
      </c>
      <c r="T1783">
        <f t="shared" si="289"/>
        <v>-0.79958309560341845</v>
      </c>
    </row>
    <row r="1784" spans="9:20">
      <c r="I1784">
        <f t="shared" si="283"/>
        <v>178.19999999999416</v>
      </c>
      <c r="L1784">
        <f t="shared" si="290"/>
        <v>2.5</v>
      </c>
      <c r="M1784">
        <f t="shared" si="291"/>
        <v>-1</v>
      </c>
      <c r="O1784">
        <f t="shared" si="284"/>
        <v>2.8005935296829261</v>
      </c>
      <c r="P1784">
        <f t="shared" si="285"/>
        <v>2.2995681686218665</v>
      </c>
      <c r="Q1784">
        <f t="shared" si="286"/>
        <v>1.6497840843109333</v>
      </c>
      <c r="R1784">
        <f t="shared" si="287"/>
        <v>0.35021591568906663</v>
      </c>
      <c r="S1784">
        <f t="shared" si="288"/>
        <v>-0.29956816862186675</v>
      </c>
      <c r="T1784">
        <f t="shared" si="289"/>
        <v>-0.8005935296829263</v>
      </c>
    </row>
    <row r="1785" spans="9:20">
      <c r="I1785">
        <f t="shared" si="283"/>
        <v>178.29999999999416</v>
      </c>
      <c r="L1785">
        <f t="shared" si="290"/>
        <v>2.5</v>
      </c>
      <c r="M1785">
        <f t="shared" si="291"/>
        <v>-1</v>
      </c>
      <c r="O1785">
        <f t="shared" si="284"/>
        <v>2.8016039637624339</v>
      </c>
      <c r="P1785">
        <f t="shared" si="285"/>
        <v>2.3002974436884331</v>
      </c>
      <c r="Q1785">
        <f t="shared" si="286"/>
        <v>1.6501487218442166</v>
      </c>
      <c r="R1785">
        <f t="shared" si="287"/>
        <v>0.34985127815578332</v>
      </c>
      <c r="S1785">
        <f t="shared" si="288"/>
        <v>-0.30029744368843336</v>
      </c>
      <c r="T1785">
        <f t="shared" si="289"/>
        <v>-0.80160396376243392</v>
      </c>
    </row>
    <row r="1786" spans="9:20">
      <c r="I1786">
        <f t="shared" si="283"/>
        <v>178.39999999999415</v>
      </c>
      <c r="L1786">
        <f t="shared" si="290"/>
        <v>2.5</v>
      </c>
      <c r="M1786">
        <f t="shared" si="291"/>
        <v>-1</v>
      </c>
      <c r="O1786">
        <f t="shared" si="284"/>
        <v>2.8026143978419418</v>
      </c>
      <c r="P1786">
        <f t="shared" si="285"/>
        <v>2.3010267187549998</v>
      </c>
      <c r="Q1786">
        <f t="shared" si="286"/>
        <v>1.6505133593774999</v>
      </c>
      <c r="R1786">
        <f t="shared" si="287"/>
        <v>0.34948664062250001</v>
      </c>
      <c r="S1786">
        <f t="shared" si="288"/>
        <v>-0.30102671875499998</v>
      </c>
      <c r="T1786">
        <f t="shared" si="289"/>
        <v>-0.80261439784194177</v>
      </c>
    </row>
    <row r="1787" spans="9:20">
      <c r="I1787">
        <f t="shared" si="283"/>
        <v>178.49999999999415</v>
      </c>
      <c r="L1787">
        <f t="shared" si="290"/>
        <v>2.5</v>
      </c>
      <c r="M1787">
        <f t="shared" si="291"/>
        <v>-1</v>
      </c>
      <c r="O1787">
        <f t="shared" si="284"/>
        <v>2.8036248319214496</v>
      </c>
      <c r="P1787">
        <f t="shared" si="285"/>
        <v>2.3017559938215668</v>
      </c>
      <c r="Q1787">
        <f t="shared" si="286"/>
        <v>1.6508779969107834</v>
      </c>
      <c r="R1787">
        <f t="shared" si="287"/>
        <v>0.34912200308921659</v>
      </c>
      <c r="S1787">
        <f t="shared" si="288"/>
        <v>-0.30175599382156681</v>
      </c>
      <c r="T1787">
        <f t="shared" si="289"/>
        <v>-0.80362483192144962</v>
      </c>
    </row>
    <row r="1788" spans="9:20">
      <c r="I1788">
        <f t="shared" si="283"/>
        <v>178.59999999999414</v>
      </c>
      <c r="L1788">
        <f t="shared" si="290"/>
        <v>2.5</v>
      </c>
      <c r="M1788">
        <f t="shared" si="291"/>
        <v>-1</v>
      </c>
      <c r="O1788">
        <f t="shared" si="284"/>
        <v>2.8046352660009575</v>
      </c>
      <c r="P1788">
        <f t="shared" si="285"/>
        <v>2.3024852688881334</v>
      </c>
      <c r="Q1788">
        <f t="shared" si="286"/>
        <v>1.6512426344440667</v>
      </c>
      <c r="R1788">
        <f t="shared" si="287"/>
        <v>0.34875736555593329</v>
      </c>
      <c r="S1788">
        <f t="shared" si="288"/>
        <v>-0.30248526888813343</v>
      </c>
      <c r="T1788">
        <f t="shared" si="289"/>
        <v>-0.80463526600095747</v>
      </c>
    </row>
    <row r="1789" spans="9:20">
      <c r="I1789">
        <f t="shared" si="283"/>
        <v>178.69999999999413</v>
      </c>
      <c r="L1789">
        <f t="shared" si="290"/>
        <v>2.5</v>
      </c>
      <c r="M1789">
        <f t="shared" si="291"/>
        <v>-1</v>
      </c>
      <c r="O1789">
        <f t="shared" si="284"/>
        <v>2.8056457000804649</v>
      </c>
      <c r="P1789">
        <f t="shared" si="285"/>
        <v>2.3032145439547</v>
      </c>
      <c r="Q1789">
        <f t="shared" si="286"/>
        <v>1.65160727197735</v>
      </c>
      <c r="R1789">
        <f t="shared" si="287"/>
        <v>0.34839272802264998</v>
      </c>
      <c r="S1789">
        <f t="shared" si="288"/>
        <v>-0.30321454395470004</v>
      </c>
      <c r="T1789">
        <f t="shared" si="289"/>
        <v>-0.8056457000804651</v>
      </c>
    </row>
    <row r="1790" spans="9:20">
      <c r="I1790">
        <f t="shared" si="283"/>
        <v>178.79999999999413</v>
      </c>
      <c r="L1790">
        <f t="shared" si="290"/>
        <v>2.5</v>
      </c>
      <c r="M1790">
        <f t="shared" si="291"/>
        <v>-1</v>
      </c>
      <c r="O1790">
        <f t="shared" si="284"/>
        <v>2.8066561341599732</v>
      </c>
      <c r="P1790">
        <f t="shared" si="285"/>
        <v>2.3039438190212671</v>
      </c>
      <c r="Q1790">
        <f t="shared" si="286"/>
        <v>1.6519719095106336</v>
      </c>
      <c r="R1790">
        <f t="shared" si="287"/>
        <v>0.34802809048936656</v>
      </c>
      <c r="S1790">
        <f t="shared" si="288"/>
        <v>-0.30394381902126688</v>
      </c>
      <c r="T1790">
        <f t="shared" si="289"/>
        <v>-0.80665613415997295</v>
      </c>
    </row>
    <row r="1791" spans="9:20">
      <c r="I1791">
        <f t="shared" si="283"/>
        <v>178.89999999999412</v>
      </c>
      <c r="L1791">
        <f t="shared" si="290"/>
        <v>2.5</v>
      </c>
      <c r="M1791">
        <f t="shared" si="291"/>
        <v>-1</v>
      </c>
      <c r="O1791">
        <f t="shared" si="284"/>
        <v>2.8076665682394806</v>
      </c>
      <c r="P1791">
        <f t="shared" si="285"/>
        <v>2.3046730940878337</v>
      </c>
      <c r="Q1791">
        <f t="shared" si="286"/>
        <v>1.6523365470439169</v>
      </c>
      <c r="R1791">
        <f t="shared" si="287"/>
        <v>0.34766345295608325</v>
      </c>
      <c r="S1791">
        <f t="shared" si="288"/>
        <v>-0.3046730940878335</v>
      </c>
      <c r="T1791">
        <f t="shared" si="289"/>
        <v>-0.8076665682394808</v>
      </c>
    </row>
    <row r="1792" spans="9:20">
      <c r="I1792">
        <f t="shared" si="283"/>
        <v>178.99999999999412</v>
      </c>
      <c r="L1792">
        <f t="shared" si="290"/>
        <v>2.5</v>
      </c>
      <c r="M1792">
        <f t="shared" si="291"/>
        <v>-1</v>
      </c>
      <c r="O1792">
        <f t="shared" si="284"/>
        <v>2.8086770023189884</v>
      </c>
      <c r="P1792">
        <f t="shared" si="285"/>
        <v>2.3054023691544003</v>
      </c>
      <c r="Q1792">
        <f t="shared" si="286"/>
        <v>1.6527011845772002</v>
      </c>
      <c r="R1792">
        <f t="shared" si="287"/>
        <v>0.34729881542279994</v>
      </c>
      <c r="S1792">
        <f t="shared" si="288"/>
        <v>-0.30540236915440011</v>
      </c>
      <c r="T1792">
        <f t="shared" si="289"/>
        <v>-0.80867700231898842</v>
      </c>
    </row>
    <row r="1793" spans="9:20">
      <c r="I1793">
        <f t="shared" si="283"/>
        <v>179.09999999999411</v>
      </c>
      <c r="L1793">
        <f t="shared" si="290"/>
        <v>2.5</v>
      </c>
      <c r="M1793">
        <f t="shared" si="291"/>
        <v>-1</v>
      </c>
      <c r="O1793">
        <f t="shared" si="284"/>
        <v>2.8096874363984963</v>
      </c>
      <c r="P1793">
        <f t="shared" si="285"/>
        <v>2.3061316442209669</v>
      </c>
      <c r="Q1793">
        <f t="shared" si="286"/>
        <v>1.6530658221104835</v>
      </c>
      <c r="R1793">
        <f t="shared" si="287"/>
        <v>0.34693417788951653</v>
      </c>
      <c r="S1793">
        <f t="shared" si="288"/>
        <v>-0.30613164422096695</v>
      </c>
      <c r="T1793">
        <f t="shared" si="289"/>
        <v>-0.80968743639849627</v>
      </c>
    </row>
    <row r="1794" spans="9:20">
      <c r="I1794">
        <f t="shared" si="283"/>
        <v>179.19999999999411</v>
      </c>
      <c r="L1794">
        <f t="shared" si="290"/>
        <v>2.5</v>
      </c>
      <c r="M1794">
        <f t="shared" si="291"/>
        <v>-1</v>
      </c>
      <c r="O1794">
        <f t="shared" si="284"/>
        <v>2.8106978704780041</v>
      </c>
      <c r="P1794">
        <f t="shared" si="285"/>
        <v>2.3068609192875336</v>
      </c>
      <c r="Q1794">
        <f t="shared" si="286"/>
        <v>1.6534304596437668</v>
      </c>
      <c r="R1794">
        <f t="shared" si="287"/>
        <v>0.34656954035623322</v>
      </c>
      <c r="S1794">
        <f t="shared" si="288"/>
        <v>-0.30686091928753356</v>
      </c>
      <c r="T1794">
        <f t="shared" si="289"/>
        <v>-0.81069787047800412</v>
      </c>
    </row>
    <row r="1795" spans="9:20">
      <c r="I1795">
        <f t="shared" ref="I1795:I1858" si="292">I1794+0.1</f>
        <v>179.2999999999941</v>
      </c>
      <c r="L1795">
        <f t="shared" si="290"/>
        <v>2.5</v>
      </c>
      <c r="M1795">
        <f t="shared" si="291"/>
        <v>-1</v>
      </c>
      <c r="O1795">
        <f t="shared" ref="O1795:O1858" si="293">1+((0.5*$B$6*$B$21/$B$5)*$D$33*$B$28*$I1795)</f>
        <v>2.811708304557512</v>
      </c>
      <c r="P1795">
        <f t="shared" ref="P1795:P1858" si="294">1+((0.5*$B$6*$B$21/$B$5)*$E$33*$B$28*$I1795)</f>
        <v>2.3075901943541002</v>
      </c>
      <c r="Q1795">
        <f t="shared" ref="Q1795:Q1858" si="295">1+((0.5*$B$6*$B$21/$B$5)*$F$33*$B$28*$I1795)</f>
        <v>1.6537950971770501</v>
      </c>
      <c r="R1795">
        <f t="shared" ref="R1795:R1858" si="296">1-((0.5*$B$6*$B$21/$B$5)*$F$33*$B$28*$I1795)</f>
        <v>0.34620490282294991</v>
      </c>
      <c r="S1795">
        <f t="shared" ref="S1795:S1858" si="297">1-((0.5*$B$6*$B$21/$B$5)*$E$33*$B$28*$I1795)</f>
        <v>-0.30759019435410018</v>
      </c>
      <c r="T1795">
        <f t="shared" ref="T1795:T1858" si="298">1-((0.5*$B$6*$B$21/$B$5)*$D$33*$B$28*$I1795)</f>
        <v>-0.81170830455751197</v>
      </c>
    </row>
    <row r="1796" spans="9:20">
      <c r="I1796">
        <f t="shared" si="292"/>
        <v>179.39999999999409</v>
      </c>
      <c r="L1796">
        <f t="shared" ref="L1796:L1859" si="299">$B$1</f>
        <v>2.5</v>
      </c>
      <c r="M1796">
        <f t="shared" ref="M1796:M1859" si="300">$B$2</f>
        <v>-1</v>
      </c>
      <c r="O1796">
        <f t="shared" si="293"/>
        <v>2.8127187386370194</v>
      </c>
      <c r="P1796">
        <f t="shared" si="294"/>
        <v>2.3083194694206668</v>
      </c>
      <c r="Q1796">
        <f t="shared" si="295"/>
        <v>1.6541597347103334</v>
      </c>
      <c r="R1796">
        <f t="shared" si="296"/>
        <v>0.34584026528966649</v>
      </c>
      <c r="S1796">
        <f t="shared" si="297"/>
        <v>-0.30831946942066701</v>
      </c>
      <c r="T1796">
        <f t="shared" si="298"/>
        <v>-0.8127187386370196</v>
      </c>
    </row>
    <row r="1797" spans="9:20">
      <c r="I1797">
        <f t="shared" si="292"/>
        <v>179.49999999999409</v>
      </c>
      <c r="L1797">
        <f t="shared" si="299"/>
        <v>2.5</v>
      </c>
      <c r="M1797">
        <f t="shared" si="300"/>
        <v>-1</v>
      </c>
      <c r="O1797">
        <f t="shared" si="293"/>
        <v>2.8137291727165277</v>
      </c>
      <c r="P1797">
        <f t="shared" si="294"/>
        <v>2.3090487444872334</v>
      </c>
      <c r="Q1797">
        <f t="shared" si="295"/>
        <v>1.6545243722436167</v>
      </c>
      <c r="R1797">
        <f t="shared" si="296"/>
        <v>0.34547562775638319</v>
      </c>
      <c r="S1797">
        <f t="shared" si="297"/>
        <v>-0.30904874448723363</v>
      </c>
      <c r="T1797">
        <f t="shared" si="298"/>
        <v>-0.81372917271652745</v>
      </c>
    </row>
    <row r="1798" spans="9:20">
      <c r="I1798">
        <f t="shared" si="292"/>
        <v>179.59999999999408</v>
      </c>
      <c r="L1798">
        <f t="shared" si="299"/>
        <v>2.5</v>
      </c>
      <c r="M1798">
        <f t="shared" si="300"/>
        <v>-1</v>
      </c>
      <c r="O1798">
        <f t="shared" si="293"/>
        <v>2.8147396067960351</v>
      </c>
      <c r="P1798">
        <f t="shared" si="294"/>
        <v>2.3097780195538</v>
      </c>
      <c r="Q1798">
        <f t="shared" si="295"/>
        <v>1.6548890097769</v>
      </c>
      <c r="R1798">
        <f t="shared" si="296"/>
        <v>0.34511099022309988</v>
      </c>
      <c r="S1798">
        <f t="shared" si="297"/>
        <v>-0.30977801955380024</v>
      </c>
      <c r="T1798">
        <f t="shared" si="298"/>
        <v>-0.8147396067960353</v>
      </c>
    </row>
    <row r="1799" spans="9:20">
      <c r="I1799">
        <f t="shared" si="292"/>
        <v>179.69999999999408</v>
      </c>
      <c r="L1799">
        <f t="shared" si="299"/>
        <v>2.5</v>
      </c>
      <c r="M1799">
        <f t="shared" si="300"/>
        <v>-1</v>
      </c>
      <c r="O1799">
        <f t="shared" si="293"/>
        <v>2.8157500408755434</v>
      </c>
      <c r="P1799">
        <f t="shared" si="294"/>
        <v>2.3105072946203671</v>
      </c>
      <c r="Q1799">
        <f t="shared" si="295"/>
        <v>1.6552536473101835</v>
      </c>
      <c r="R1799">
        <f t="shared" si="296"/>
        <v>0.34474635268981646</v>
      </c>
      <c r="S1799">
        <f t="shared" si="297"/>
        <v>-0.31050729462036708</v>
      </c>
      <c r="T1799">
        <f t="shared" si="298"/>
        <v>-0.81575004087554315</v>
      </c>
    </row>
    <row r="1800" spans="9:20">
      <c r="I1800">
        <f t="shared" si="292"/>
        <v>179.79999999999407</v>
      </c>
      <c r="L1800">
        <f t="shared" si="299"/>
        <v>2.5</v>
      </c>
      <c r="M1800">
        <f t="shared" si="300"/>
        <v>-1</v>
      </c>
      <c r="O1800">
        <f t="shared" si="293"/>
        <v>2.8167604749550508</v>
      </c>
      <c r="P1800">
        <f t="shared" si="294"/>
        <v>2.3112365696869337</v>
      </c>
      <c r="Q1800">
        <f t="shared" si="295"/>
        <v>1.6556182848434668</v>
      </c>
      <c r="R1800">
        <f t="shared" si="296"/>
        <v>0.34438171515653315</v>
      </c>
      <c r="S1800">
        <f t="shared" si="297"/>
        <v>-0.3112365696869337</v>
      </c>
      <c r="T1800">
        <f t="shared" si="298"/>
        <v>-0.81676047495505077</v>
      </c>
    </row>
    <row r="1801" spans="9:20">
      <c r="I1801">
        <f t="shared" si="292"/>
        <v>179.89999999999407</v>
      </c>
      <c r="L1801">
        <f t="shared" si="299"/>
        <v>2.5</v>
      </c>
      <c r="M1801">
        <f t="shared" si="300"/>
        <v>-1</v>
      </c>
      <c r="O1801">
        <f t="shared" si="293"/>
        <v>2.8177709090345586</v>
      </c>
      <c r="P1801">
        <f t="shared" si="294"/>
        <v>2.3119658447535003</v>
      </c>
      <c r="Q1801">
        <f t="shared" si="295"/>
        <v>1.6559829223767502</v>
      </c>
      <c r="R1801">
        <f t="shared" si="296"/>
        <v>0.34401707762324985</v>
      </c>
      <c r="S1801">
        <f t="shared" si="297"/>
        <v>-0.31196584475350031</v>
      </c>
      <c r="T1801">
        <f t="shared" si="298"/>
        <v>-0.81777090903455862</v>
      </c>
    </row>
    <row r="1802" spans="9:20">
      <c r="I1802">
        <f t="shared" si="292"/>
        <v>179.99999999999406</v>
      </c>
      <c r="L1802">
        <f t="shared" si="299"/>
        <v>2.5</v>
      </c>
      <c r="M1802">
        <f t="shared" si="300"/>
        <v>-1</v>
      </c>
      <c r="O1802">
        <f t="shared" si="293"/>
        <v>2.8187813431140665</v>
      </c>
      <c r="P1802">
        <f t="shared" si="294"/>
        <v>2.3126951198200669</v>
      </c>
      <c r="Q1802">
        <f t="shared" si="295"/>
        <v>1.6563475599100335</v>
      </c>
      <c r="R1802">
        <f t="shared" si="296"/>
        <v>0.34365244008996654</v>
      </c>
      <c r="S1802">
        <f t="shared" si="297"/>
        <v>-0.31269511982006692</v>
      </c>
      <c r="T1802">
        <f t="shared" si="298"/>
        <v>-0.81878134311406647</v>
      </c>
    </row>
    <row r="1803" spans="9:20">
      <c r="I1803">
        <f t="shared" si="292"/>
        <v>180.09999999999405</v>
      </c>
      <c r="L1803">
        <f t="shared" si="299"/>
        <v>2.5</v>
      </c>
      <c r="M1803">
        <f t="shared" si="300"/>
        <v>-1</v>
      </c>
      <c r="O1803">
        <f t="shared" si="293"/>
        <v>2.8197917771935743</v>
      </c>
      <c r="P1803">
        <f t="shared" si="294"/>
        <v>2.313424394886634</v>
      </c>
      <c r="Q1803">
        <f t="shared" si="295"/>
        <v>1.656712197443317</v>
      </c>
      <c r="R1803">
        <f t="shared" si="296"/>
        <v>0.34328780255668312</v>
      </c>
      <c r="S1803">
        <f t="shared" si="297"/>
        <v>-0.31342439488663376</v>
      </c>
      <c r="T1803">
        <f t="shared" si="298"/>
        <v>-0.81979177719357432</v>
      </c>
    </row>
    <row r="1804" spans="9:20">
      <c r="I1804">
        <f t="shared" si="292"/>
        <v>180.19999999999405</v>
      </c>
      <c r="L1804">
        <f t="shared" si="299"/>
        <v>2.5</v>
      </c>
      <c r="M1804">
        <f t="shared" si="300"/>
        <v>-1</v>
      </c>
      <c r="O1804">
        <f t="shared" si="293"/>
        <v>2.8208022112730822</v>
      </c>
      <c r="P1804">
        <f t="shared" si="294"/>
        <v>2.3141536699532006</v>
      </c>
      <c r="Q1804">
        <f t="shared" si="295"/>
        <v>1.6570768349766003</v>
      </c>
      <c r="R1804">
        <f t="shared" si="296"/>
        <v>0.34292316502339981</v>
      </c>
      <c r="S1804">
        <f t="shared" si="297"/>
        <v>-0.31415366995320038</v>
      </c>
      <c r="T1804">
        <f t="shared" si="298"/>
        <v>-0.82080221127308195</v>
      </c>
    </row>
    <row r="1805" spans="9:20">
      <c r="I1805">
        <f t="shared" si="292"/>
        <v>180.29999999999404</v>
      </c>
      <c r="L1805">
        <f t="shared" si="299"/>
        <v>2.5</v>
      </c>
      <c r="M1805">
        <f t="shared" si="300"/>
        <v>-1</v>
      </c>
      <c r="O1805">
        <f t="shared" si="293"/>
        <v>2.8218126453525896</v>
      </c>
      <c r="P1805">
        <f t="shared" si="294"/>
        <v>2.3148829450197672</v>
      </c>
      <c r="Q1805">
        <f t="shared" si="295"/>
        <v>1.6574414725098836</v>
      </c>
      <c r="R1805">
        <f t="shared" si="296"/>
        <v>0.3425585274901165</v>
      </c>
      <c r="S1805">
        <f t="shared" si="297"/>
        <v>-0.31488294501976699</v>
      </c>
      <c r="T1805">
        <f t="shared" si="298"/>
        <v>-0.8218126453525898</v>
      </c>
    </row>
    <row r="1806" spans="9:20">
      <c r="I1806">
        <f t="shared" si="292"/>
        <v>180.39999999999404</v>
      </c>
      <c r="L1806">
        <f t="shared" si="299"/>
        <v>2.5</v>
      </c>
      <c r="M1806">
        <f t="shared" si="300"/>
        <v>-1</v>
      </c>
      <c r="O1806">
        <f t="shared" si="293"/>
        <v>2.8228230794320979</v>
      </c>
      <c r="P1806">
        <f t="shared" si="294"/>
        <v>2.3156122200863338</v>
      </c>
      <c r="Q1806">
        <f t="shared" si="295"/>
        <v>1.6578061100431669</v>
      </c>
      <c r="R1806">
        <f t="shared" si="296"/>
        <v>0.34219388995683309</v>
      </c>
      <c r="S1806">
        <f t="shared" si="297"/>
        <v>-0.31561222008633383</v>
      </c>
      <c r="T1806">
        <f t="shared" si="298"/>
        <v>-0.82282307943209765</v>
      </c>
    </row>
    <row r="1807" spans="9:20">
      <c r="I1807">
        <f t="shared" si="292"/>
        <v>180.49999999999403</v>
      </c>
      <c r="L1807">
        <f t="shared" si="299"/>
        <v>2.5</v>
      </c>
      <c r="M1807">
        <f t="shared" si="300"/>
        <v>-1</v>
      </c>
      <c r="O1807">
        <f t="shared" si="293"/>
        <v>2.8238335135116053</v>
      </c>
      <c r="P1807">
        <f t="shared" si="294"/>
        <v>2.3163414951529004</v>
      </c>
      <c r="Q1807">
        <f t="shared" si="295"/>
        <v>1.6581707475764502</v>
      </c>
      <c r="R1807">
        <f t="shared" si="296"/>
        <v>0.34182925242354978</v>
      </c>
      <c r="S1807">
        <f t="shared" si="297"/>
        <v>-0.31634149515290044</v>
      </c>
      <c r="T1807">
        <f t="shared" si="298"/>
        <v>-0.8238335135116055</v>
      </c>
    </row>
    <row r="1808" spans="9:20">
      <c r="I1808">
        <f t="shared" si="292"/>
        <v>180.59999999999403</v>
      </c>
      <c r="L1808">
        <f t="shared" si="299"/>
        <v>2.5</v>
      </c>
      <c r="M1808">
        <f t="shared" si="300"/>
        <v>-1</v>
      </c>
      <c r="O1808">
        <f t="shared" si="293"/>
        <v>2.8248439475911131</v>
      </c>
      <c r="P1808">
        <f t="shared" si="294"/>
        <v>2.3170707702194671</v>
      </c>
      <c r="Q1808">
        <f t="shared" si="295"/>
        <v>1.6585353851097335</v>
      </c>
      <c r="R1808">
        <f t="shared" si="296"/>
        <v>0.34146461489026647</v>
      </c>
      <c r="S1808">
        <f t="shared" si="297"/>
        <v>-0.31707077021946706</v>
      </c>
      <c r="T1808">
        <f t="shared" si="298"/>
        <v>-0.82484394759111312</v>
      </c>
    </row>
    <row r="1809" spans="9:20">
      <c r="I1809">
        <f t="shared" si="292"/>
        <v>180.69999999999402</v>
      </c>
      <c r="L1809">
        <f t="shared" si="299"/>
        <v>2.5</v>
      </c>
      <c r="M1809">
        <f t="shared" si="300"/>
        <v>-1</v>
      </c>
      <c r="O1809">
        <f t="shared" si="293"/>
        <v>2.825854381670621</v>
      </c>
      <c r="P1809">
        <f t="shared" si="294"/>
        <v>2.3178000452860337</v>
      </c>
      <c r="Q1809">
        <f t="shared" si="295"/>
        <v>1.6589000226430168</v>
      </c>
      <c r="R1809">
        <f t="shared" si="296"/>
        <v>0.34109997735698305</v>
      </c>
      <c r="S1809">
        <f t="shared" si="297"/>
        <v>-0.31780004528603389</v>
      </c>
      <c r="T1809">
        <f t="shared" si="298"/>
        <v>-0.82585438167062097</v>
      </c>
    </row>
    <row r="1810" spans="9:20">
      <c r="I1810">
        <f t="shared" si="292"/>
        <v>180.79999999999401</v>
      </c>
      <c r="L1810">
        <f t="shared" si="299"/>
        <v>2.5</v>
      </c>
      <c r="M1810">
        <f t="shared" si="300"/>
        <v>-1</v>
      </c>
      <c r="O1810">
        <f t="shared" si="293"/>
        <v>2.8268648157501288</v>
      </c>
      <c r="P1810">
        <f t="shared" si="294"/>
        <v>2.3185293203526003</v>
      </c>
      <c r="Q1810">
        <f t="shared" si="295"/>
        <v>1.6592646601763001</v>
      </c>
      <c r="R1810">
        <f t="shared" si="296"/>
        <v>0.34073533982369975</v>
      </c>
      <c r="S1810">
        <f t="shared" si="297"/>
        <v>-0.31852932035260051</v>
      </c>
      <c r="T1810">
        <f t="shared" si="298"/>
        <v>-0.82686481575012882</v>
      </c>
    </row>
    <row r="1811" spans="9:20">
      <c r="I1811">
        <f t="shared" si="292"/>
        <v>180.89999999999401</v>
      </c>
      <c r="L1811">
        <f t="shared" si="299"/>
        <v>2.5</v>
      </c>
      <c r="M1811">
        <f t="shared" si="300"/>
        <v>-1</v>
      </c>
      <c r="O1811">
        <f t="shared" si="293"/>
        <v>2.8278752498296367</v>
      </c>
      <c r="P1811">
        <f t="shared" si="294"/>
        <v>2.3192585954191669</v>
      </c>
      <c r="Q1811">
        <f t="shared" si="295"/>
        <v>1.6596292977095835</v>
      </c>
      <c r="R1811">
        <f t="shared" si="296"/>
        <v>0.34037070229041644</v>
      </c>
      <c r="S1811">
        <f t="shared" si="297"/>
        <v>-0.31925859541916712</v>
      </c>
      <c r="T1811">
        <f t="shared" si="298"/>
        <v>-0.82787524982963645</v>
      </c>
    </row>
    <row r="1812" spans="9:20">
      <c r="I1812">
        <f t="shared" si="292"/>
        <v>180.999999999994</v>
      </c>
      <c r="L1812">
        <f t="shared" si="299"/>
        <v>2.5</v>
      </c>
      <c r="M1812">
        <f t="shared" si="300"/>
        <v>-1</v>
      </c>
      <c r="O1812">
        <f t="shared" si="293"/>
        <v>2.8288856839091441</v>
      </c>
      <c r="P1812">
        <f t="shared" si="294"/>
        <v>2.319987870485734</v>
      </c>
      <c r="Q1812">
        <f t="shared" si="295"/>
        <v>1.659993935242867</v>
      </c>
      <c r="R1812">
        <f t="shared" si="296"/>
        <v>0.34000606475713302</v>
      </c>
      <c r="S1812">
        <f t="shared" si="297"/>
        <v>-0.31998787048573396</v>
      </c>
      <c r="T1812">
        <f t="shared" si="298"/>
        <v>-0.8288856839091443</v>
      </c>
    </row>
    <row r="1813" spans="9:20">
      <c r="I1813">
        <f t="shared" si="292"/>
        <v>181.099999999994</v>
      </c>
      <c r="L1813">
        <f t="shared" si="299"/>
        <v>2.5</v>
      </c>
      <c r="M1813">
        <f t="shared" si="300"/>
        <v>-1</v>
      </c>
      <c r="O1813">
        <f t="shared" si="293"/>
        <v>2.8298961179886524</v>
      </c>
      <c r="P1813">
        <f t="shared" si="294"/>
        <v>2.3207171455523006</v>
      </c>
      <c r="Q1813">
        <f t="shared" si="295"/>
        <v>1.6603585727761503</v>
      </c>
      <c r="R1813">
        <f t="shared" si="296"/>
        <v>0.33964142722384971</v>
      </c>
      <c r="S1813">
        <f t="shared" si="297"/>
        <v>-0.32071714555230058</v>
      </c>
      <c r="T1813">
        <f t="shared" si="298"/>
        <v>-0.82989611798865215</v>
      </c>
    </row>
    <row r="1814" spans="9:20">
      <c r="I1814">
        <f t="shared" si="292"/>
        <v>181.19999999999399</v>
      </c>
      <c r="L1814">
        <f t="shared" si="299"/>
        <v>2.5</v>
      </c>
      <c r="M1814">
        <f t="shared" si="300"/>
        <v>-1</v>
      </c>
      <c r="O1814">
        <f t="shared" si="293"/>
        <v>2.8309065520681598</v>
      </c>
      <c r="P1814">
        <f t="shared" si="294"/>
        <v>2.3214464206188672</v>
      </c>
      <c r="Q1814">
        <f t="shared" si="295"/>
        <v>1.6607232103094336</v>
      </c>
      <c r="R1814">
        <f t="shared" si="296"/>
        <v>0.3392767896905664</v>
      </c>
      <c r="S1814">
        <f t="shared" si="297"/>
        <v>-0.32144642061886719</v>
      </c>
      <c r="T1814">
        <f t="shared" si="298"/>
        <v>-0.83090655206816</v>
      </c>
    </row>
    <row r="1815" spans="9:20">
      <c r="I1815">
        <f t="shared" si="292"/>
        <v>181.29999999999399</v>
      </c>
      <c r="L1815">
        <f t="shared" si="299"/>
        <v>2.5</v>
      </c>
      <c r="M1815">
        <f t="shared" si="300"/>
        <v>-1</v>
      </c>
      <c r="O1815">
        <f t="shared" si="293"/>
        <v>2.8319169861476676</v>
      </c>
      <c r="P1815">
        <f t="shared" si="294"/>
        <v>2.3221756956854342</v>
      </c>
      <c r="Q1815">
        <f t="shared" si="295"/>
        <v>1.6610878478427171</v>
      </c>
      <c r="R1815">
        <f t="shared" si="296"/>
        <v>0.33891215215728299</v>
      </c>
      <c r="S1815">
        <f t="shared" si="297"/>
        <v>-0.32217569568543403</v>
      </c>
      <c r="T1815">
        <f t="shared" si="298"/>
        <v>-0.83191698614766763</v>
      </c>
    </row>
    <row r="1816" spans="9:20">
      <c r="I1816">
        <f t="shared" si="292"/>
        <v>181.39999999999398</v>
      </c>
      <c r="L1816">
        <f t="shared" si="299"/>
        <v>2.5</v>
      </c>
      <c r="M1816">
        <f t="shared" si="300"/>
        <v>-1</v>
      </c>
      <c r="O1816">
        <f t="shared" si="293"/>
        <v>2.8329274202271755</v>
      </c>
      <c r="P1816">
        <f t="shared" si="294"/>
        <v>2.3229049707520009</v>
      </c>
      <c r="Q1816">
        <f t="shared" si="295"/>
        <v>1.6614524853760004</v>
      </c>
      <c r="R1816">
        <f t="shared" si="296"/>
        <v>0.33854751462399968</v>
      </c>
      <c r="S1816">
        <f t="shared" si="297"/>
        <v>-0.32290497075200064</v>
      </c>
      <c r="T1816">
        <f t="shared" si="298"/>
        <v>-0.83292742022717547</v>
      </c>
    </row>
    <row r="1817" spans="9:20">
      <c r="I1817">
        <f t="shared" si="292"/>
        <v>181.49999999999397</v>
      </c>
      <c r="L1817">
        <f t="shared" si="299"/>
        <v>2.5</v>
      </c>
      <c r="M1817">
        <f t="shared" si="300"/>
        <v>-1</v>
      </c>
      <c r="O1817">
        <f t="shared" si="293"/>
        <v>2.8339378543066833</v>
      </c>
      <c r="P1817">
        <f t="shared" si="294"/>
        <v>2.3236342458185675</v>
      </c>
      <c r="Q1817">
        <f t="shared" si="295"/>
        <v>1.6618171229092837</v>
      </c>
      <c r="R1817">
        <f t="shared" si="296"/>
        <v>0.33818287709071637</v>
      </c>
      <c r="S1817">
        <f t="shared" si="297"/>
        <v>-0.32363424581856726</v>
      </c>
      <c r="T1817">
        <f t="shared" si="298"/>
        <v>-0.83393785430668332</v>
      </c>
    </row>
    <row r="1818" spans="9:20">
      <c r="I1818">
        <f t="shared" si="292"/>
        <v>181.59999999999397</v>
      </c>
      <c r="L1818">
        <f t="shared" si="299"/>
        <v>2.5</v>
      </c>
      <c r="M1818">
        <f t="shared" si="300"/>
        <v>-1</v>
      </c>
      <c r="O1818">
        <f t="shared" si="293"/>
        <v>2.8349482883861912</v>
      </c>
      <c r="P1818">
        <f t="shared" si="294"/>
        <v>2.3243635208851341</v>
      </c>
      <c r="Q1818">
        <f t="shared" si="295"/>
        <v>1.662181760442567</v>
      </c>
      <c r="R1818">
        <f t="shared" si="296"/>
        <v>0.33781823955743295</v>
      </c>
      <c r="S1818">
        <f t="shared" si="297"/>
        <v>-0.32436352088513409</v>
      </c>
      <c r="T1818">
        <f t="shared" si="298"/>
        <v>-0.83494828838619117</v>
      </c>
    </row>
    <row r="1819" spans="9:20">
      <c r="I1819">
        <f t="shared" si="292"/>
        <v>181.69999999999396</v>
      </c>
      <c r="L1819">
        <f t="shared" si="299"/>
        <v>2.5</v>
      </c>
      <c r="M1819">
        <f t="shared" si="300"/>
        <v>-1</v>
      </c>
      <c r="O1819">
        <f t="shared" si="293"/>
        <v>2.8359587224656986</v>
      </c>
      <c r="P1819">
        <f t="shared" si="294"/>
        <v>2.3250927959517007</v>
      </c>
      <c r="Q1819">
        <f t="shared" si="295"/>
        <v>1.6625463979758504</v>
      </c>
      <c r="R1819">
        <f t="shared" si="296"/>
        <v>0.33745360202414965</v>
      </c>
      <c r="S1819">
        <f t="shared" si="297"/>
        <v>-0.32509279595170071</v>
      </c>
      <c r="T1819">
        <f t="shared" si="298"/>
        <v>-0.8359587224656988</v>
      </c>
    </row>
    <row r="1820" spans="9:20">
      <c r="I1820">
        <f t="shared" si="292"/>
        <v>181.79999999999396</v>
      </c>
      <c r="L1820">
        <f t="shared" si="299"/>
        <v>2.5</v>
      </c>
      <c r="M1820">
        <f t="shared" si="300"/>
        <v>-1</v>
      </c>
      <c r="O1820">
        <f t="shared" si="293"/>
        <v>2.8369691565452069</v>
      </c>
      <c r="P1820">
        <f t="shared" si="294"/>
        <v>2.3258220710182673</v>
      </c>
      <c r="Q1820">
        <f t="shared" si="295"/>
        <v>1.6629110355091337</v>
      </c>
      <c r="R1820">
        <f t="shared" si="296"/>
        <v>0.33708896449086634</v>
      </c>
      <c r="S1820">
        <f t="shared" si="297"/>
        <v>-0.32582207101826732</v>
      </c>
      <c r="T1820">
        <f t="shared" si="298"/>
        <v>-0.83696915654520665</v>
      </c>
    </row>
    <row r="1821" spans="9:20">
      <c r="I1821">
        <f t="shared" si="292"/>
        <v>181.89999999999395</v>
      </c>
      <c r="L1821">
        <f t="shared" si="299"/>
        <v>2.5</v>
      </c>
      <c r="M1821">
        <f t="shared" si="300"/>
        <v>-1</v>
      </c>
      <c r="O1821">
        <f t="shared" si="293"/>
        <v>2.8379795906247143</v>
      </c>
      <c r="P1821">
        <f t="shared" si="294"/>
        <v>2.3265513460848339</v>
      </c>
      <c r="Q1821">
        <f t="shared" si="295"/>
        <v>1.663275673042417</v>
      </c>
      <c r="R1821">
        <f t="shared" si="296"/>
        <v>0.33672432695758292</v>
      </c>
      <c r="S1821">
        <f t="shared" si="297"/>
        <v>-0.32655134608483416</v>
      </c>
      <c r="T1821">
        <f t="shared" si="298"/>
        <v>-0.8379795906247145</v>
      </c>
    </row>
    <row r="1822" spans="9:20">
      <c r="I1822">
        <f t="shared" si="292"/>
        <v>181.99999999999395</v>
      </c>
      <c r="L1822">
        <f t="shared" si="299"/>
        <v>2.5</v>
      </c>
      <c r="M1822">
        <f t="shared" si="300"/>
        <v>-1</v>
      </c>
      <c r="O1822">
        <f t="shared" si="293"/>
        <v>2.8389900247042226</v>
      </c>
      <c r="P1822">
        <f t="shared" si="294"/>
        <v>2.3272806211514006</v>
      </c>
      <c r="Q1822">
        <f t="shared" si="295"/>
        <v>1.6636403105757003</v>
      </c>
      <c r="R1822">
        <f t="shared" si="296"/>
        <v>0.33635968942429961</v>
      </c>
      <c r="S1822">
        <f t="shared" si="297"/>
        <v>-0.32728062115140077</v>
      </c>
      <c r="T1822">
        <f t="shared" si="298"/>
        <v>-0.83899002470422235</v>
      </c>
    </row>
    <row r="1823" spans="9:20">
      <c r="I1823">
        <f t="shared" si="292"/>
        <v>182.09999999999394</v>
      </c>
      <c r="L1823">
        <f t="shared" si="299"/>
        <v>2.5</v>
      </c>
      <c r="M1823">
        <f t="shared" si="300"/>
        <v>-1</v>
      </c>
      <c r="O1823">
        <f t="shared" si="293"/>
        <v>2.84000045878373</v>
      </c>
      <c r="P1823">
        <f t="shared" si="294"/>
        <v>2.3280098962179672</v>
      </c>
      <c r="Q1823">
        <f t="shared" si="295"/>
        <v>1.6640049481089836</v>
      </c>
      <c r="R1823">
        <f t="shared" si="296"/>
        <v>0.33599505189101631</v>
      </c>
      <c r="S1823">
        <f t="shared" si="297"/>
        <v>-0.32800989621796739</v>
      </c>
      <c r="T1823">
        <f t="shared" si="298"/>
        <v>-0.84000045878372998</v>
      </c>
    </row>
    <row r="1824" spans="9:20">
      <c r="I1824">
        <f t="shared" si="292"/>
        <v>182.19999999999393</v>
      </c>
      <c r="L1824">
        <f t="shared" si="299"/>
        <v>2.5</v>
      </c>
      <c r="M1824">
        <f t="shared" si="300"/>
        <v>-1</v>
      </c>
      <c r="O1824">
        <f t="shared" si="293"/>
        <v>2.8410108928632378</v>
      </c>
      <c r="P1824">
        <f t="shared" si="294"/>
        <v>2.3287391712845342</v>
      </c>
      <c r="Q1824">
        <f t="shared" si="295"/>
        <v>1.6643695856422671</v>
      </c>
      <c r="R1824">
        <f t="shared" si="296"/>
        <v>0.33563041435773289</v>
      </c>
      <c r="S1824">
        <f t="shared" si="297"/>
        <v>-0.32873917128453423</v>
      </c>
      <c r="T1824">
        <f t="shared" si="298"/>
        <v>-0.84101089286323782</v>
      </c>
    </row>
    <row r="1825" spans="9:20">
      <c r="I1825">
        <f t="shared" si="292"/>
        <v>182.29999999999393</v>
      </c>
      <c r="L1825">
        <f t="shared" si="299"/>
        <v>2.5</v>
      </c>
      <c r="M1825">
        <f t="shared" si="300"/>
        <v>-1</v>
      </c>
      <c r="O1825">
        <f t="shared" si="293"/>
        <v>2.8420213269427457</v>
      </c>
      <c r="P1825">
        <f t="shared" si="294"/>
        <v>2.3294684463511008</v>
      </c>
      <c r="Q1825">
        <f t="shared" si="295"/>
        <v>1.6647342231755504</v>
      </c>
      <c r="R1825">
        <f t="shared" si="296"/>
        <v>0.33526577682444958</v>
      </c>
      <c r="S1825">
        <f t="shared" si="297"/>
        <v>-0.32946844635110084</v>
      </c>
      <c r="T1825">
        <f t="shared" si="298"/>
        <v>-0.84202132694274567</v>
      </c>
    </row>
    <row r="1826" spans="9:20">
      <c r="I1826">
        <f t="shared" si="292"/>
        <v>182.39999999999392</v>
      </c>
      <c r="L1826">
        <f t="shared" si="299"/>
        <v>2.5</v>
      </c>
      <c r="M1826">
        <f t="shared" si="300"/>
        <v>-1</v>
      </c>
      <c r="O1826">
        <f t="shared" si="293"/>
        <v>2.8430317610222535</v>
      </c>
      <c r="P1826">
        <f t="shared" si="294"/>
        <v>2.3301977214176675</v>
      </c>
      <c r="Q1826">
        <f t="shared" si="295"/>
        <v>1.6650988607088337</v>
      </c>
      <c r="R1826">
        <f t="shared" si="296"/>
        <v>0.33490113929116627</v>
      </c>
      <c r="S1826">
        <f t="shared" si="297"/>
        <v>-0.33019772141766746</v>
      </c>
      <c r="T1826">
        <f t="shared" si="298"/>
        <v>-0.84303176102225352</v>
      </c>
    </row>
    <row r="1827" spans="9:20">
      <c r="I1827">
        <f t="shared" si="292"/>
        <v>182.49999999999392</v>
      </c>
      <c r="L1827">
        <f t="shared" si="299"/>
        <v>2.5</v>
      </c>
      <c r="M1827">
        <f t="shared" si="300"/>
        <v>-1</v>
      </c>
      <c r="O1827">
        <f t="shared" si="293"/>
        <v>2.8440421951017614</v>
      </c>
      <c r="P1827">
        <f t="shared" si="294"/>
        <v>2.3309269964842345</v>
      </c>
      <c r="Q1827">
        <f t="shared" si="295"/>
        <v>1.6654634982421173</v>
      </c>
      <c r="R1827">
        <f t="shared" si="296"/>
        <v>0.33453650175788285</v>
      </c>
      <c r="S1827">
        <f t="shared" si="297"/>
        <v>-0.33092699648423429</v>
      </c>
      <c r="T1827">
        <f t="shared" si="298"/>
        <v>-0.84404219510176115</v>
      </c>
    </row>
    <row r="1828" spans="9:20">
      <c r="I1828">
        <f t="shared" si="292"/>
        <v>182.59999999999391</v>
      </c>
      <c r="L1828">
        <f t="shared" si="299"/>
        <v>2.5</v>
      </c>
      <c r="M1828">
        <f t="shared" si="300"/>
        <v>-1</v>
      </c>
      <c r="O1828">
        <f t="shared" si="293"/>
        <v>2.8450526291812688</v>
      </c>
      <c r="P1828">
        <f t="shared" si="294"/>
        <v>2.3316562715508011</v>
      </c>
      <c r="Q1828">
        <f t="shared" si="295"/>
        <v>1.6658281357754006</v>
      </c>
      <c r="R1828">
        <f t="shared" si="296"/>
        <v>0.33417186422459955</v>
      </c>
      <c r="S1828">
        <f t="shared" si="297"/>
        <v>-0.33165627155080091</v>
      </c>
      <c r="T1828">
        <f t="shared" si="298"/>
        <v>-0.845052629181269</v>
      </c>
    </row>
    <row r="1829" spans="9:20">
      <c r="I1829">
        <f t="shared" si="292"/>
        <v>182.69999999999391</v>
      </c>
      <c r="L1829">
        <f t="shared" si="299"/>
        <v>2.5</v>
      </c>
      <c r="M1829">
        <f t="shared" si="300"/>
        <v>-1</v>
      </c>
      <c r="O1829">
        <f t="shared" si="293"/>
        <v>2.8460630632607771</v>
      </c>
      <c r="P1829">
        <f t="shared" si="294"/>
        <v>2.3323855466173677</v>
      </c>
      <c r="Q1829">
        <f t="shared" si="295"/>
        <v>1.6661927733086839</v>
      </c>
      <c r="R1829">
        <f t="shared" si="296"/>
        <v>0.33380722669131624</v>
      </c>
      <c r="S1829">
        <f t="shared" si="297"/>
        <v>-0.33238554661736752</v>
      </c>
      <c r="T1829">
        <f t="shared" si="298"/>
        <v>-0.84606306326077685</v>
      </c>
    </row>
    <row r="1830" spans="9:20">
      <c r="I1830">
        <f t="shared" si="292"/>
        <v>182.7999999999939</v>
      </c>
      <c r="L1830">
        <f t="shared" si="299"/>
        <v>2.5</v>
      </c>
      <c r="M1830">
        <f t="shared" si="300"/>
        <v>-1</v>
      </c>
      <c r="O1830">
        <f t="shared" si="293"/>
        <v>2.8470734973402845</v>
      </c>
      <c r="P1830">
        <f t="shared" si="294"/>
        <v>2.3331148216839344</v>
      </c>
      <c r="Q1830">
        <f t="shared" si="295"/>
        <v>1.6665574108419672</v>
      </c>
      <c r="R1830">
        <f t="shared" si="296"/>
        <v>0.33344258915803282</v>
      </c>
      <c r="S1830">
        <f t="shared" si="297"/>
        <v>-0.33311482168393436</v>
      </c>
      <c r="T1830">
        <f t="shared" si="298"/>
        <v>-0.84707349734028448</v>
      </c>
    </row>
    <row r="1831" spans="9:20">
      <c r="I1831">
        <f t="shared" si="292"/>
        <v>182.8999999999939</v>
      </c>
      <c r="L1831">
        <f t="shared" si="299"/>
        <v>2.5</v>
      </c>
      <c r="M1831">
        <f t="shared" si="300"/>
        <v>-1</v>
      </c>
      <c r="O1831">
        <f t="shared" si="293"/>
        <v>2.8480839314197923</v>
      </c>
      <c r="P1831">
        <f t="shared" si="294"/>
        <v>2.333844096750501</v>
      </c>
      <c r="Q1831">
        <f t="shared" si="295"/>
        <v>1.6669220483752505</v>
      </c>
      <c r="R1831">
        <f t="shared" si="296"/>
        <v>0.33307795162474951</v>
      </c>
      <c r="S1831">
        <f t="shared" si="297"/>
        <v>-0.33384409675050097</v>
      </c>
      <c r="T1831">
        <f t="shared" si="298"/>
        <v>-0.84808393141979233</v>
      </c>
    </row>
    <row r="1832" spans="9:20">
      <c r="I1832">
        <f t="shared" si="292"/>
        <v>182.99999999999389</v>
      </c>
      <c r="L1832">
        <f t="shared" si="299"/>
        <v>2.5</v>
      </c>
      <c r="M1832">
        <f t="shared" si="300"/>
        <v>-1</v>
      </c>
      <c r="O1832">
        <f t="shared" si="293"/>
        <v>2.8490943654993002</v>
      </c>
      <c r="P1832">
        <f t="shared" si="294"/>
        <v>2.3345733718170676</v>
      </c>
      <c r="Q1832">
        <f t="shared" si="295"/>
        <v>1.6672866859085338</v>
      </c>
      <c r="R1832">
        <f t="shared" si="296"/>
        <v>0.33271331409146621</v>
      </c>
      <c r="S1832">
        <f t="shared" si="297"/>
        <v>-0.33457337181706759</v>
      </c>
      <c r="T1832">
        <f t="shared" si="298"/>
        <v>-0.84909436549930017</v>
      </c>
    </row>
    <row r="1833" spans="9:20">
      <c r="I1833">
        <f t="shared" si="292"/>
        <v>183.09999999999388</v>
      </c>
      <c r="L1833">
        <f t="shared" si="299"/>
        <v>2.5</v>
      </c>
      <c r="M1833">
        <f t="shared" si="300"/>
        <v>-1</v>
      </c>
      <c r="O1833">
        <f t="shared" si="293"/>
        <v>2.850104799578808</v>
      </c>
      <c r="P1833">
        <f t="shared" si="294"/>
        <v>2.3353026468836342</v>
      </c>
      <c r="Q1833">
        <f t="shared" si="295"/>
        <v>1.6676513234418171</v>
      </c>
      <c r="R1833">
        <f t="shared" si="296"/>
        <v>0.3323486765581829</v>
      </c>
      <c r="S1833">
        <f t="shared" si="297"/>
        <v>-0.3353026468836342</v>
      </c>
      <c r="T1833">
        <f t="shared" si="298"/>
        <v>-0.85010479957880802</v>
      </c>
    </row>
    <row r="1834" spans="9:20">
      <c r="I1834">
        <f t="shared" si="292"/>
        <v>183.19999999999388</v>
      </c>
      <c r="L1834">
        <f t="shared" si="299"/>
        <v>2.5</v>
      </c>
      <c r="M1834">
        <f t="shared" si="300"/>
        <v>-1</v>
      </c>
      <c r="O1834">
        <f t="shared" si="293"/>
        <v>2.8511152336583159</v>
      </c>
      <c r="P1834">
        <f t="shared" si="294"/>
        <v>2.3360319219502008</v>
      </c>
      <c r="Q1834">
        <f t="shared" si="295"/>
        <v>1.6680159609751004</v>
      </c>
      <c r="R1834">
        <f t="shared" si="296"/>
        <v>0.33198403902489948</v>
      </c>
      <c r="S1834">
        <f t="shared" si="297"/>
        <v>-0.33603192195020104</v>
      </c>
      <c r="T1834">
        <f t="shared" si="298"/>
        <v>-0.85111523365831565</v>
      </c>
    </row>
    <row r="1835" spans="9:20">
      <c r="I1835">
        <f t="shared" si="292"/>
        <v>183.29999999999387</v>
      </c>
      <c r="L1835">
        <f t="shared" si="299"/>
        <v>2.5</v>
      </c>
      <c r="M1835">
        <f t="shared" si="300"/>
        <v>-1</v>
      </c>
      <c r="O1835">
        <f t="shared" si="293"/>
        <v>2.8521256677378233</v>
      </c>
      <c r="P1835">
        <f t="shared" si="294"/>
        <v>2.3367611970167674</v>
      </c>
      <c r="Q1835">
        <f t="shared" si="295"/>
        <v>1.6683805985083837</v>
      </c>
      <c r="R1835">
        <f t="shared" si="296"/>
        <v>0.33161940149161617</v>
      </c>
      <c r="S1835">
        <f t="shared" si="297"/>
        <v>-0.33676119701676765</v>
      </c>
      <c r="T1835">
        <f t="shared" si="298"/>
        <v>-0.8521256677378235</v>
      </c>
    </row>
    <row r="1836" spans="9:20">
      <c r="I1836">
        <f t="shared" si="292"/>
        <v>183.39999999999387</v>
      </c>
      <c r="L1836">
        <f t="shared" si="299"/>
        <v>2.5</v>
      </c>
      <c r="M1836">
        <f t="shared" si="300"/>
        <v>-1</v>
      </c>
      <c r="O1836">
        <f t="shared" si="293"/>
        <v>2.8531361018173316</v>
      </c>
      <c r="P1836">
        <f t="shared" si="294"/>
        <v>2.337490472083334</v>
      </c>
      <c r="Q1836">
        <f t="shared" si="295"/>
        <v>1.668745236041667</v>
      </c>
      <c r="R1836">
        <f t="shared" si="296"/>
        <v>0.33125476395833287</v>
      </c>
      <c r="S1836">
        <f t="shared" si="297"/>
        <v>-0.33749047208333427</v>
      </c>
      <c r="T1836">
        <f t="shared" si="298"/>
        <v>-0.85313610181733135</v>
      </c>
    </row>
    <row r="1837" spans="9:20">
      <c r="I1837">
        <f t="shared" si="292"/>
        <v>183.49999999999386</v>
      </c>
      <c r="L1837">
        <f t="shared" si="299"/>
        <v>2.5</v>
      </c>
      <c r="M1837">
        <f t="shared" si="300"/>
        <v>-1</v>
      </c>
      <c r="O1837">
        <f t="shared" si="293"/>
        <v>2.854146535896839</v>
      </c>
      <c r="P1837">
        <f t="shared" si="294"/>
        <v>2.3382197471499011</v>
      </c>
      <c r="Q1837">
        <f t="shared" si="295"/>
        <v>1.6691098735749506</v>
      </c>
      <c r="R1837">
        <f t="shared" si="296"/>
        <v>0.33089012642504945</v>
      </c>
      <c r="S1837">
        <f t="shared" si="297"/>
        <v>-0.33821974714990111</v>
      </c>
      <c r="T1837">
        <f t="shared" si="298"/>
        <v>-0.8541465358968392</v>
      </c>
    </row>
    <row r="1838" spans="9:20">
      <c r="I1838">
        <f t="shared" si="292"/>
        <v>183.59999999999386</v>
      </c>
      <c r="L1838">
        <f t="shared" si="299"/>
        <v>2.5</v>
      </c>
      <c r="M1838">
        <f t="shared" si="300"/>
        <v>-1</v>
      </c>
      <c r="O1838">
        <f t="shared" si="293"/>
        <v>2.8551569699763468</v>
      </c>
      <c r="P1838">
        <f t="shared" si="294"/>
        <v>2.3389490222164677</v>
      </c>
      <c r="Q1838">
        <f t="shared" si="295"/>
        <v>1.6694745111082339</v>
      </c>
      <c r="R1838">
        <f t="shared" si="296"/>
        <v>0.33052548889176614</v>
      </c>
      <c r="S1838">
        <f t="shared" si="297"/>
        <v>-0.33894902221646772</v>
      </c>
      <c r="T1838">
        <f t="shared" si="298"/>
        <v>-0.85515696997634683</v>
      </c>
    </row>
    <row r="1839" spans="9:20">
      <c r="I1839">
        <f t="shared" si="292"/>
        <v>183.69999999999385</v>
      </c>
      <c r="L1839">
        <f t="shared" si="299"/>
        <v>2.5</v>
      </c>
      <c r="M1839">
        <f t="shared" si="300"/>
        <v>-1</v>
      </c>
      <c r="O1839">
        <f t="shared" si="293"/>
        <v>2.8561674040558547</v>
      </c>
      <c r="P1839">
        <f t="shared" si="294"/>
        <v>2.3396782972830343</v>
      </c>
      <c r="Q1839">
        <f t="shared" si="295"/>
        <v>1.6698391486415172</v>
      </c>
      <c r="R1839">
        <f t="shared" si="296"/>
        <v>0.33016085135848283</v>
      </c>
      <c r="S1839">
        <f t="shared" si="297"/>
        <v>-0.33967829728303434</v>
      </c>
      <c r="T1839">
        <f t="shared" si="298"/>
        <v>-0.85616740405585467</v>
      </c>
    </row>
    <row r="1840" spans="9:20">
      <c r="I1840">
        <f t="shared" si="292"/>
        <v>183.79999999999384</v>
      </c>
      <c r="L1840">
        <f t="shared" si="299"/>
        <v>2.5</v>
      </c>
      <c r="M1840">
        <f t="shared" si="300"/>
        <v>-1</v>
      </c>
      <c r="O1840">
        <f t="shared" si="293"/>
        <v>2.8571778381353625</v>
      </c>
      <c r="P1840">
        <f t="shared" si="294"/>
        <v>2.3404075723496014</v>
      </c>
      <c r="Q1840">
        <f t="shared" si="295"/>
        <v>1.6702037861748007</v>
      </c>
      <c r="R1840">
        <f t="shared" si="296"/>
        <v>0.32979621382519941</v>
      </c>
      <c r="S1840">
        <f t="shared" si="297"/>
        <v>-0.34040757234960117</v>
      </c>
      <c r="T1840">
        <f t="shared" si="298"/>
        <v>-0.85717783813536252</v>
      </c>
    </row>
    <row r="1841" spans="9:20">
      <c r="I1841">
        <f t="shared" si="292"/>
        <v>183.89999999999384</v>
      </c>
      <c r="L1841">
        <f t="shared" si="299"/>
        <v>2.5</v>
      </c>
      <c r="M1841">
        <f t="shared" si="300"/>
        <v>-1</v>
      </c>
      <c r="O1841">
        <f t="shared" si="293"/>
        <v>2.8581882722148704</v>
      </c>
      <c r="P1841">
        <f t="shared" si="294"/>
        <v>2.341136847416168</v>
      </c>
      <c r="Q1841">
        <f t="shared" si="295"/>
        <v>1.670568423708084</v>
      </c>
      <c r="R1841">
        <f t="shared" si="296"/>
        <v>0.32943157629191611</v>
      </c>
      <c r="S1841">
        <f t="shared" si="297"/>
        <v>-0.34113684741616779</v>
      </c>
      <c r="T1841">
        <f t="shared" si="298"/>
        <v>-0.85818827221487037</v>
      </c>
    </row>
    <row r="1842" spans="9:20">
      <c r="I1842">
        <f t="shared" si="292"/>
        <v>183.99999999999383</v>
      </c>
      <c r="L1842">
        <f t="shared" si="299"/>
        <v>2.5</v>
      </c>
      <c r="M1842">
        <f t="shared" si="300"/>
        <v>-1</v>
      </c>
      <c r="O1842">
        <f t="shared" si="293"/>
        <v>2.8591987062943778</v>
      </c>
      <c r="P1842">
        <f t="shared" si="294"/>
        <v>2.3418661224827346</v>
      </c>
      <c r="Q1842">
        <f t="shared" si="295"/>
        <v>1.6709330612413673</v>
      </c>
      <c r="R1842">
        <f t="shared" si="296"/>
        <v>0.3290669387586328</v>
      </c>
      <c r="S1842">
        <f t="shared" si="297"/>
        <v>-0.3418661224827344</v>
      </c>
      <c r="T1842">
        <f t="shared" si="298"/>
        <v>-0.859198706294378</v>
      </c>
    </row>
    <row r="1843" spans="9:20">
      <c r="I1843">
        <f t="shared" si="292"/>
        <v>184.09999999999383</v>
      </c>
      <c r="L1843">
        <f t="shared" si="299"/>
        <v>2.5</v>
      </c>
      <c r="M1843">
        <f t="shared" si="300"/>
        <v>-1</v>
      </c>
      <c r="O1843">
        <f t="shared" si="293"/>
        <v>2.8602091403738861</v>
      </c>
      <c r="P1843">
        <f t="shared" si="294"/>
        <v>2.3425953975493012</v>
      </c>
      <c r="Q1843">
        <f t="shared" si="295"/>
        <v>1.6712976987746506</v>
      </c>
      <c r="R1843">
        <f t="shared" si="296"/>
        <v>0.32870230122534938</v>
      </c>
      <c r="S1843">
        <f t="shared" si="297"/>
        <v>-0.34259539754930124</v>
      </c>
      <c r="T1843">
        <f t="shared" si="298"/>
        <v>-0.86020914037388585</v>
      </c>
    </row>
    <row r="1844" spans="9:20">
      <c r="I1844">
        <f t="shared" si="292"/>
        <v>184.19999999999382</v>
      </c>
      <c r="L1844">
        <f t="shared" si="299"/>
        <v>2.5</v>
      </c>
      <c r="M1844">
        <f t="shared" si="300"/>
        <v>-1</v>
      </c>
      <c r="O1844">
        <f t="shared" si="293"/>
        <v>2.8612195744533935</v>
      </c>
      <c r="P1844">
        <f t="shared" si="294"/>
        <v>2.3433246726158679</v>
      </c>
      <c r="Q1844">
        <f t="shared" si="295"/>
        <v>1.6716623363079339</v>
      </c>
      <c r="R1844">
        <f t="shared" si="296"/>
        <v>0.32833766369206607</v>
      </c>
      <c r="S1844">
        <f t="shared" si="297"/>
        <v>-0.34332467261586785</v>
      </c>
      <c r="T1844">
        <f t="shared" si="298"/>
        <v>-0.8612195744533937</v>
      </c>
    </row>
    <row r="1845" spans="9:20">
      <c r="I1845">
        <f t="shared" si="292"/>
        <v>184.29999999999382</v>
      </c>
      <c r="L1845">
        <f t="shared" si="299"/>
        <v>2.5</v>
      </c>
      <c r="M1845">
        <f t="shared" si="300"/>
        <v>-1</v>
      </c>
      <c r="O1845">
        <f t="shared" si="293"/>
        <v>2.8622300085329013</v>
      </c>
      <c r="P1845">
        <f t="shared" si="294"/>
        <v>2.3440539476824345</v>
      </c>
      <c r="Q1845">
        <f t="shared" si="295"/>
        <v>1.6720269738412172</v>
      </c>
      <c r="R1845">
        <f t="shared" si="296"/>
        <v>0.32797302615878277</v>
      </c>
      <c r="S1845">
        <f t="shared" si="297"/>
        <v>-0.34405394768243447</v>
      </c>
      <c r="T1845">
        <f t="shared" si="298"/>
        <v>-0.86223000853290133</v>
      </c>
    </row>
    <row r="1846" spans="9:20">
      <c r="I1846">
        <f t="shared" si="292"/>
        <v>184.39999999999381</v>
      </c>
      <c r="L1846">
        <f t="shared" si="299"/>
        <v>2.5</v>
      </c>
      <c r="M1846">
        <f t="shared" si="300"/>
        <v>-1</v>
      </c>
      <c r="O1846">
        <f t="shared" si="293"/>
        <v>2.8632404426124092</v>
      </c>
      <c r="P1846">
        <f t="shared" si="294"/>
        <v>2.3447832227490011</v>
      </c>
      <c r="Q1846">
        <f t="shared" si="295"/>
        <v>1.6723916113745005</v>
      </c>
      <c r="R1846">
        <f t="shared" si="296"/>
        <v>0.32760838862549935</v>
      </c>
      <c r="S1846">
        <f t="shared" si="297"/>
        <v>-0.34478322274900131</v>
      </c>
      <c r="T1846">
        <f t="shared" si="298"/>
        <v>-0.86324044261240918</v>
      </c>
    </row>
    <row r="1847" spans="9:20">
      <c r="I1847">
        <f t="shared" si="292"/>
        <v>184.4999999999938</v>
      </c>
      <c r="L1847">
        <f t="shared" si="299"/>
        <v>2.5</v>
      </c>
      <c r="M1847">
        <f t="shared" si="300"/>
        <v>-1</v>
      </c>
      <c r="O1847">
        <f t="shared" si="293"/>
        <v>2.864250876691917</v>
      </c>
      <c r="P1847">
        <f t="shared" si="294"/>
        <v>2.3455124978155677</v>
      </c>
      <c r="Q1847">
        <f t="shared" si="295"/>
        <v>1.6727562489077838</v>
      </c>
      <c r="R1847">
        <f t="shared" si="296"/>
        <v>0.32724375109221604</v>
      </c>
      <c r="S1847">
        <f t="shared" si="297"/>
        <v>-0.34551249781556792</v>
      </c>
      <c r="T1847">
        <f t="shared" si="298"/>
        <v>-0.86425087669191702</v>
      </c>
    </row>
    <row r="1848" spans="9:20">
      <c r="I1848">
        <f t="shared" si="292"/>
        <v>184.5999999999938</v>
      </c>
      <c r="L1848">
        <f t="shared" si="299"/>
        <v>2.5</v>
      </c>
      <c r="M1848">
        <f t="shared" si="300"/>
        <v>-1</v>
      </c>
      <c r="O1848">
        <f t="shared" si="293"/>
        <v>2.8652613107714249</v>
      </c>
      <c r="P1848">
        <f t="shared" si="294"/>
        <v>2.3462417728821343</v>
      </c>
      <c r="Q1848">
        <f t="shared" si="295"/>
        <v>1.6731208864410672</v>
      </c>
      <c r="R1848">
        <f t="shared" si="296"/>
        <v>0.32687911355893273</v>
      </c>
      <c r="S1848">
        <f t="shared" si="297"/>
        <v>-0.34624177288213454</v>
      </c>
      <c r="T1848">
        <f t="shared" si="298"/>
        <v>-0.86526131077142487</v>
      </c>
    </row>
    <row r="1849" spans="9:20">
      <c r="I1849">
        <f t="shared" si="292"/>
        <v>184.69999999999379</v>
      </c>
      <c r="L1849">
        <f t="shared" si="299"/>
        <v>2.5</v>
      </c>
      <c r="M1849">
        <f t="shared" si="300"/>
        <v>-1</v>
      </c>
      <c r="O1849">
        <f t="shared" si="293"/>
        <v>2.8662717448509323</v>
      </c>
      <c r="P1849">
        <f t="shared" si="294"/>
        <v>2.3469710479487014</v>
      </c>
      <c r="Q1849">
        <f t="shared" si="295"/>
        <v>1.6734855239743507</v>
      </c>
      <c r="R1849">
        <f t="shared" si="296"/>
        <v>0.32651447602564931</v>
      </c>
      <c r="S1849">
        <f t="shared" si="297"/>
        <v>-0.34697104794870137</v>
      </c>
      <c r="T1849">
        <f t="shared" si="298"/>
        <v>-0.8662717448509325</v>
      </c>
    </row>
    <row r="1850" spans="9:20">
      <c r="I1850">
        <f t="shared" si="292"/>
        <v>184.79999999999379</v>
      </c>
      <c r="L1850">
        <f t="shared" si="299"/>
        <v>2.5</v>
      </c>
      <c r="M1850">
        <f t="shared" si="300"/>
        <v>-1</v>
      </c>
      <c r="O1850">
        <f t="shared" si="293"/>
        <v>2.8672821789304406</v>
      </c>
      <c r="P1850">
        <f t="shared" si="294"/>
        <v>2.347700323015268</v>
      </c>
      <c r="Q1850">
        <f t="shared" si="295"/>
        <v>1.673850161507634</v>
      </c>
      <c r="R1850">
        <f t="shared" si="296"/>
        <v>0.32614983849236601</v>
      </c>
      <c r="S1850">
        <f t="shared" si="297"/>
        <v>-0.34770032301526799</v>
      </c>
      <c r="T1850">
        <f t="shared" si="298"/>
        <v>-0.86728217893044035</v>
      </c>
    </row>
    <row r="1851" spans="9:20">
      <c r="I1851">
        <f t="shared" si="292"/>
        <v>184.89999999999378</v>
      </c>
      <c r="L1851">
        <f t="shared" si="299"/>
        <v>2.5</v>
      </c>
      <c r="M1851">
        <f t="shared" si="300"/>
        <v>-1</v>
      </c>
      <c r="O1851">
        <f t="shared" si="293"/>
        <v>2.868292613009948</v>
      </c>
      <c r="P1851">
        <f t="shared" si="294"/>
        <v>2.3484295980818346</v>
      </c>
      <c r="Q1851">
        <f t="shared" si="295"/>
        <v>1.6742147990409173</v>
      </c>
      <c r="R1851">
        <f t="shared" si="296"/>
        <v>0.3257852009590827</v>
      </c>
      <c r="S1851">
        <f t="shared" si="297"/>
        <v>-0.3484295980818346</v>
      </c>
      <c r="T1851">
        <f t="shared" si="298"/>
        <v>-0.8682926130099482</v>
      </c>
    </row>
    <row r="1852" spans="9:20">
      <c r="I1852">
        <f t="shared" si="292"/>
        <v>184.99999999999378</v>
      </c>
      <c r="L1852">
        <f t="shared" si="299"/>
        <v>2.5</v>
      </c>
      <c r="M1852">
        <f t="shared" si="300"/>
        <v>-1</v>
      </c>
      <c r="O1852">
        <f t="shared" si="293"/>
        <v>2.8693030470894563</v>
      </c>
      <c r="P1852">
        <f t="shared" si="294"/>
        <v>2.3491588731484017</v>
      </c>
      <c r="Q1852">
        <f t="shared" si="295"/>
        <v>1.6745794365742008</v>
      </c>
      <c r="R1852">
        <f t="shared" si="296"/>
        <v>0.32542056342579928</v>
      </c>
      <c r="S1852">
        <f t="shared" si="297"/>
        <v>-0.34915887314840144</v>
      </c>
      <c r="T1852">
        <f t="shared" si="298"/>
        <v>-0.86930304708945605</v>
      </c>
    </row>
    <row r="1853" spans="9:20">
      <c r="I1853">
        <f t="shared" si="292"/>
        <v>185.09999999999377</v>
      </c>
      <c r="L1853">
        <f t="shared" si="299"/>
        <v>2.5</v>
      </c>
      <c r="M1853">
        <f t="shared" si="300"/>
        <v>-1</v>
      </c>
      <c r="O1853">
        <f t="shared" si="293"/>
        <v>2.8703134811689637</v>
      </c>
      <c r="P1853">
        <f t="shared" si="294"/>
        <v>2.3498881482149683</v>
      </c>
      <c r="Q1853">
        <f t="shared" si="295"/>
        <v>1.6749440741074841</v>
      </c>
      <c r="R1853">
        <f t="shared" si="296"/>
        <v>0.32505592589251597</v>
      </c>
      <c r="S1853">
        <f t="shared" si="297"/>
        <v>-0.34988814821496805</v>
      </c>
      <c r="T1853">
        <f t="shared" si="298"/>
        <v>-0.87031348116896368</v>
      </c>
    </row>
    <row r="1854" spans="9:20">
      <c r="I1854">
        <f t="shared" si="292"/>
        <v>185.19999999999376</v>
      </c>
      <c r="L1854">
        <f t="shared" si="299"/>
        <v>2.5</v>
      </c>
      <c r="M1854">
        <f t="shared" si="300"/>
        <v>-1</v>
      </c>
      <c r="O1854">
        <f t="shared" si="293"/>
        <v>2.8713239152484715</v>
      </c>
      <c r="P1854">
        <f t="shared" si="294"/>
        <v>2.3506174232815349</v>
      </c>
      <c r="Q1854">
        <f t="shared" si="295"/>
        <v>1.6753087116407674</v>
      </c>
      <c r="R1854">
        <f t="shared" si="296"/>
        <v>0.32469128835923267</v>
      </c>
      <c r="S1854">
        <f t="shared" si="297"/>
        <v>-0.35061742328153467</v>
      </c>
      <c r="T1854">
        <f t="shared" si="298"/>
        <v>-0.87132391524847153</v>
      </c>
    </row>
    <row r="1855" spans="9:20">
      <c r="I1855">
        <f t="shared" si="292"/>
        <v>185.29999999999376</v>
      </c>
      <c r="L1855">
        <f t="shared" si="299"/>
        <v>2.5</v>
      </c>
      <c r="M1855">
        <f t="shared" si="300"/>
        <v>-1</v>
      </c>
      <c r="O1855">
        <f t="shared" si="293"/>
        <v>2.8723343493279794</v>
      </c>
      <c r="P1855">
        <f t="shared" si="294"/>
        <v>2.3513466983481015</v>
      </c>
      <c r="Q1855">
        <f t="shared" si="295"/>
        <v>1.6756733491740508</v>
      </c>
      <c r="R1855">
        <f t="shared" si="296"/>
        <v>0.32432665082594925</v>
      </c>
      <c r="S1855">
        <f t="shared" si="297"/>
        <v>-0.3513466983481015</v>
      </c>
      <c r="T1855">
        <f t="shared" si="298"/>
        <v>-0.87233434932797937</v>
      </c>
    </row>
    <row r="1856" spans="9:20">
      <c r="I1856">
        <f t="shared" si="292"/>
        <v>185.39999999999375</v>
      </c>
      <c r="L1856">
        <f t="shared" si="299"/>
        <v>2.5</v>
      </c>
      <c r="M1856">
        <f t="shared" si="300"/>
        <v>-1</v>
      </c>
      <c r="O1856">
        <f t="shared" si="293"/>
        <v>2.8733447834074872</v>
      </c>
      <c r="P1856">
        <f t="shared" si="294"/>
        <v>2.3520759734146681</v>
      </c>
      <c r="Q1856">
        <f t="shared" si="295"/>
        <v>1.6760379867073341</v>
      </c>
      <c r="R1856">
        <f t="shared" si="296"/>
        <v>0.32396201329266594</v>
      </c>
      <c r="S1856">
        <f t="shared" si="297"/>
        <v>-0.35207597341466812</v>
      </c>
      <c r="T1856">
        <f t="shared" si="298"/>
        <v>-0.87334478340748722</v>
      </c>
    </row>
    <row r="1857" spans="9:20">
      <c r="I1857">
        <f t="shared" si="292"/>
        <v>185.49999999999375</v>
      </c>
      <c r="L1857">
        <f t="shared" si="299"/>
        <v>2.5</v>
      </c>
      <c r="M1857">
        <f t="shared" si="300"/>
        <v>-1</v>
      </c>
      <c r="O1857">
        <f t="shared" si="293"/>
        <v>2.8743552174869951</v>
      </c>
      <c r="P1857">
        <f t="shared" si="294"/>
        <v>2.3528052484812347</v>
      </c>
      <c r="Q1857">
        <f t="shared" si="295"/>
        <v>1.6764026242406174</v>
      </c>
      <c r="R1857">
        <f t="shared" si="296"/>
        <v>0.32359737575938263</v>
      </c>
      <c r="S1857">
        <f t="shared" si="297"/>
        <v>-0.35280524848123473</v>
      </c>
      <c r="T1857">
        <f t="shared" si="298"/>
        <v>-0.87435521748699485</v>
      </c>
    </row>
    <row r="1858" spans="9:20">
      <c r="I1858">
        <f t="shared" si="292"/>
        <v>185.59999999999374</v>
      </c>
      <c r="L1858">
        <f t="shared" si="299"/>
        <v>2.5</v>
      </c>
      <c r="M1858">
        <f t="shared" si="300"/>
        <v>-1</v>
      </c>
      <c r="O1858">
        <f t="shared" si="293"/>
        <v>2.8753656515665025</v>
      </c>
      <c r="P1858">
        <f t="shared" si="294"/>
        <v>2.3535345235478013</v>
      </c>
      <c r="Q1858">
        <f t="shared" si="295"/>
        <v>1.6767672617739007</v>
      </c>
      <c r="R1858">
        <f t="shared" si="296"/>
        <v>0.32323273822609921</v>
      </c>
      <c r="S1858">
        <f t="shared" si="297"/>
        <v>-0.35353452354780157</v>
      </c>
      <c r="T1858">
        <f t="shared" si="298"/>
        <v>-0.8753656515665027</v>
      </c>
    </row>
    <row r="1859" spans="9:20">
      <c r="I1859">
        <f t="shared" ref="I1859:I1922" si="301">I1858+0.1</f>
        <v>185.69999999999374</v>
      </c>
      <c r="L1859">
        <f t="shared" si="299"/>
        <v>2.5</v>
      </c>
      <c r="M1859">
        <f t="shared" si="300"/>
        <v>-1</v>
      </c>
      <c r="O1859">
        <f t="shared" ref="O1859:O1922" si="302">1+((0.5*$B$6*$B$21/$B$5)*$D$33*$B$28*$I1859)</f>
        <v>2.8763760856460108</v>
      </c>
      <c r="P1859">
        <f t="shared" ref="P1859:P1922" si="303">1+((0.5*$B$6*$B$21/$B$5)*$E$33*$B$28*$I1859)</f>
        <v>2.354263798614368</v>
      </c>
      <c r="Q1859">
        <f t="shared" ref="Q1859:Q1922" si="304">1+((0.5*$B$6*$B$21/$B$5)*$F$33*$B$28*$I1859)</f>
        <v>1.677131899307184</v>
      </c>
      <c r="R1859">
        <f t="shared" ref="R1859:R1922" si="305">1-((0.5*$B$6*$B$21/$B$5)*$F$33*$B$28*$I1859)</f>
        <v>0.32286810069281591</v>
      </c>
      <c r="S1859">
        <f t="shared" ref="S1859:S1922" si="306">1-((0.5*$B$6*$B$21/$B$5)*$E$33*$B$28*$I1859)</f>
        <v>-0.35426379861436819</v>
      </c>
      <c r="T1859">
        <f t="shared" ref="T1859:T1922" si="307">1-((0.5*$B$6*$B$21/$B$5)*$D$33*$B$28*$I1859)</f>
        <v>-0.87637608564601055</v>
      </c>
    </row>
    <row r="1860" spans="9:20">
      <c r="I1860">
        <f t="shared" si="301"/>
        <v>185.79999999999373</v>
      </c>
      <c r="L1860">
        <f t="shared" ref="L1860:L1923" si="308">$B$1</f>
        <v>2.5</v>
      </c>
      <c r="M1860">
        <f t="shared" ref="M1860:M1923" si="309">$B$2</f>
        <v>-1</v>
      </c>
      <c r="O1860">
        <f t="shared" si="302"/>
        <v>2.8773865197255182</v>
      </c>
      <c r="P1860">
        <f t="shared" si="303"/>
        <v>2.3549930736809346</v>
      </c>
      <c r="Q1860">
        <f t="shared" si="304"/>
        <v>1.6774965368404673</v>
      </c>
      <c r="R1860">
        <f t="shared" si="305"/>
        <v>0.3225034631595326</v>
      </c>
      <c r="S1860">
        <f t="shared" si="306"/>
        <v>-0.3549930736809348</v>
      </c>
      <c r="T1860">
        <f t="shared" si="307"/>
        <v>-0.8773865197255184</v>
      </c>
    </row>
    <row r="1861" spans="9:20">
      <c r="I1861">
        <f t="shared" si="301"/>
        <v>185.89999999999372</v>
      </c>
      <c r="L1861">
        <f t="shared" si="308"/>
        <v>2.5</v>
      </c>
      <c r="M1861">
        <f t="shared" si="309"/>
        <v>-1</v>
      </c>
      <c r="O1861">
        <f t="shared" si="302"/>
        <v>2.878396953805026</v>
      </c>
      <c r="P1861">
        <f t="shared" si="303"/>
        <v>2.3557223487475016</v>
      </c>
      <c r="Q1861">
        <f t="shared" si="304"/>
        <v>1.6778611743737508</v>
      </c>
      <c r="R1861">
        <f t="shared" si="305"/>
        <v>0.32213882562624918</v>
      </c>
      <c r="S1861">
        <f t="shared" si="306"/>
        <v>-0.35572234874750164</v>
      </c>
      <c r="T1861">
        <f t="shared" si="307"/>
        <v>-0.87839695380502603</v>
      </c>
    </row>
    <row r="1862" spans="9:20">
      <c r="I1862">
        <f t="shared" si="301"/>
        <v>185.99999999999372</v>
      </c>
      <c r="L1862">
        <f t="shared" si="308"/>
        <v>2.5</v>
      </c>
      <c r="M1862">
        <f t="shared" si="309"/>
        <v>-1</v>
      </c>
      <c r="O1862">
        <f t="shared" si="302"/>
        <v>2.8794073878845339</v>
      </c>
      <c r="P1862">
        <f t="shared" si="303"/>
        <v>2.3564516238140683</v>
      </c>
      <c r="Q1862">
        <f t="shared" si="304"/>
        <v>1.6782258119070341</v>
      </c>
      <c r="R1862">
        <f t="shared" si="305"/>
        <v>0.32177418809296587</v>
      </c>
      <c r="S1862">
        <f t="shared" si="306"/>
        <v>-0.35645162381406825</v>
      </c>
      <c r="T1862">
        <f t="shared" si="307"/>
        <v>-0.87940738788453388</v>
      </c>
    </row>
    <row r="1863" spans="9:20">
      <c r="I1863">
        <f t="shared" si="301"/>
        <v>186.09999999999371</v>
      </c>
      <c r="L1863">
        <f t="shared" si="308"/>
        <v>2.5</v>
      </c>
      <c r="M1863">
        <f t="shared" si="309"/>
        <v>-1</v>
      </c>
      <c r="O1863">
        <f t="shared" si="302"/>
        <v>2.8804178219640417</v>
      </c>
      <c r="P1863">
        <f t="shared" si="303"/>
        <v>2.3571808988806349</v>
      </c>
      <c r="Q1863">
        <f t="shared" si="304"/>
        <v>1.6785904494403174</v>
      </c>
      <c r="R1863">
        <f t="shared" si="305"/>
        <v>0.32140955055968257</v>
      </c>
      <c r="S1863">
        <f t="shared" si="306"/>
        <v>-0.35718089888063487</v>
      </c>
      <c r="T1863">
        <f t="shared" si="307"/>
        <v>-0.88041782196404172</v>
      </c>
    </row>
    <row r="1864" spans="9:20">
      <c r="I1864">
        <f t="shared" si="301"/>
        <v>186.19999999999371</v>
      </c>
      <c r="L1864">
        <f t="shared" si="308"/>
        <v>2.5</v>
      </c>
      <c r="M1864">
        <f t="shared" si="309"/>
        <v>-1</v>
      </c>
      <c r="O1864">
        <f t="shared" si="302"/>
        <v>2.8814282560435496</v>
      </c>
      <c r="P1864">
        <f t="shared" si="303"/>
        <v>2.3579101739472019</v>
      </c>
      <c r="Q1864">
        <f t="shared" si="304"/>
        <v>1.678955086973601</v>
      </c>
      <c r="R1864">
        <f t="shared" si="305"/>
        <v>0.32104491302639915</v>
      </c>
      <c r="S1864">
        <f t="shared" si="306"/>
        <v>-0.3579101739472017</v>
      </c>
      <c r="T1864">
        <f t="shared" si="307"/>
        <v>-0.88142825604354935</v>
      </c>
    </row>
    <row r="1865" spans="9:20">
      <c r="I1865">
        <f t="shared" si="301"/>
        <v>186.2999999999937</v>
      </c>
      <c r="L1865">
        <f t="shared" si="308"/>
        <v>2.5</v>
      </c>
      <c r="M1865">
        <f t="shared" si="309"/>
        <v>-1</v>
      </c>
      <c r="O1865">
        <f t="shared" si="302"/>
        <v>2.882438690123057</v>
      </c>
      <c r="P1865">
        <f t="shared" si="303"/>
        <v>2.3586394490137685</v>
      </c>
      <c r="Q1865">
        <f t="shared" si="304"/>
        <v>1.6793197245068843</v>
      </c>
      <c r="R1865">
        <f t="shared" si="305"/>
        <v>0.32068027549311584</v>
      </c>
      <c r="S1865">
        <f t="shared" si="306"/>
        <v>-0.35863944901376832</v>
      </c>
      <c r="T1865">
        <f t="shared" si="307"/>
        <v>-0.8824386901230572</v>
      </c>
    </row>
    <row r="1866" spans="9:20">
      <c r="I1866">
        <f t="shared" si="301"/>
        <v>186.3999999999937</v>
      </c>
      <c r="L1866">
        <f t="shared" si="308"/>
        <v>2.5</v>
      </c>
      <c r="M1866">
        <f t="shared" si="309"/>
        <v>-1</v>
      </c>
      <c r="O1866">
        <f t="shared" si="302"/>
        <v>2.8834491242025653</v>
      </c>
      <c r="P1866">
        <f t="shared" si="303"/>
        <v>2.3593687240803352</v>
      </c>
      <c r="Q1866">
        <f t="shared" si="304"/>
        <v>1.6796843620401676</v>
      </c>
      <c r="R1866">
        <f t="shared" si="305"/>
        <v>0.32031563795983253</v>
      </c>
      <c r="S1866">
        <f t="shared" si="306"/>
        <v>-0.35936872408033493</v>
      </c>
      <c r="T1866">
        <f t="shared" si="307"/>
        <v>-0.88344912420256505</v>
      </c>
    </row>
    <row r="1867" spans="9:20">
      <c r="I1867">
        <f t="shared" si="301"/>
        <v>186.49999999999369</v>
      </c>
      <c r="L1867">
        <f t="shared" si="308"/>
        <v>2.5</v>
      </c>
      <c r="M1867">
        <f t="shared" si="309"/>
        <v>-1</v>
      </c>
      <c r="O1867">
        <f t="shared" si="302"/>
        <v>2.8844595582820727</v>
      </c>
      <c r="P1867">
        <f t="shared" si="303"/>
        <v>2.3600979991469018</v>
      </c>
      <c r="Q1867">
        <f t="shared" si="304"/>
        <v>1.6800489995734509</v>
      </c>
      <c r="R1867">
        <f t="shared" si="305"/>
        <v>0.31995100042654923</v>
      </c>
      <c r="S1867">
        <f t="shared" si="306"/>
        <v>-0.36009799914690155</v>
      </c>
      <c r="T1867">
        <f t="shared" si="307"/>
        <v>-0.8844595582820729</v>
      </c>
    </row>
    <row r="1868" spans="9:20">
      <c r="I1868">
        <f t="shared" si="301"/>
        <v>186.59999999999368</v>
      </c>
      <c r="L1868">
        <f t="shared" si="308"/>
        <v>2.5</v>
      </c>
      <c r="M1868">
        <f t="shared" si="309"/>
        <v>-1</v>
      </c>
      <c r="O1868">
        <f t="shared" si="302"/>
        <v>2.8854699923615805</v>
      </c>
      <c r="P1868">
        <f t="shared" si="303"/>
        <v>2.3608272742134684</v>
      </c>
      <c r="Q1868">
        <f t="shared" si="304"/>
        <v>1.6804136371067342</v>
      </c>
      <c r="R1868">
        <f t="shared" si="305"/>
        <v>0.31958636289326581</v>
      </c>
      <c r="S1868">
        <f t="shared" si="306"/>
        <v>-0.36082727421346839</v>
      </c>
      <c r="T1868">
        <f t="shared" si="307"/>
        <v>-0.88546999236158053</v>
      </c>
    </row>
    <row r="1869" spans="9:20">
      <c r="I1869">
        <f t="shared" si="301"/>
        <v>186.69999999999368</v>
      </c>
      <c r="L1869">
        <f t="shared" si="308"/>
        <v>2.5</v>
      </c>
      <c r="M1869">
        <f t="shared" si="309"/>
        <v>-1</v>
      </c>
      <c r="O1869">
        <f t="shared" si="302"/>
        <v>2.8864804264410884</v>
      </c>
      <c r="P1869">
        <f t="shared" si="303"/>
        <v>2.361556549280035</v>
      </c>
      <c r="Q1869">
        <f t="shared" si="304"/>
        <v>1.6807782746400175</v>
      </c>
      <c r="R1869">
        <f t="shared" si="305"/>
        <v>0.3192217253599825</v>
      </c>
      <c r="S1869">
        <f t="shared" si="306"/>
        <v>-0.361556549280035</v>
      </c>
      <c r="T1869">
        <f t="shared" si="307"/>
        <v>-0.88648042644108838</v>
      </c>
    </row>
    <row r="1870" spans="9:20">
      <c r="I1870">
        <f t="shared" si="301"/>
        <v>186.79999999999367</v>
      </c>
      <c r="L1870">
        <f t="shared" si="308"/>
        <v>2.5</v>
      </c>
      <c r="M1870">
        <f t="shared" si="309"/>
        <v>-1</v>
      </c>
      <c r="O1870">
        <f t="shared" si="302"/>
        <v>2.8874908605205962</v>
      </c>
      <c r="P1870">
        <f t="shared" si="303"/>
        <v>2.3622858243466016</v>
      </c>
      <c r="Q1870">
        <f t="shared" si="304"/>
        <v>1.6811429121733008</v>
      </c>
      <c r="R1870">
        <f t="shared" si="305"/>
        <v>0.31885708782669919</v>
      </c>
      <c r="S1870">
        <f t="shared" si="306"/>
        <v>-0.36228582434660161</v>
      </c>
      <c r="T1870">
        <f t="shared" si="307"/>
        <v>-0.88749086052059623</v>
      </c>
    </row>
    <row r="1871" spans="9:20">
      <c r="I1871">
        <f t="shared" si="301"/>
        <v>186.89999999999367</v>
      </c>
      <c r="L1871">
        <f t="shared" si="308"/>
        <v>2.5</v>
      </c>
      <c r="M1871">
        <f t="shared" si="309"/>
        <v>-1</v>
      </c>
      <c r="O1871">
        <f t="shared" si="302"/>
        <v>2.8885012946001041</v>
      </c>
      <c r="P1871">
        <f t="shared" si="303"/>
        <v>2.3630150994131682</v>
      </c>
      <c r="Q1871">
        <f t="shared" si="304"/>
        <v>1.6815075497065841</v>
      </c>
      <c r="R1871">
        <f t="shared" si="305"/>
        <v>0.31849245029341577</v>
      </c>
      <c r="S1871">
        <f t="shared" si="306"/>
        <v>-0.36301509941316845</v>
      </c>
      <c r="T1871">
        <f t="shared" si="307"/>
        <v>-0.88850129460010407</v>
      </c>
    </row>
    <row r="1872" spans="9:20">
      <c r="I1872">
        <f t="shared" si="301"/>
        <v>186.99999999999366</v>
      </c>
      <c r="L1872">
        <f t="shared" si="308"/>
        <v>2.5</v>
      </c>
      <c r="M1872">
        <f t="shared" si="309"/>
        <v>-1</v>
      </c>
      <c r="O1872">
        <f t="shared" si="302"/>
        <v>2.8895117286796115</v>
      </c>
      <c r="P1872">
        <f t="shared" si="303"/>
        <v>2.3637443744797348</v>
      </c>
      <c r="Q1872">
        <f t="shared" si="304"/>
        <v>1.6818721872398674</v>
      </c>
      <c r="R1872">
        <f t="shared" si="305"/>
        <v>0.31812781276013247</v>
      </c>
      <c r="S1872">
        <f t="shared" si="306"/>
        <v>-0.36374437447973507</v>
      </c>
      <c r="T1872">
        <f t="shared" si="307"/>
        <v>-0.8895117286796117</v>
      </c>
    </row>
    <row r="1873" spans="9:20">
      <c r="I1873">
        <f t="shared" si="301"/>
        <v>187.09999999999366</v>
      </c>
      <c r="L1873">
        <f t="shared" si="308"/>
        <v>2.5</v>
      </c>
      <c r="M1873">
        <f t="shared" si="309"/>
        <v>-1</v>
      </c>
      <c r="O1873">
        <f t="shared" si="302"/>
        <v>2.8905221627591198</v>
      </c>
      <c r="P1873">
        <f t="shared" si="303"/>
        <v>2.3644736495463015</v>
      </c>
      <c r="Q1873">
        <f t="shared" si="304"/>
        <v>1.6822368247731507</v>
      </c>
      <c r="R1873">
        <f t="shared" si="305"/>
        <v>0.31776317522684916</v>
      </c>
      <c r="S1873">
        <f t="shared" si="306"/>
        <v>-0.36447364954630168</v>
      </c>
      <c r="T1873">
        <f t="shared" si="307"/>
        <v>-0.89052216275911955</v>
      </c>
    </row>
    <row r="1874" spans="9:20">
      <c r="I1874">
        <f t="shared" si="301"/>
        <v>187.19999999999365</v>
      </c>
      <c r="L1874">
        <f t="shared" si="308"/>
        <v>2.5</v>
      </c>
      <c r="M1874">
        <f t="shared" si="309"/>
        <v>-1</v>
      </c>
      <c r="O1874">
        <f t="shared" si="302"/>
        <v>2.8915325968386272</v>
      </c>
      <c r="P1874">
        <f t="shared" si="303"/>
        <v>2.3652029246128685</v>
      </c>
      <c r="Q1874">
        <f t="shared" si="304"/>
        <v>1.6826014623064343</v>
      </c>
      <c r="R1874">
        <f t="shared" si="305"/>
        <v>0.31739853769356574</v>
      </c>
      <c r="S1874">
        <f t="shared" si="306"/>
        <v>-0.36520292461286852</v>
      </c>
      <c r="T1874">
        <f t="shared" si="307"/>
        <v>-0.8915325968386274</v>
      </c>
    </row>
    <row r="1875" spans="9:20">
      <c r="I1875">
        <f t="shared" si="301"/>
        <v>187.29999999999364</v>
      </c>
      <c r="L1875">
        <f t="shared" si="308"/>
        <v>2.5</v>
      </c>
      <c r="M1875">
        <f t="shared" si="309"/>
        <v>-1</v>
      </c>
      <c r="O1875">
        <f t="shared" si="302"/>
        <v>2.8925430309181355</v>
      </c>
      <c r="P1875">
        <f t="shared" si="303"/>
        <v>2.3659321996794351</v>
      </c>
      <c r="Q1875">
        <f t="shared" si="304"/>
        <v>1.6829660998397176</v>
      </c>
      <c r="R1875">
        <f t="shared" si="305"/>
        <v>0.31703390016028243</v>
      </c>
      <c r="S1875">
        <f t="shared" si="306"/>
        <v>-0.36593219967943513</v>
      </c>
      <c r="T1875">
        <f t="shared" si="307"/>
        <v>-0.89254303091813525</v>
      </c>
    </row>
    <row r="1876" spans="9:20">
      <c r="I1876">
        <f t="shared" si="301"/>
        <v>187.39999999999364</v>
      </c>
      <c r="L1876">
        <f t="shared" si="308"/>
        <v>2.5</v>
      </c>
      <c r="M1876">
        <f t="shared" si="309"/>
        <v>-1</v>
      </c>
      <c r="O1876">
        <f t="shared" si="302"/>
        <v>2.8935534649976429</v>
      </c>
      <c r="P1876">
        <f t="shared" si="303"/>
        <v>2.3666614747460017</v>
      </c>
      <c r="Q1876">
        <f t="shared" si="304"/>
        <v>1.6833307373730009</v>
      </c>
      <c r="R1876">
        <f t="shared" si="305"/>
        <v>0.31666926262699913</v>
      </c>
      <c r="S1876">
        <f t="shared" si="306"/>
        <v>-0.36666147474600175</v>
      </c>
      <c r="T1876">
        <f t="shared" si="307"/>
        <v>-0.89355346499764288</v>
      </c>
    </row>
    <row r="1877" spans="9:20">
      <c r="I1877">
        <f t="shared" si="301"/>
        <v>187.49999999999363</v>
      </c>
      <c r="L1877">
        <f t="shared" si="308"/>
        <v>2.5</v>
      </c>
      <c r="M1877">
        <f t="shared" si="309"/>
        <v>-1</v>
      </c>
      <c r="O1877">
        <f t="shared" si="302"/>
        <v>2.8945638990771507</v>
      </c>
      <c r="P1877">
        <f t="shared" si="303"/>
        <v>2.3673907498125688</v>
      </c>
      <c r="Q1877">
        <f t="shared" si="304"/>
        <v>1.6836953749062844</v>
      </c>
      <c r="R1877">
        <f t="shared" si="305"/>
        <v>0.31630462509371571</v>
      </c>
      <c r="S1877">
        <f t="shared" si="306"/>
        <v>-0.36739074981256858</v>
      </c>
      <c r="T1877">
        <f t="shared" si="307"/>
        <v>-0.89456389907715073</v>
      </c>
    </row>
    <row r="1878" spans="9:20">
      <c r="I1878">
        <f t="shared" si="301"/>
        <v>187.59999999999363</v>
      </c>
      <c r="L1878">
        <f t="shared" si="308"/>
        <v>2.5</v>
      </c>
      <c r="M1878">
        <f t="shared" si="309"/>
        <v>-1</v>
      </c>
      <c r="O1878">
        <f t="shared" si="302"/>
        <v>2.8955743331566586</v>
      </c>
      <c r="P1878">
        <f t="shared" si="303"/>
        <v>2.3681200248791354</v>
      </c>
      <c r="Q1878">
        <f t="shared" si="304"/>
        <v>1.6840600124395677</v>
      </c>
      <c r="R1878">
        <f t="shared" si="305"/>
        <v>0.3159399875604324</v>
      </c>
      <c r="S1878">
        <f t="shared" si="306"/>
        <v>-0.3681200248791352</v>
      </c>
      <c r="T1878">
        <f t="shared" si="307"/>
        <v>-0.89557433315665858</v>
      </c>
    </row>
    <row r="1879" spans="9:20">
      <c r="I1879">
        <f t="shared" si="301"/>
        <v>187.69999999999362</v>
      </c>
      <c r="L1879">
        <f t="shared" si="308"/>
        <v>2.5</v>
      </c>
      <c r="M1879">
        <f t="shared" si="309"/>
        <v>-1</v>
      </c>
      <c r="O1879">
        <f t="shared" si="302"/>
        <v>2.8965847672361664</v>
      </c>
      <c r="P1879">
        <f t="shared" si="303"/>
        <v>2.368849299945702</v>
      </c>
      <c r="Q1879">
        <f t="shared" si="304"/>
        <v>1.684424649972851</v>
      </c>
      <c r="R1879">
        <f t="shared" si="305"/>
        <v>0.31557535002714909</v>
      </c>
      <c r="S1879">
        <f t="shared" si="306"/>
        <v>-0.36884929994570181</v>
      </c>
      <c r="T1879">
        <f t="shared" si="307"/>
        <v>-0.89658476723616642</v>
      </c>
    </row>
    <row r="1880" spans="9:20">
      <c r="I1880">
        <f t="shared" si="301"/>
        <v>187.79999999999362</v>
      </c>
      <c r="L1880">
        <f t="shared" si="308"/>
        <v>2.5</v>
      </c>
      <c r="M1880">
        <f t="shared" si="309"/>
        <v>-1</v>
      </c>
      <c r="O1880">
        <f t="shared" si="302"/>
        <v>2.8975952013156743</v>
      </c>
      <c r="P1880">
        <f t="shared" si="303"/>
        <v>2.3695785750122687</v>
      </c>
      <c r="Q1880">
        <f t="shared" si="304"/>
        <v>1.6847892875061343</v>
      </c>
      <c r="R1880">
        <f t="shared" si="305"/>
        <v>0.31521071249386567</v>
      </c>
      <c r="S1880">
        <f t="shared" si="306"/>
        <v>-0.36957857501226865</v>
      </c>
      <c r="T1880">
        <f t="shared" si="307"/>
        <v>-0.89759520131567405</v>
      </c>
    </row>
    <row r="1881" spans="9:20">
      <c r="I1881">
        <f t="shared" si="301"/>
        <v>187.89999999999361</v>
      </c>
      <c r="L1881">
        <f t="shared" si="308"/>
        <v>2.5</v>
      </c>
      <c r="M1881">
        <f t="shared" si="309"/>
        <v>-1</v>
      </c>
      <c r="O1881">
        <f t="shared" si="302"/>
        <v>2.8986056353951817</v>
      </c>
      <c r="P1881">
        <f t="shared" si="303"/>
        <v>2.3703078500788353</v>
      </c>
      <c r="Q1881">
        <f t="shared" si="304"/>
        <v>1.6851539250394176</v>
      </c>
      <c r="R1881">
        <f t="shared" si="305"/>
        <v>0.31484607496058237</v>
      </c>
      <c r="S1881">
        <f t="shared" si="306"/>
        <v>-0.37030785007883527</v>
      </c>
      <c r="T1881">
        <f t="shared" si="307"/>
        <v>-0.8986056353951819</v>
      </c>
    </row>
    <row r="1882" spans="9:20">
      <c r="I1882">
        <f t="shared" si="301"/>
        <v>187.99999999999361</v>
      </c>
      <c r="L1882">
        <f t="shared" si="308"/>
        <v>2.5</v>
      </c>
      <c r="M1882">
        <f t="shared" si="309"/>
        <v>-1</v>
      </c>
      <c r="O1882">
        <f t="shared" si="302"/>
        <v>2.89961606947469</v>
      </c>
      <c r="P1882">
        <f t="shared" si="303"/>
        <v>2.3710371251454019</v>
      </c>
      <c r="Q1882">
        <f t="shared" si="304"/>
        <v>1.6855185625727009</v>
      </c>
      <c r="R1882">
        <f t="shared" si="305"/>
        <v>0.31448143742729906</v>
      </c>
      <c r="S1882">
        <f t="shared" si="306"/>
        <v>-0.37103712514540188</v>
      </c>
      <c r="T1882">
        <f t="shared" si="307"/>
        <v>-0.89961606947468975</v>
      </c>
    </row>
    <row r="1883" spans="9:20">
      <c r="I1883">
        <f t="shared" si="301"/>
        <v>188.0999999999936</v>
      </c>
      <c r="L1883">
        <f t="shared" si="308"/>
        <v>2.5</v>
      </c>
      <c r="M1883">
        <f t="shared" si="309"/>
        <v>-1</v>
      </c>
      <c r="O1883">
        <f t="shared" si="302"/>
        <v>2.9006265035541974</v>
      </c>
      <c r="P1883">
        <f t="shared" si="303"/>
        <v>2.3717664002119685</v>
      </c>
      <c r="Q1883">
        <f t="shared" si="304"/>
        <v>1.6858832001059842</v>
      </c>
      <c r="R1883">
        <f t="shared" si="305"/>
        <v>0.31411679989401564</v>
      </c>
      <c r="S1883">
        <f t="shared" si="306"/>
        <v>-0.37176640021196872</v>
      </c>
      <c r="T1883">
        <f t="shared" si="307"/>
        <v>-0.90062650355419738</v>
      </c>
    </row>
    <row r="1884" spans="9:20">
      <c r="I1884">
        <f t="shared" si="301"/>
        <v>188.19999999999359</v>
      </c>
      <c r="L1884">
        <f t="shared" si="308"/>
        <v>2.5</v>
      </c>
      <c r="M1884">
        <f t="shared" si="309"/>
        <v>-1</v>
      </c>
      <c r="O1884">
        <f t="shared" si="302"/>
        <v>2.9016369376337052</v>
      </c>
      <c r="P1884">
        <f t="shared" si="303"/>
        <v>2.3724956752785351</v>
      </c>
      <c r="Q1884">
        <f t="shared" si="304"/>
        <v>1.6862478376392676</v>
      </c>
      <c r="R1884">
        <f t="shared" si="305"/>
        <v>0.31375216236073233</v>
      </c>
      <c r="S1884">
        <f t="shared" si="306"/>
        <v>-0.37249567527853533</v>
      </c>
      <c r="T1884">
        <f t="shared" si="307"/>
        <v>-0.90163693763370523</v>
      </c>
    </row>
    <row r="1885" spans="9:20">
      <c r="I1885">
        <f t="shared" si="301"/>
        <v>188.29999999999359</v>
      </c>
      <c r="L1885">
        <f t="shared" si="308"/>
        <v>2.5</v>
      </c>
      <c r="M1885">
        <f t="shared" si="309"/>
        <v>-1</v>
      </c>
      <c r="O1885">
        <f t="shared" si="302"/>
        <v>2.9026473717132131</v>
      </c>
      <c r="P1885">
        <f t="shared" si="303"/>
        <v>2.3732249503451017</v>
      </c>
      <c r="Q1885">
        <f t="shared" si="304"/>
        <v>1.6866124751725509</v>
      </c>
      <c r="R1885">
        <f t="shared" si="305"/>
        <v>0.31338752482744903</v>
      </c>
      <c r="S1885">
        <f t="shared" si="306"/>
        <v>-0.37322495034510195</v>
      </c>
      <c r="T1885">
        <f t="shared" si="307"/>
        <v>-0.90264737171321308</v>
      </c>
    </row>
    <row r="1886" spans="9:20">
      <c r="I1886">
        <f t="shared" si="301"/>
        <v>188.39999999999358</v>
      </c>
      <c r="L1886">
        <f t="shared" si="308"/>
        <v>2.5</v>
      </c>
      <c r="M1886">
        <f t="shared" si="309"/>
        <v>-1</v>
      </c>
      <c r="O1886">
        <f t="shared" si="302"/>
        <v>2.9036578057927209</v>
      </c>
      <c r="P1886">
        <f t="shared" si="303"/>
        <v>2.3739542254116688</v>
      </c>
      <c r="Q1886">
        <f t="shared" si="304"/>
        <v>1.6869771127058344</v>
      </c>
      <c r="R1886">
        <f t="shared" si="305"/>
        <v>0.31302288729416561</v>
      </c>
      <c r="S1886">
        <f t="shared" si="306"/>
        <v>-0.37395422541166878</v>
      </c>
      <c r="T1886">
        <f t="shared" si="307"/>
        <v>-0.90365780579272093</v>
      </c>
    </row>
    <row r="1887" spans="9:20">
      <c r="I1887">
        <f t="shared" si="301"/>
        <v>188.49999999999358</v>
      </c>
      <c r="L1887">
        <f t="shared" si="308"/>
        <v>2.5</v>
      </c>
      <c r="M1887">
        <f t="shared" si="309"/>
        <v>-1</v>
      </c>
      <c r="O1887">
        <f t="shared" si="302"/>
        <v>2.9046682398722288</v>
      </c>
      <c r="P1887">
        <f t="shared" si="303"/>
        <v>2.3746835004782354</v>
      </c>
      <c r="Q1887">
        <f t="shared" si="304"/>
        <v>1.6873417502391177</v>
      </c>
      <c r="R1887">
        <f t="shared" si="305"/>
        <v>0.3126582497608823</v>
      </c>
      <c r="S1887">
        <f t="shared" si="306"/>
        <v>-0.3746835004782354</v>
      </c>
      <c r="T1887">
        <f t="shared" si="307"/>
        <v>-0.90466823987222855</v>
      </c>
    </row>
    <row r="1888" spans="9:20">
      <c r="I1888">
        <f t="shared" si="301"/>
        <v>188.59999999999357</v>
      </c>
      <c r="L1888">
        <f t="shared" si="308"/>
        <v>2.5</v>
      </c>
      <c r="M1888">
        <f t="shared" si="309"/>
        <v>-1</v>
      </c>
      <c r="O1888">
        <f t="shared" si="302"/>
        <v>2.9056786739517362</v>
      </c>
      <c r="P1888">
        <f t="shared" si="303"/>
        <v>2.375412775544802</v>
      </c>
      <c r="Q1888">
        <f t="shared" si="304"/>
        <v>1.687706387772401</v>
      </c>
      <c r="R1888">
        <f t="shared" si="305"/>
        <v>0.31229361222759899</v>
      </c>
      <c r="S1888">
        <f t="shared" si="306"/>
        <v>-0.37541277554480201</v>
      </c>
      <c r="T1888">
        <f t="shared" si="307"/>
        <v>-0.9056786739517364</v>
      </c>
    </row>
    <row r="1889" spans="9:20">
      <c r="I1889">
        <f t="shared" si="301"/>
        <v>188.69999999999357</v>
      </c>
      <c r="L1889">
        <f t="shared" si="308"/>
        <v>2.5</v>
      </c>
      <c r="M1889">
        <f t="shared" si="309"/>
        <v>-1</v>
      </c>
      <c r="O1889">
        <f t="shared" si="302"/>
        <v>2.9066891080312445</v>
      </c>
      <c r="P1889">
        <f t="shared" si="303"/>
        <v>2.3761420506113691</v>
      </c>
      <c r="Q1889">
        <f t="shared" si="304"/>
        <v>1.6880710253056845</v>
      </c>
      <c r="R1889">
        <f t="shared" si="305"/>
        <v>0.31192897469431558</v>
      </c>
      <c r="S1889">
        <f t="shared" si="306"/>
        <v>-0.37614205061136885</v>
      </c>
      <c r="T1889">
        <f t="shared" si="307"/>
        <v>-0.90668910803124425</v>
      </c>
    </row>
    <row r="1890" spans="9:20">
      <c r="I1890">
        <f t="shared" si="301"/>
        <v>188.79999999999356</v>
      </c>
      <c r="L1890">
        <f t="shared" si="308"/>
        <v>2.5</v>
      </c>
      <c r="M1890">
        <f t="shared" si="309"/>
        <v>-1</v>
      </c>
      <c r="O1890">
        <f t="shared" si="302"/>
        <v>2.9076995421107519</v>
      </c>
      <c r="P1890">
        <f t="shared" si="303"/>
        <v>2.3768713256779357</v>
      </c>
      <c r="Q1890">
        <f t="shared" si="304"/>
        <v>1.6884356628389678</v>
      </c>
      <c r="R1890">
        <f t="shared" si="305"/>
        <v>0.31156433716103227</v>
      </c>
      <c r="S1890">
        <f t="shared" si="306"/>
        <v>-0.37687132567793546</v>
      </c>
      <c r="T1890">
        <f t="shared" si="307"/>
        <v>-0.9076995421107521</v>
      </c>
    </row>
    <row r="1891" spans="9:20">
      <c r="I1891">
        <f t="shared" si="301"/>
        <v>188.89999999999355</v>
      </c>
      <c r="L1891">
        <f t="shared" si="308"/>
        <v>2.5</v>
      </c>
      <c r="M1891">
        <f t="shared" si="309"/>
        <v>-1</v>
      </c>
      <c r="O1891">
        <f t="shared" si="302"/>
        <v>2.9087099761902597</v>
      </c>
      <c r="P1891">
        <f t="shared" si="303"/>
        <v>2.3776006007445023</v>
      </c>
      <c r="Q1891">
        <f t="shared" si="304"/>
        <v>1.6888003003722512</v>
      </c>
      <c r="R1891">
        <f t="shared" si="305"/>
        <v>0.31119969962774896</v>
      </c>
      <c r="S1891">
        <f t="shared" si="306"/>
        <v>-0.37760060074450208</v>
      </c>
      <c r="T1891">
        <f t="shared" si="307"/>
        <v>-0.90870997619025973</v>
      </c>
    </row>
    <row r="1892" spans="9:20">
      <c r="I1892">
        <f t="shared" si="301"/>
        <v>188.99999999999355</v>
      </c>
      <c r="L1892">
        <f t="shared" si="308"/>
        <v>2.5</v>
      </c>
      <c r="M1892">
        <f t="shared" si="309"/>
        <v>-1</v>
      </c>
      <c r="O1892">
        <f t="shared" si="302"/>
        <v>2.9097204102697676</v>
      </c>
      <c r="P1892">
        <f t="shared" si="303"/>
        <v>2.3783298758110689</v>
      </c>
      <c r="Q1892">
        <f t="shared" si="304"/>
        <v>1.6891649379055345</v>
      </c>
      <c r="R1892">
        <f t="shared" si="305"/>
        <v>0.31083506209446554</v>
      </c>
      <c r="S1892">
        <f t="shared" si="306"/>
        <v>-0.37832987581106892</v>
      </c>
      <c r="T1892">
        <f t="shared" si="307"/>
        <v>-0.90972041026976758</v>
      </c>
    </row>
    <row r="1893" spans="9:20">
      <c r="I1893">
        <f t="shared" si="301"/>
        <v>189.09999999999354</v>
      </c>
      <c r="L1893">
        <f t="shared" si="308"/>
        <v>2.5</v>
      </c>
      <c r="M1893">
        <f t="shared" si="309"/>
        <v>-1</v>
      </c>
      <c r="O1893">
        <f t="shared" si="302"/>
        <v>2.9107308443492754</v>
      </c>
      <c r="P1893">
        <f t="shared" si="303"/>
        <v>2.3790591508776355</v>
      </c>
      <c r="Q1893">
        <f t="shared" si="304"/>
        <v>1.6895295754388178</v>
      </c>
      <c r="R1893">
        <f t="shared" si="305"/>
        <v>0.31047042456118223</v>
      </c>
      <c r="S1893">
        <f t="shared" si="306"/>
        <v>-0.37905915087763553</v>
      </c>
      <c r="T1893">
        <f t="shared" si="307"/>
        <v>-0.91073084434927543</v>
      </c>
    </row>
    <row r="1894" spans="9:20">
      <c r="I1894">
        <f t="shared" si="301"/>
        <v>189.19999999999354</v>
      </c>
      <c r="L1894">
        <f t="shared" si="308"/>
        <v>2.5</v>
      </c>
      <c r="M1894">
        <f t="shared" si="309"/>
        <v>-1</v>
      </c>
      <c r="O1894">
        <f t="shared" si="302"/>
        <v>2.9117412784287833</v>
      </c>
      <c r="P1894">
        <f t="shared" si="303"/>
        <v>2.3797884259442021</v>
      </c>
      <c r="Q1894">
        <f t="shared" si="304"/>
        <v>1.6898942129721011</v>
      </c>
      <c r="R1894">
        <f t="shared" si="305"/>
        <v>0.31010578702789893</v>
      </c>
      <c r="S1894">
        <f t="shared" si="306"/>
        <v>-0.37978842594420215</v>
      </c>
      <c r="T1894">
        <f t="shared" si="307"/>
        <v>-0.91174127842878327</v>
      </c>
    </row>
    <row r="1895" spans="9:20">
      <c r="I1895">
        <f t="shared" si="301"/>
        <v>189.29999999999353</v>
      </c>
      <c r="L1895">
        <f t="shared" si="308"/>
        <v>2.5</v>
      </c>
      <c r="M1895">
        <f t="shared" si="309"/>
        <v>-1</v>
      </c>
      <c r="O1895">
        <f t="shared" si="302"/>
        <v>2.9127517125082907</v>
      </c>
      <c r="P1895">
        <f t="shared" si="303"/>
        <v>2.3805177010107688</v>
      </c>
      <c r="Q1895">
        <f t="shared" si="304"/>
        <v>1.6902588505053844</v>
      </c>
      <c r="R1895">
        <f t="shared" si="305"/>
        <v>0.30974114949461551</v>
      </c>
      <c r="S1895">
        <f t="shared" si="306"/>
        <v>-0.38051770101076898</v>
      </c>
      <c r="T1895">
        <f t="shared" si="307"/>
        <v>-0.9127517125082909</v>
      </c>
    </row>
    <row r="1896" spans="9:20">
      <c r="I1896">
        <f t="shared" si="301"/>
        <v>189.39999999999353</v>
      </c>
      <c r="L1896">
        <f t="shared" si="308"/>
        <v>2.5</v>
      </c>
      <c r="M1896">
        <f t="shared" si="309"/>
        <v>-1</v>
      </c>
      <c r="O1896">
        <f t="shared" si="302"/>
        <v>2.913762146587799</v>
      </c>
      <c r="P1896">
        <f t="shared" si="303"/>
        <v>2.3812469760773354</v>
      </c>
      <c r="Q1896">
        <f t="shared" si="304"/>
        <v>1.6906234880386677</v>
      </c>
      <c r="R1896">
        <f t="shared" si="305"/>
        <v>0.3093765119613322</v>
      </c>
      <c r="S1896">
        <f t="shared" si="306"/>
        <v>-0.3812469760773356</v>
      </c>
      <c r="T1896">
        <f t="shared" si="307"/>
        <v>-0.91376214658779875</v>
      </c>
    </row>
    <row r="1897" spans="9:20">
      <c r="I1897">
        <f t="shared" si="301"/>
        <v>189.49999999999352</v>
      </c>
      <c r="L1897">
        <f t="shared" si="308"/>
        <v>2.5</v>
      </c>
      <c r="M1897">
        <f t="shared" si="309"/>
        <v>-1</v>
      </c>
      <c r="O1897">
        <f t="shared" si="302"/>
        <v>2.9147725806673064</v>
      </c>
      <c r="P1897">
        <f t="shared" si="303"/>
        <v>2.381976251143902</v>
      </c>
      <c r="Q1897">
        <f t="shared" si="304"/>
        <v>1.690988125571951</v>
      </c>
      <c r="R1897">
        <f t="shared" si="305"/>
        <v>0.30901187442804889</v>
      </c>
      <c r="S1897">
        <f t="shared" si="306"/>
        <v>-0.38197625114390221</v>
      </c>
      <c r="T1897">
        <f t="shared" si="307"/>
        <v>-0.9147725806673066</v>
      </c>
    </row>
    <row r="1898" spans="9:20">
      <c r="I1898">
        <f t="shared" si="301"/>
        <v>189.59999999999351</v>
      </c>
      <c r="L1898">
        <f t="shared" si="308"/>
        <v>2.5</v>
      </c>
      <c r="M1898">
        <f t="shared" si="309"/>
        <v>-1</v>
      </c>
      <c r="O1898">
        <f t="shared" si="302"/>
        <v>2.9157830147468142</v>
      </c>
      <c r="P1898">
        <f t="shared" si="303"/>
        <v>2.3827055262104686</v>
      </c>
      <c r="Q1898">
        <f t="shared" si="304"/>
        <v>1.6913527631052343</v>
      </c>
      <c r="R1898">
        <f t="shared" si="305"/>
        <v>0.30864723689476559</v>
      </c>
      <c r="S1898">
        <f t="shared" si="306"/>
        <v>-0.38270552621046883</v>
      </c>
      <c r="T1898">
        <f t="shared" si="307"/>
        <v>-0.91578301474681423</v>
      </c>
    </row>
    <row r="1899" spans="9:20">
      <c r="I1899">
        <f t="shared" si="301"/>
        <v>189.69999999999351</v>
      </c>
      <c r="L1899">
        <f t="shared" si="308"/>
        <v>2.5</v>
      </c>
      <c r="M1899">
        <f t="shared" si="309"/>
        <v>-1</v>
      </c>
      <c r="O1899">
        <f t="shared" si="302"/>
        <v>2.9167934488263221</v>
      </c>
      <c r="P1899">
        <f t="shared" si="303"/>
        <v>2.3834348012770357</v>
      </c>
      <c r="Q1899">
        <f t="shared" si="304"/>
        <v>1.6917174006385178</v>
      </c>
      <c r="R1899">
        <f t="shared" si="305"/>
        <v>0.30828259936148217</v>
      </c>
      <c r="S1899">
        <f t="shared" si="306"/>
        <v>-0.38343480127703566</v>
      </c>
      <c r="T1899">
        <f t="shared" si="307"/>
        <v>-0.91679344882632208</v>
      </c>
    </row>
    <row r="1900" spans="9:20">
      <c r="I1900">
        <f t="shared" si="301"/>
        <v>189.7999999999935</v>
      </c>
      <c r="L1900">
        <f t="shared" si="308"/>
        <v>2.5</v>
      </c>
      <c r="M1900">
        <f t="shared" si="309"/>
        <v>-1</v>
      </c>
      <c r="O1900">
        <f t="shared" si="302"/>
        <v>2.9178038829058299</v>
      </c>
      <c r="P1900">
        <f t="shared" si="303"/>
        <v>2.3841640763436023</v>
      </c>
      <c r="Q1900">
        <f t="shared" si="304"/>
        <v>1.6920820381718011</v>
      </c>
      <c r="R1900">
        <f t="shared" si="305"/>
        <v>0.30791796182819886</v>
      </c>
      <c r="S1900">
        <f t="shared" si="306"/>
        <v>-0.38416407634360228</v>
      </c>
      <c r="T1900">
        <f t="shared" si="307"/>
        <v>-0.91780388290582993</v>
      </c>
    </row>
    <row r="1901" spans="9:20">
      <c r="I1901">
        <f t="shared" si="301"/>
        <v>189.8999999999935</v>
      </c>
      <c r="L1901">
        <f t="shared" si="308"/>
        <v>2.5</v>
      </c>
      <c r="M1901">
        <f t="shared" si="309"/>
        <v>-1</v>
      </c>
      <c r="O1901">
        <f t="shared" si="302"/>
        <v>2.9188143169853378</v>
      </c>
      <c r="P1901">
        <f t="shared" si="303"/>
        <v>2.3848933514101689</v>
      </c>
      <c r="Q1901">
        <f t="shared" si="304"/>
        <v>1.6924466757050844</v>
      </c>
      <c r="R1901">
        <f t="shared" si="305"/>
        <v>0.30755332429491555</v>
      </c>
      <c r="S1901">
        <f t="shared" si="306"/>
        <v>-0.38489335141016889</v>
      </c>
      <c r="T1901">
        <f t="shared" si="307"/>
        <v>-0.91881431698533778</v>
      </c>
    </row>
    <row r="1902" spans="9:20">
      <c r="I1902">
        <f t="shared" si="301"/>
        <v>189.99999999999349</v>
      </c>
      <c r="L1902">
        <f t="shared" si="308"/>
        <v>2.5</v>
      </c>
      <c r="M1902">
        <f t="shared" si="309"/>
        <v>-1</v>
      </c>
      <c r="O1902">
        <f t="shared" si="302"/>
        <v>2.9198247510648452</v>
      </c>
      <c r="P1902">
        <f t="shared" si="303"/>
        <v>2.385622626476736</v>
      </c>
      <c r="Q1902">
        <f t="shared" si="304"/>
        <v>1.692811313238368</v>
      </c>
      <c r="R1902">
        <f t="shared" si="305"/>
        <v>0.30718868676163213</v>
      </c>
      <c r="S1902">
        <f t="shared" si="306"/>
        <v>-0.38562262647673573</v>
      </c>
      <c r="T1902">
        <f t="shared" si="307"/>
        <v>-0.9198247510648454</v>
      </c>
    </row>
    <row r="1903" spans="9:20">
      <c r="I1903">
        <f t="shared" si="301"/>
        <v>190.09999999999349</v>
      </c>
      <c r="L1903">
        <f t="shared" si="308"/>
        <v>2.5</v>
      </c>
      <c r="M1903">
        <f t="shared" si="309"/>
        <v>-1</v>
      </c>
      <c r="O1903">
        <f t="shared" si="302"/>
        <v>2.9208351851443535</v>
      </c>
      <c r="P1903">
        <f t="shared" si="303"/>
        <v>2.3863519015433026</v>
      </c>
      <c r="Q1903">
        <f t="shared" si="304"/>
        <v>1.6931759507716513</v>
      </c>
      <c r="R1903">
        <f t="shared" si="305"/>
        <v>0.30682404922834883</v>
      </c>
      <c r="S1903">
        <f t="shared" si="306"/>
        <v>-0.38635190154330235</v>
      </c>
      <c r="T1903">
        <f t="shared" si="307"/>
        <v>-0.92083518514435325</v>
      </c>
    </row>
    <row r="1904" spans="9:20">
      <c r="I1904">
        <f t="shared" si="301"/>
        <v>190.19999999999348</v>
      </c>
      <c r="L1904">
        <f t="shared" si="308"/>
        <v>2.5</v>
      </c>
      <c r="M1904">
        <f t="shared" si="309"/>
        <v>-1</v>
      </c>
      <c r="O1904">
        <f t="shared" si="302"/>
        <v>2.9218456192238609</v>
      </c>
      <c r="P1904">
        <f t="shared" si="303"/>
        <v>2.3870811766098692</v>
      </c>
      <c r="Q1904">
        <f t="shared" si="304"/>
        <v>1.6935405883049346</v>
      </c>
      <c r="R1904">
        <f t="shared" si="305"/>
        <v>0.30645941169506552</v>
      </c>
      <c r="S1904">
        <f t="shared" si="306"/>
        <v>-0.38708117660986896</v>
      </c>
      <c r="T1904">
        <f t="shared" si="307"/>
        <v>-0.9218456192238611</v>
      </c>
    </row>
    <row r="1905" spans="9:20">
      <c r="I1905">
        <f t="shared" si="301"/>
        <v>190.29999999999347</v>
      </c>
      <c r="L1905">
        <f t="shared" si="308"/>
        <v>2.5</v>
      </c>
      <c r="M1905">
        <f t="shared" si="309"/>
        <v>-1</v>
      </c>
      <c r="O1905">
        <f t="shared" si="302"/>
        <v>2.9228560533033692</v>
      </c>
      <c r="P1905">
        <f t="shared" si="303"/>
        <v>2.3878104516764358</v>
      </c>
      <c r="Q1905">
        <f t="shared" si="304"/>
        <v>1.6939052258382179</v>
      </c>
      <c r="R1905">
        <f t="shared" si="305"/>
        <v>0.3060947741617821</v>
      </c>
      <c r="S1905">
        <f t="shared" si="306"/>
        <v>-0.3878104516764358</v>
      </c>
      <c r="T1905">
        <f t="shared" si="307"/>
        <v>-0.92285605330336895</v>
      </c>
    </row>
    <row r="1906" spans="9:20">
      <c r="I1906">
        <f t="shared" si="301"/>
        <v>190.39999999999347</v>
      </c>
      <c r="L1906">
        <f t="shared" si="308"/>
        <v>2.5</v>
      </c>
      <c r="M1906">
        <f t="shared" si="309"/>
        <v>-1</v>
      </c>
      <c r="O1906">
        <f t="shared" si="302"/>
        <v>2.9238664873828766</v>
      </c>
      <c r="P1906">
        <f t="shared" si="303"/>
        <v>2.3885397267430024</v>
      </c>
      <c r="Q1906">
        <f t="shared" si="304"/>
        <v>1.6942698633715012</v>
      </c>
      <c r="R1906">
        <f t="shared" si="305"/>
        <v>0.30573013662849879</v>
      </c>
      <c r="S1906">
        <f t="shared" si="306"/>
        <v>-0.38853972674300241</v>
      </c>
      <c r="T1906">
        <f t="shared" si="307"/>
        <v>-0.92386648738287658</v>
      </c>
    </row>
    <row r="1907" spans="9:20">
      <c r="I1907">
        <f t="shared" si="301"/>
        <v>190.49999999999346</v>
      </c>
      <c r="L1907">
        <f t="shared" si="308"/>
        <v>2.5</v>
      </c>
      <c r="M1907">
        <f t="shared" si="309"/>
        <v>-1</v>
      </c>
      <c r="O1907">
        <f t="shared" si="302"/>
        <v>2.9248769214623844</v>
      </c>
      <c r="P1907">
        <f t="shared" si="303"/>
        <v>2.389269001809569</v>
      </c>
      <c r="Q1907">
        <f t="shared" si="304"/>
        <v>1.6946345009047845</v>
      </c>
      <c r="R1907">
        <f t="shared" si="305"/>
        <v>0.30536549909521549</v>
      </c>
      <c r="S1907">
        <f t="shared" si="306"/>
        <v>-0.38926900180956903</v>
      </c>
      <c r="T1907">
        <f t="shared" si="307"/>
        <v>-0.92487692146238443</v>
      </c>
    </row>
    <row r="1908" spans="9:20">
      <c r="I1908">
        <f t="shared" si="301"/>
        <v>190.59999999999346</v>
      </c>
      <c r="L1908">
        <f t="shared" si="308"/>
        <v>2.5</v>
      </c>
      <c r="M1908">
        <f t="shared" si="309"/>
        <v>-1</v>
      </c>
      <c r="O1908">
        <f t="shared" si="302"/>
        <v>2.9258873555418923</v>
      </c>
      <c r="P1908">
        <f t="shared" si="303"/>
        <v>2.3899982768761356</v>
      </c>
      <c r="Q1908">
        <f t="shared" si="304"/>
        <v>1.6949991384380678</v>
      </c>
      <c r="R1908">
        <f t="shared" si="305"/>
        <v>0.30500086156193207</v>
      </c>
      <c r="S1908">
        <f t="shared" si="306"/>
        <v>-0.38999827687613586</v>
      </c>
      <c r="T1908">
        <f t="shared" si="307"/>
        <v>-0.92588735554189228</v>
      </c>
    </row>
    <row r="1909" spans="9:20">
      <c r="I1909">
        <f t="shared" si="301"/>
        <v>190.69999999999345</v>
      </c>
      <c r="L1909">
        <f t="shared" si="308"/>
        <v>2.5</v>
      </c>
      <c r="M1909">
        <f t="shared" si="309"/>
        <v>-1</v>
      </c>
      <c r="O1909">
        <f t="shared" si="302"/>
        <v>2.9268977896214001</v>
      </c>
      <c r="P1909">
        <f t="shared" si="303"/>
        <v>2.3907275519427023</v>
      </c>
      <c r="Q1909">
        <f t="shared" si="304"/>
        <v>1.6953637759713511</v>
      </c>
      <c r="R1909">
        <f t="shared" si="305"/>
        <v>0.30463622402864876</v>
      </c>
      <c r="S1909">
        <f t="shared" si="306"/>
        <v>-0.39072755194270248</v>
      </c>
      <c r="T1909">
        <f t="shared" si="307"/>
        <v>-0.92689778962140013</v>
      </c>
    </row>
    <row r="1910" spans="9:20">
      <c r="I1910">
        <f t="shared" si="301"/>
        <v>190.79999999999345</v>
      </c>
      <c r="L1910">
        <f t="shared" si="308"/>
        <v>2.5</v>
      </c>
      <c r="M1910">
        <f t="shared" si="309"/>
        <v>-1</v>
      </c>
      <c r="O1910">
        <f t="shared" si="302"/>
        <v>2.927908223700908</v>
      </c>
      <c r="P1910">
        <f t="shared" si="303"/>
        <v>2.3914568270092689</v>
      </c>
      <c r="Q1910">
        <f t="shared" si="304"/>
        <v>1.6957284135046344</v>
      </c>
      <c r="R1910">
        <f t="shared" si="305"/>
        <v>0.30427158649536545</v>
      </c>
      <c r="S1910">
        <f t="shared" si="306"/>
        <v>-0.39145682700926909</v>
      </c>
      <c r="T1910">
        <f t="shared" si="307"/>
        <v>-0.92790822370090775</v>
      </c>
    </row>
    <row r="1911" spans="9:20">
      <c r="I1911">
        <f t="shared" si="301"/>
        <v>190.89999999999344</v>
      </c>
      <c r="L1911">
        <f t="shared" si="308"/>
        <v>2.5</v>
      </c>
      <c r="M1911">
        <f t="shared" si="309"/>
        <v>-1</v>
      </c>
      <c r="O1911">
        <f t="shared" si="302"/>
        <v>2.9289186577804154</v>
      </c>
      <c r="P1911">
        <f t="shared" si="303"/>
        <v>2.3921861020758359</v>
      </c>
      <c r="Q1911">
        <f t="shared" si="304"/>
        <v>1.696093051037918</v>
      </c>
      <c r="R1911">
        <f t="shared" si="305"/>
        <v>0.30390694896208204</v>
      </c>
      <c r="S1911">
        <f t="shared" si="306"/>
        <v>-0.39218610207583593</v>
      </c>
      <c r="T1911">
        <f t="shared" si="307"/>
        <v>-0.9289186577804156</v>
      </c>
    </row>
    <row r="1912" spans="9:20">
      <c r="I1912">
        <f t="shared" si="301"/>
        <v>190.99999999999343</v>
      </c>
      <c r="L1912">
        <f t="shared" si="308"/>
        <v>2.5</v>
      </c>
      <c r="M1912">
        <f t="shared" si="309"/>
        <v>-1</v>
      </c>
      <c r="O1912">
        <f t="shared" si="302"/>
        <v>2.9299290918599237</v>
      </c>
      <c r="P1912">
        <f t="shared" si="303"/>
        <v>2.3929153771424025</v>
      </c>
      <c r="Q1912">
        <f t="shared" si="304"/>
        <v>1.6964576885712013</v>
      </c>
      <c r="R1912">
        <f t="shared" si="305"/>
        <v>0.30354231142879873</v>
      </c>
      <c r="S1912">
        <f t="shared" si="306"/>
        <v>-0.39291537714240254</v>
      </c>
      <c r="T1912">
        <f t="shared" si="307"/>
        <v>-0.92992909185992345</v>
      </c>
    </row>
    <row r="1913" spans="9:20">
      <c r="I1913">
        <f t="shared" si="301"/>
        <v>191.09999999999343</v>
      </c>
      <c r="L1913">
        <f t="shared" si="308"/>
        <v>2.5</v>
      </c>
      <c r="M1913">
        <f t="shared" si="309"/>
        <v>-1</v>
      </c>
      <c r="O1913">
        <f t="shared" si="302"/>
        <v>2.9309395259394311</v>
      </c>
      <c r="P1913">
        <f t="shared" si="303"/>
        <v>2.3936446522089692</v>
      </c>
      <c r="Q1913">
        <f t="shared" si="304"/>
        <v>1.6968223261044846</v>
      </c>
      <c r="R1913">
        <f t="shared" si="305"/>
        <v>0.30317767389551542</v>
      </c>
      <c r="S1913">
        <f t="shared" si="306"/>
        <v>-0.39364465220896916</v>
      </c>
      <c r="T1913">
        <f t="shared" si="307"/>
        <v>-0.9309395259394313</v>
      </c>
    </row>
    <row r="1914" spans="9:20">
      <c r="I1914">
        <f t="shared" si="301"/>
        <v>191.19999999999342</v>
      </c>
      <c r="L1914">
        <f t="shared" si="308"/>
        <v>2.5</v>
      </c>
      <c r="M1914">
        <f t="shared" si="309"/>
        <v>-1</v>
      </c>
      <c r="O1914">
        <f t="shared" si="302"/>
        <v>2.9319499600189389</v>
      </c>
      <c r="P1914">
        <f t="shared" si="303"/>
        <v>2.3943739272755362</v>
      </c>
      <c r="Q1914">
        <f t="shared" si="304"/>
        <v>1.6971869636377681</v>
      </c>
      <c r="R1914">
        <f t="shared" si="305"/>
        <v>0.302813036362232</v>
      </c>
      <c r="S1914">
        <f t="shared" si="306"/>
        <v>-0.394373927275536</v>
      </c>
      <c r="T1914">
        <f t="shared" si="307"/>
        <v>-0.93194996001893893</v>
      </c>
    </row>
    <row r="1915" spans="9:20">
      <c r="I1915">
        <f t="shared" si="301"/>
        <v>191.29999999999342</v>
      </c>
      <c r="L1915">
        <f t="shared" si="308"/>
        <v>2.5</v>
      </c>
      <c r="M1915">
        <f t="shared" si="309"/>
        <v>-1</v>
      </c>
      <c r="O1915">
        <f t="shared" si="302"/>
        <v>2.9329603940984468</v>
      </c>
      <c r="P1915">
        <f t="shared" si="303"/>
        <v>2.3951032023421028</v>
      </c>
      <c r="Q1915">
        <f t="shared" si="304"/>
        <v>1.6975516011710514</v>
      </c>
      <c r="R1915">
        <f t="shared" si="305"/>
        <v>0.30244839882894869</v>
      </c>
      <c r="S1915">
        <f t="shared" si="306"/>
        <v>-0.39510320234210261</v>
      </c>
      <c r="T1915">
        <f t="shared" si="307"/>
        <v>-0.93296039409844678</v>
      </c>
    </row>
    <row r="1916" spans="9:20">
      <c r="I1916">
        <f t="shared" si="301"/>
        <v>191.39999999999341</v>
      </c>
      <c r="L1916">
        <f t="shared" si="308"/>
        <v>2.5</v>
      </c>
      <c r="M1916">
        <f t="shared" si="309"/>
        <v>-1</v>
      </c>
      <c r="O1916">
        <f t="shared" si="302"/>
        <v>2.9339708281779546</v>
      </c>
      <c r="P1916">
        <f t="shared" si="303"/>
        <v>2.3958324774086694</v>
      </c>
      <c r="Q1916">
        <f t="shared" si="304"/>
        <v>1.6979162387043347</v>
      </c>
      <c r="R1916">
        <f t="shared" si="305"/>
        <v>0.30208376129566539</v>
      </c>
      <c r="S1916">
        <f t="shared" si="306"/>
        <v>-0.39583247740866923</v>
      </c>
      <c r="T1916">
        <f t="shared" si="307"/>
        <v>-0.93397082817795463</v>
      </c>
    </row>
    <row r="1917" spans="9:20">
      <c r="I1917">
        <f t="shared" si="301"/>
        <v>191.49999999999341</v>
      </c>
      <c r="L1917">
        <f t="shared" si="308"/>
        <v>2.5</v>
      </c>
      <c r="M1917">
        <f t="shared" si="309"/>
        <v>-1</v>
      </c>
      <c r="O1917">
        <f t="shared" si="302"/>
        <v>2.9349812622574625</v>
      </c>
      <c r="P1917">
        <f t="shared" si="303"/>
        <v>2.3965617524752361</v>
      </c>
      <c r="Q1917">
        <f t="shared" si="304"/>
        <v>1.698280876237618</v>
      </c>
      <c r="R1917">
        <f t="shared" si="305"/>
        <v>0.30171912376238197</v>
      </c>
      <c r="S1917">
        <f t="shared" si="306"/>
        <v>-0.39656175247523606</v>
      </c>
      <c r="T1917">
        <f t="shared" si="307"/>
        <v>-0.93498126225746225</v>
      </c>
    </row>
    <row r="1918" spans="9:20">
      <c r="I1918">
        <f t="shared" si="301"/>
        <v>191.5999999999934</v>
      </c>
      <c r="L1918">
        <f t="shared" si="308"/>
        <v>2.5</v>
      </c>
      <c r="M1918">
        <f t="shared" si="309"/>
        <v>-1</v>
      </c>
      <c r="O1918">
        <f t="shared" si="302"/>
        <v>2.9359916963369699</v>
      </c>
      <c r="P1918">
        <f t="shared" si="303"/>
        <v>2.3972910275418027</v>
      </c>
      <c r="Q1918">
        <f t="shared" si="304"/>
        <v>1.6986455137709013</v>
      </c>
      <c r="R1918">
        <f t="shared" si="305"/>
        <v>0.30135448622909866</v>
      </c>
      <c r="S1918">
        <f t="shared" si="306"/>
        <v>-0.39729102754180268</v>
      </c>
      <c r="T1918">
        <f t="shared" si="307"/>
        <v>-0.9359916963369701</v>
      </c>
    </row>
    <row r="1919" spans="9:20">
      <c r="I1919">
        <f t="shared" si="301"/>
        <v>191.69999999999339</v>
      </c>
      <c r="L1919">
        <f t="shared" si="308"/>
        <v>2.5</v>
      </c>
      <c r="M1919">
        <f t="shared" si="309"/>
        <v>-1</v>
      </c>
      <c r="O1919">
        <f t="shared" si="302"/>
        <v>2.9370021304164782</v>
      </c>
      <c r="P1919">
        <f t="shared" si="303"/>
        <v>2.3980203026083693</v>
      </c>
      <c r="Q1919">
        <f t="shared" si="304"/>
        <v>1.6990101513041846</v>
      </c>
      <c r="R1919">
        <f t="shared" si="305"/>
        <v>0.30098984869581535</v>
      </c>
      <c r="S1919">
        <f t="shared" si="306"/>
        <v>-0.39802030260836929</v>
      </c>
      <c r="T1919">
        <f t="shared" si="307"/>
        <v>-0.93700213041647795</v>
      </c>
    </row>
    <row r="1920" spans="9:20">
      <c r="I1920">
        <f t="shared" si="301"/>
        <v>191.79999999999339</v>
      </c>
      <c r="L1920">
        <f t="shared" si="308"/>
        <v>2.5</v>
      </c>
      <c r="M1920">
        <f t="shared" si="309"/>
        <v>-1</v>
      </c>
      <c r="O1920">
        <f t="shared" si="302"/>
        <v>2.9380125644959856</v>
      </c>
      <c r="P1920">
        <f t="shared" si="303"/>
        <v>2.3987495776749359</v>
      </c>
      <c r="Q1920">
        <f t="shared" si="304"/>
        <v>1.699374788837468</v>
      </c>
      <c r="R1920">
        <f t="shared" si="305"/>
        <v>0.30062521116253194</v>
      </c>
      <c r="S1920">
        <f t="shared" si="306"/>
        <v>-0.39874957767493613</v>
      </c>
      <c r="T1920">
        <f t="shared" si="307"/>
        <v>-0.9380125644959858</v>
      </c>
    </row>
    <row r="1921" spans="9:20">
      <c r="I1921">
        <f t="shared" si="301"/>
        <v>191.89999999999338</v>
      </c>
      <c r="L1921">
        <f t="shared" si="308"/>
        <v>2.5</v>
      </c>
      <c r="M1921">
        <f t="shared" si="309"/>
        <v>-1</v>
      </c>
      <c r="O1921">
        <f t="shared" si="302"/>
        <v>2.9390229985754934</v>
      </c>
      <c r="P1921">
        <f t="shared" si="303"/>
        <v>2.3994788527415025</v>
      </c>
      <c r="Q1921">
        <f t="shared" si="304"/>
        <v>1.6997394263707513</v>
      </c>
      <c r="R1921">
        <f t="shared" si="305"/>
        <v>0.30026057362924863</v>
      </c>
      <c r="S1921">
        <f t="shared" si="306"/>
        <v>-0.39947885274150274</v>
      </c>
      <c r="T1921">
        <f t="shared" si="307"/>
        <v>-0.93902299857549343</v>
      </c>
    </row>
    <row r="1922" spans="9:20">
      <c r="I1922">
        <f t="shared" si="301"/>
        <v>191.99999999999338</v>
      </c>
      <c r="L1922">
        <f t="shared" si="308"/>
        <v>2.5</v>
      </c>
      <c r="M1922">
        <f t="shared" si="309"/>
        <v>-1</v>
      </c>
      <c r="O1922">
        <f t="shared" si="302"/>
        <v>2.9400334326550013</v>
      </c>
      <c r="P1922">
        <f t="shared" si="303"/>
        <v>2.4002081278080691</v>
      </c>
      <c r="Q1922">
        <f t="shared" si="304"/>
        <v>1.7001040639040346</v>
      </c>
      <c r="R1922">
        <f t="shared" si="305"/>
        <v>0.29989593609596532</v>
      </c>
      <c r="S1922">
        <f t="shared" si="306"/>
        <v>-0.40020812780806936</v>
      </c>
      <c r="T1922">
        <f t="shared" si="307"/>
        <v>-0.94003343265500128</v>
      </c>
    </row>
    <row r="1923" spans="9:20">
      <c r="I1923">
        <f t="shared" ref="I1923:I1986" si="310">I1922+0.1</f>
        <v>192.09999999999337</v>
      </c>
      <c r="L1923">
        <f t="shared" si="308"/>
        <v>2.5</v>
      </c>
      <c r="M1923">
        <f t="shared" si="309"/>
        <v>-1</v>
      </c>
      <c r="O1923">
        <f t="shared" ref="O1923:O1986" si="311">1+((0.5*$B$6*$B$21/$B$5)*$D$33*$B$28*$I1923)</f>
        <v>2.9410438667345091</v>
      </c>
      <c r="P1923">
        <f t="shared" ref="P1923:P1986" si="312">1+((0.5*$B$6*$B$21/$B$5)*$E$33*$B$28*$I1923)</f>
        <v>2.4009374028746362</v>
      </c>
      <c r="Q1923">
        <f t="shared" ref="Q1923:Q1986" si="313">1+((0.5*$B$6*$B$21/$B$5)*$F$33*$B$28*$I1923)</f>
        <v>1.7004687014373181</v>
      </c>
      <c r="R1923">
        <f t="shared" ref="R1923:R1986" si="314">1-((0.5*$B$6*$B$21/$B$5)*$F$33*$B$28*$I1923)</f>
        <v>0.2995312985626819</v>
      </c>
      <c r="S1923">
        <f t="shared" ref="S1923:S1986" si="315">1-((0.5*$B$6*$B$21/$B$5)*$E$33*$B$28*$I1923)</f>
        <v>-0.4009374028746362</v>
      </c>
      <c r="T1923">
        <f t="shared" ref="T1923:T1986" si="316">1-((0.5*$B$6*$B$21/$B$5)*$D$33*$B$28*$I1923)</f>
        <v>-0.94104386673450913</v>
      </c>
    </row>
    <row r="1924" spans="9:20">
      <c r="I1924">
        <f t="shared" si="310"/>
        <v>192.19999999999337</v>
      </c>
      <c r="L1924">
        <f t="shared" ref="L1924:L1987" si="317">$B$1</f>
        <v>2.5</v>
      </c>
      <c r="M1924">
        <f t="shared" ref="M1924:M1987" si="318">$B$2</f>
        <v>-1</v>
      </c>
      <c r="O1924">
        <f t="shared" si="311"/>
        <v>2.942054300814017</v>
      </c>
      <c r="P1924">
        <f t="shared" si="312"/>
        <v>2.4016666779412028</v>
      </c>
      <c r="Q1924">
        <f t="shared" si="313"/>
        <v>1.7008333389706014</v>
      </c>
      <c r="R1924">
        <f t="shared" si="314"/>
        <v>0.2991666610293986</v>
      </c>
      <c r="S1924">
        <f t="shared" si="315"/>
        <v>-0.40166667794120281</v>
      </c>
      <c r="T1924">
        <f t="shared" si="316"/>
        <v>-0.94205430081401698</v>
      </c>
    </row>
    <row r="1925" spans="9:20">
      <c r="I1925">
        <f t="shared" si="310"/>
        <v>192.29999999999336</v>
      </c>
      <c r="L1925">
        <f t="shared" si="317"/>
        <v>2.5</v>
      </c>
      <c r="M1925">
        <f t="shared" si="318"/>
        <v>-1</v>
      </c>
      <c r="O1925">
        <f t="shared" si="311"/>
        <v>2.9430647348935244</v>
      </c>
      <c r="P1925">
        <f t="shared" si="312"/>
        <v>2.4023959530077694</v>
      </c>
      <c r="Q1925">
        <f t="shared" si="313"/>
        <v>1.7011979765038847</v>
      </c>
      <c r="R1925">
        <f t="shared" si="314"/>
        <v>0.29880202349611529</v>
      </c>
      <c r="S1925">
        <f t="shared" si="315"/>
        <v>-0.40239595300776942</v>
      </c>
      <c r="T1925">
        <f t="shared" si="316"/>
        <v>-0.9430647348935246</v>
      </c>
    </row>
    <row r="1926" spans="9:20">
      <c r="I1926">
        <f t="shared" si="310"/>
        <v>192.39999999999336</v>
      </c>
      <c r="L1926">
        <f t="shared" si="317"/>
        <v>2.5</v>
      </c>
      <c r="M1926">
        <f t="shared" si="318"/>
        <v>-1</v>
      </c>
      <c r="O1926">
        <f t="shared" si="311"/>
        <v>2.9440751689730327</v>
      </c>
      <c r="P1926">
        <f t="shared" si="312"/>
        <v>2.4031252280743365</v>
      </c>
      <c r="Q1926">
        <f t="shared" si="313"/>
        <v>1.7015626140371682</v>
      </c>
      <c r="R1926">
        <f t="shared" si="314"/>
        <v>0.29843738596283187</v>
      </c>
      <c r="S1926">
        <f t="shared" si="315"/>
        <v>-0.40312522807433626</v>
      </c>
      <c r="T1926">
        <f t="shared" si="316"/>
        <v>-0.94407516897303245</v>
      </c>
    </row>
    <row r="1927" spans="9:20">
      <c r="I1927">
        <f t="shared" si="310"/>
        <v>192.49999999999335</v>
      </c>
      <c r="L1927">
        <f t="shared" si="317"/>
        <v>2.5</v>
      </c>
      <c r="M1927">
        <f t="shared" si="318"/>
        <v>-1</v>
      </c>
      <c r="O1927">
        <f t="shared" si="311"/>
        <v>2.9450856030525401</v>
      </c>
      <c r="P1927">
        <f t="shared" si="312"/>
        <v>2.4038545031409031</v>
      </c>
      <c r="Q1927">
        <f t="shared" si="313"/>
        <v>1.7019272515704515</v>
      </c>
      <c r="R1927">
        <f t="shared" si="314"/>
        <v>0.29807274842954856</v>
      </c>
      <c r="S1927">
        <f t="shared" si="315"/>
        <v>-0.40385450314090288</v>
      </c>
      <c r="T1927">
        <f t="shared" si="316"/>
        <v>-0.9450856030525403</v>
      </c>
    </row>
    <row r="1928" spans="9:20">
      <c r="I1928">
        <f t="shared" si="310"/>
        <v>192.59999999999334</v>
      </c>
      <c r="L1928">
        <f t="shared" si="317"/>
        <v>2.5</v>
      </c>
      <c r="M1928">
        <f t="shared" si="318"/>
        <v>-1</v>
      </c>
      <c r="O1928">
        <f t="shared" si="311"/>
        <v>2.9460960371320484</v>
      </c>
      <c r="P1928">
        <f t="shared" si="312"/>
        <v>2.4045837782074697</v>
      </c>
      <c r="Q1928">
        <f t="shared" si="313"/>
        <v>1.7022918891037349</v>
      </c>
      <c r="R1928">
        <f t="shared" si="314"/>
        <v>0.29770811089626525</v>
      </c>
      <c r="S1928">
        <f t="shared" si="315"/>
        <v>-0.40458377820746949</v>
      </c>
      <c r="T1928">
        <f t="shared" si="316"/>
        <v>-0.94609603713204815</v>
      </c>
    </row>
    <row r="1929" spans="9:20">
      <c r="I1929">
        <f t="shared" si="310"/>
        <v>192.69999999999334</v>
      </c>
      <c r="L1929">
        <f t="shared" si="317"/>
        <v>2.5</v>
      </c>
      <c r="M1929">
        <f t="shared" si="318"/>
        <v>-1</v>
      </c>
      <c r="O1929">
        <f t="shared" si="311"/>
        <v>2.9471064712115558</v>
      </c>
      <c r="P1929">
        <f t="shared" si="312"/>
        <v>2.4053130532740363</v>
      </c>
      <c r="Q1929">
        <f t="shared" si="313"/>
        <v>1.7026565266370182</v>
      </c>
      <c r="R1929">
        <f t="shared" si="314"/>
        <v>0.29734347336298184</v>
      </c>
      <c r="S1929">
        <f t="shared" si="315"/>
        <v>-0.40531305327403633</v>
      </c>
      <c r="T1929">
        <f t="shared" si="316"/>
        <v>-0.94710647121155578</v>
      </c>
    </row>
    <row r="1930" spans="9:20">
      <c r="I1930">
        <f t="shared" si="310"/>
        <v>192.79999999999333</v>
      </c>
      <c r="L1930">
        <f t="shared" si="317"/>
        <v>2.5</v>
      </c>
      <c r="M1930">
        <f t="shared" si="318"/>
        <v>-1</v>
      </c>
      <c r="O1930">
        <f t="shared" si="311"/>
        <v>2.9481169052910636</v>
      </c>
      <c r="P1930">
        <f t="shared" si="312"/>
        <v>2.4060423283406029</v>
      </c>
      <c r="Q1930">
        <f t="shared" si="313"/>
        <v>1.7030211641703015</v>
      </c>
      <c r="R1930">
        <f t="shared" si="314"/>
        <v>0.29697883582969853</v>
      </c>
      <c r="S1930">
        <f t="shared" si="315"/>
        <v>-0.40604232834060294</v>
      </c>
      <c r="T1930">
        <f t="shared" si="316"/>
        <v>-0.94811690529106363</v>
      </c>
    </row>
    <row r="1931" spans="9:20">
      <c r="I1931">
        <f t="shared" si="310"/>
        <v>192.89999999999333</v>
      </c>
      <c r="L1931">
        <f t="shared" si="317"/>
        <v>2.5</v>
      </c>
      <c r="M1931">
        <f t="shared" si="318"/>
        <v>-1</v>
      </c>
      <c r="O1931">
        <f t="shared" si="311"/>
        <v>2.9491273393705715</v>
      </c>
      <c r="P1931">
        <f t="shared" si="312"/>
        <v>2.4067716034071696</v>
      </c>
      <c r="Q1931">
        <f t="shared" si="313"/>
        <v>1.7033858017035848</v>
      </c>
      <c r="R1931">
        <f t="shared" si="314"/>
        <v>0.29661419829641522</v>
      </c>
      <c r="S1931">
        <f t="shared" si="315"/>
        <v>-0.40677160340716956</v>
      </c>
      <c r="T1931">
        <f t="shared" si="316"/>
        <v>-0.94912733937057148</v>
      </c>
    </row>
    <row r="1932" spans="9:20">
      <c r="I1932">
        <f t="shared" si="310"/>
        <v>192.99999999999332</v>
      </c>
      <c r="L1932">
        <f t="shared" si="317"/>
        <v>2.5</v>
      </c>
      <c r="M1932">
        <f t="shared" si="318"/>
        <v>-1</v>
      </c>
      <c r="O1932">
        <f t="shared" si="311"/>
        <v>2.9501377734500793</v>
      </c>
      <c r="P1932">
        <f t="shared" si="312"/>
        <v>2.4075008784737362</v>
      </c>
      <c r="Q1932">
        <f t="shared" si="313"/>
        <v>1.7037504392368681</v>
      </c>
      <c r="R1932">
        <f t="shared" si="314"/>
        <v>0.29624956076313191</v>
      </c>
      <c r="S1932">
        <f t="shared" si="315"/>
        <v>-0.40750087847373617</v>
      </c>
      <c r="T1932">
        <f t="shared" si="316"/>
        <v>-0.95013777345007933</v>
      </c>
    </row>
    <row r="1933" spans="9:20">
      <c r="I1933">
        <f t="shared" si="310"/>
        <v>193.09999999999332</v>
      </c>
      <c r="L1933">
        <f t="shared" si="317"/>
        <v>2.5</v>
      </c>
      <c r="M1933">
        <f t="shared" si="318"/>
        <v>-1</v>
      </c>
      <c r="O1933">
        <f t="shared" si="311"/>
        <v>2.9511482075295872</v>
      </c>
      <c r="P1933">
        <f t="shared" si="312"/>
        <v>2.4082301535403028</v>
      </c>
      <c r="Q1933">
        <f t="shared" si="313"/>
        <v>1.7041150767701514</v>
      </c>
      <c r="R1933">
        <f t="shared" si="314"/>
        <v>0.2958849232298485</v>
      </c>
      <c r="S1933">
        <f t="shared" si="315"/>
        <v>-0.40823015354030301</v>
      </c>
      <c r="T1933">
        <f t="shared" si="316"/>
        <v>-0.95114820752958695</v>
      </c>
    </row>
    <row r="1934" spans="9:20">
      <c r="I1934">
        <f t="shared" si="310"/>
        <v>193.19999999999331</v>
      </c>
      <c r="L1934">
        <f t="shared" si="317"/>
        <v>2.5</v>
      </c>
      <c r="M1934">
        <f t="shared" si="318"/>
        <v>-1</v>
      </c>
      <c r="O1934">
        <f t="shared" si="311"/>
        <v>2.9521586416090946</v>
      </c>
      <c r="P1934">
        <f t="shared" si="312"/>
        <v>2.4089594286068694</v>
      </c>
      <c r="Q1934">
        <f t="shared" si="313"/>
        <v>1.7044797143034347</v>
      </c>
      <c r="R1934">
        <f t="shared" si="314"/>
        <v>0.29552028569656519</v>
      </c>
      <c r="S1934">
        <f t="shared" si="315"/>
        <v>-0.40895942860686962</v>
      </c>
      <c r="T1934">
        <f t="shared" si="316"/>
        <v>-0.9521586416090948</v>
      </c>
    </row>
    <row r="1935" spans="9:20">
      <c r="I1935">
        <f t="shared" si="310"/>
        <v>193.2999999999933</v>
      </c>
      <c r="L1935">
        <f t="shared" si="317"/>
        <v>2.5</v>
      </c>
      <c r="M1935">
        <f t="shared" si="318"/>
        <v>-1</v>
      </c>
      <c r="O1935">
        <f t="shared" si="311"/>
        <v>2.9531690756886029</v>
      </c>
      <c r="P1935">
        <f t="shared" si="312"/>
        <v>2.409688703673436</v>
      </c>
      <c r="Q1935">
        <f t="shared" si="313"/>
        <v>1.704844351836718</v>
      </c>
      <c r="R1935">
        <f t="shared" si="314"/>
        <v>0.29515564816328188</v>
      </c>
      <c r="S1935">
        <f t="shared" si="315"/>
        <v>-0.40968870367343624</v>
      </c>
      <c r="T1935">
        <f t="shared" si="316"/>
        <v>-0.95316907568860265</v>
      </c>
    </row>
    <row r="1936" spans="9:20">
      <c r="I1936">
        <f t="shared" si="310"/>
        <v>193.3999999999933</v>
      </c>
      <c r="L1936">
        <f t="shared" si="317"/>
        <v>2.5</v>
      </c>
      <c r="M1936">
        <f t="shared" si="318"/>
        <v>-1</v>
      </c>
      <c r="O1936">
        <f t="shared" si="311"/>
        <v>2.9541795097681103</v>
      </c>
      <c r="P1936">
        <f t="shared" si="312"/>
        <v>2.4104179787400031</v>
      </c>
      <c r="Q1936">
        <f t="shared" si="313"/>
        <v>1.7052089893700015</v>
      </c>
      <c r="R1936">
        <f t="shared" si="314"/>
        <v>0.29479101062999846</v>
      </c>
      <c r="S1936">
        <f t="shared" si="315"/>
        <v>-0.41041797874000308</v>
      </c>
      <c r="T1936">
        <f t="shared" si="316"/>
        <v>-0.95417950976811028</v>
      </c>
    </row>
    <row r="1937" spans="9:20">
      <c r="I1937">
        <f t="shared" si="310"/>
        <v>193.49999999999329</v>
      </c>
      <c r="L1937">
        <f t="shared" si="317"/>
        <v>2.5</v>
      </c>
      <c r="M1937">
        <f t="shared" si="318"/>
        <v>-1</v>
      </c>
      <c r="O1937">
        <f t="shared" si="311"/>
        <v>2.9551899438476181</v>
      </c>
      <c r="P1937">
        <f t="shared" si="312"/>
        <v>2.4111472538065697</v>
      </c>
      <c r="Q1937">
        <f t="shared" si="313"/>
        <v>1.7055736269032848</v>
      </c>
      <c r="R1937">
        <f t="shared" si="314"/>
        <v>0.29442637309671515</v>
      </c>
      <c r="S1937">
        <f t="shared" si="315"/>
        <v>-0.41114725380656969</v>
      </c>
      <c r="T1937">
        <f t="shared" si="316"/>
        <v>-0.95518994384761813</v>
      </c>
    </row>
    <row r="1938" spans="9:20">
      <c r="I1938">
        <f t="shared" si="310"/>
        <v>193.59999999999329</v>
      </c>
      <c r="L1938">
        <f t="shared" si="317"/>
        <v>2.5</v>
      </c>
      <c r="M1938">
        <f t="shared" si="318"/>
        <v>-1</v>
      </c>
      <c r="O1938">
        <f t="shared" si="311"/>
        <v>2.956200377927126</v>
      </c>
      <c r="P1938">
        <f t="shared" si="312"/>
        <v>2.4118765288731363</v>
      </c>
      <c r="Q1938">
        <f t="shared" si="313"/>
        <v>1.7059382644365682</v>
      </c>
      <c r="R1938">
        <f t="shared" si="314"/>
        <v>0.29406173556343185</v>
      </c>
      <c r="S1938">
        <f t="shared" si="315"/>
        <v>-0.41187652887313631</v>
      </c>
      <c r="T1938">
        <f t="shared" si="316"/>
        <v>-0.95620037792712598</v>
      </c>
    </row>
    <row r="1939" spans="9:20">
      <c r="I1939">
        <f t="shared" si="310"/>
        <v>193.69999999999328</v>
      </c>
      <c r="L1939">
        <f t="shared" si="317"/>
        <v>2.5</v>
      </c>
      <c r="M1939">
        <f t="shared" si="318"/>
        <v>-1</v>
      </c>
      <c r="O1939">
        <f t="shared" si="311"/>
        <v>2.9572108120066338</v>
      </c>
      <c r="P1939">
        <f t="shared" si="312"/>
        <v>2.4126058039397034</v>
      </c>
      <c r="Q1939">
        <f t="shared" si="313"/>
        <v>1.7063029019698517</v>
      </c>
      <c r="R1939">
        <f t="shared" si="314"/>
        <v>0.29369709803014843</v>
      </c>
      <c r="S1939">
        <f t="shared" si="315"/>
        <v>-0.41260580393970314</v>
      </c>
      <c r="T1939">
        <f t="shared" si="316"/>
        <v>-0.95721081200663383</v>
      </c>
    </row>
    <row r="1940" spans="9:20">
      <c r="I1940">
        <f t="shared" si="310"/>
        <v>193.79999999999328</v>
      </c>
      <c r="L1940">
        <f t="shared" si="317"/>
        <v>2.5</v>
      </c>
      <c r="M1940">
        <f t="shared" si="318"/>
        <v>-1</v>
      </c>
      <c r="O1940">
        <f t="shared" si="311"/>
        <v>2.9582212460861417</v>
      </c>
      <c r="P1940">
        <f t="shared" si="312"/>
        <v>2.41333507900627</v>
      </c>
      <c r="Q1940">
        <f t="shared" si="313"/>
        <v>1.706667539503135</v>
      </c>
      <c r="R1940">
        <f t="shared" si="314"/>
        <v>0.29333246049686512</v>
      </c>
      <c r="S1940">
        <f t="shared" si="315"/>
        <v>-0.41333507900626976</v>
      </c>
      <c r="T1940">
        <f t="shared" si="316"/>
        <v>-0.95822124608614145</v>
      </c>
    </row>
    <row r="1941" spans="9:20">
      <c r="I1941">
        <f t="shared" si="310"/>
        <v>193.89999999999327</v>
      </c>
      <c r="L1941">
        <f t="shared" si="317"/>
        <v>2.5</v>
      </c>
      <c r="M1941">
        <f t="shared" si="318"/>
        <v>-1</v>
      </c>
      <c r="O1941">
        <f t="shared" si="311"/>
        <v>2.9592316801656491</v>
      </c>
      <c r="P1941">
        <f t="shared" si="312"/>
        <v>2.4140643540728366</v>
      </c>
      <c r="Q1941">
        <f t="shared" si="313"/>
        <v>1.7070321770364183</v>
      </c>
      <c r="R1941">
        <f t="shared" si="314"/>
        <v>0.29296782296358181</v>
      </c>
      <c r="S1941">
        <f t="shared" si="315"/>
        <v>-0.41406435407283637</v>
      </c>
      <c r="T1941">
        <f t="shared" si="316"/>
        <v>-0.9592316801656493</v>
      </c>
    </row>
    <row r="1942" spans="9:20">
      <c r="I1942">
        <f t="shared" si="310"/>
        <v>193.99999999999326</v>
      </c>
      <c r="L1942">
        <f t="shared" si="317"/>
        <v>2.5</v>
      </c>
      <c r="M1942">
        <f t="shared" si="318"/>
        <v>-1</v>
      </c>
      <c r="O1942">
        <f t="shared" si="311"/>
        <v>2.9602421142451574</v>
      </c>
      <c r="P1942">
        <f t="shared" si="312"/>
        <v>2.4147936291394032</v>
      </c>
      <c r="Q1942">
        <f t="shared" si="313"/>
        <v>1.7073968145697016</v>
      </c>
      <c r="R1942">
        <f t="shared" si="314"/>
        <v>0.2926031854302984</v>
      </c>
      <c r="S1942">
        <f t="shared" si="315"/>
        <v>-0.41479362913940321</v>
      </c>
      <c r="T1942">
        <f t="shared" si="316"/>
        <v>-0.96024211424515715</v>
      </c>
    </row>
    <row r="1943" spans="9:20">
      <c r="I1943">
        <f t="shared" si="310"/>
        <v>194.09999999999326</v>
      </c>
      <c r="L1943">
        <f t="shared" si="317"/>
        <v>2.5</v>
      </c>
      <c r="M1943">
        <f t="shared" si="318"/>
        <v>-1</v>
      </c>
      <c r="O1943">
        <f t="shared" si="311"/>
        <v>2.9612525483246648</v>
      </c>
      <c r="P1943">
        <f t="shared" si="312"/>
        <v>2.4155229042059698</v>
      </c>
      <c r="Q1943">
        <f t="shared" si="313"/>
        <v>1.7077614521029849</v>
      </c>
      <c r="R1943">
        <f t="shared" si="314"/>
        <v>0.29223854789701509</v>
      </c>
      <c r="S1943">
        <f t="shared" si="315"/>
        <v>-0.41552290420596982</v>
      </c>
      <c r="T1943">
        <f t="shared" si="316"/>
        <v>-0.961252548324665</v>
      </c>
    </row>
    <row r="1944" spans="9:20">
      <c r="I1944">
        <f t="shared" si="310"/>
        <v>194.19999999999325</v>
      </c>
      <c r="L1944">
        <f t="shared" si="317"/>
        <v>2.5</v>
      </c>
      <c r="M1944">
        <f t="shared" si="318"/>
        <v>-1</v>
      </c>
      <c r="O1944">
        <f t="shared" si="311"/>
        <v>2.9622629824041726</v>
      </c>
      <c r="P1944">
        <f t="shared" si="312"/>
        <v>2.4162521792725364</v>
      </c>
      <c r="Q1944">
        <f t="shared" si="313"/>
        <v>1.7081260896362682</v>
      </c>
      <c r="R1944">
        <f t="shared" si="314"/>
        <v>0.29187391036373178</v>
      </c>
      <c r="S1944">
        <f t="shared" si="315"/>
        <v>-0.41625217927253644</v>
      </c>
      <c r="T1944">
        <f t="shared" si="316"/>
        <v>-0.96226298240417263</v>
      </c>
    </row>
    <row r="1945" spans="9:20">
      <c r="I1945">
        <f t="shared" si="310"/>
        <v>194.29999999999325</v>
      </c>
      <c r="L1945">
        <f t="shared" si="317"/>
        <v>2.5</v>
      </c>
      <c r="M1945">
        <f t="shared" si="318"/>
        <v>-1</v>
      </c>
      <c r="O1945">
        <f t="shared" si="311"/>
        <v>2.9632734164836805</v>
      </c>
      <c r="P1945">
        <f t="shared" si="312"/>
        <v>2.4169814543391031</v>
      </c>
      <c r="Q1945">
        <f t="shared" si="313"/>
        <v>1.7084907271695515</v>
      </c>
      <c r="R1945">
        <f t="shared" si="314"/>
        <v>0.29150927283044836</v>
      </c>
      <c r="S1945">
        <f t="shared" si="315"/>
        <v>-0.41698145433910327</v>
      </c>
      <c r="T1945">
        <f t="shared" si="316"/>
        <v>-0.96327341648368048</v>
      </c>
    </row>
    <row r="1946" spans="9:20">
      <c r="I1946">
        <f t="shared" si="310"/>
        <v>194.39999999999324</v>
      </c>
      <c r="L1946">
        <f t="shared" si="317"/>
        <v>2.5</v>
      </c>
      <c r="M1946">
        <f t="shared" si="318"/>
        <v>-1</v>
      </c>
      <c r="O1946">
        <f t="shared" si="311"/>
        <v>2.9642838505631883</v>
      </c>
      <c r="P1946">
        <f t="shared" si="312"/>
        <v>2.4177107294056697</v>
      </c>
      <c r="Q1946">
        <f t="shared" si="313"/>
        <v>1.7088553647028348</v>
      </c>
      <c r="R1946">
        <f t="shared" si="314"/>
        <v>0.29114463529716506</v>
      </c>
      <c r="S1946">
        <f t="shared" si="315"/>
        <v>-0.41771072940566989</v>
      </c>
      <c r="T1946">
        <f t="shared" si="316"/>
        <v>-0.96428385056318833</v>
      </c>
    </row>
    <row r="1947" spans="9:20">
      <c r="I1947">
        <f t="shared" si="310"/>
        <v>194.49999999999324</v>
      </c>
      <c r="L1947">
        <f t="shared" si="317"/>
        <v>2.5</v>
      </c>
      <c r="M1947">
        <f t="shared" si="318"/>
        <v>-1</v>
      </c>
      <c r="O1947">
        <f t="shared" si="311"/>
        <v>2.9652942846426962</v>
      </c>
      <c r="P1947">
        <f t="shared" si="312"/>
        <v>2.4184400044722363</v>
      </c>
      <c r="Q1947">
        <f t="shared" si="313"/>
        <v>1.7092200022361181</v>
      </c>
      <c r="R1947">
        <f t="shared" si="314"/>
        <v>0.29077999776388175</v>
      </c>
      <c r="S1947">
        <f t="shared" si="315"/>
        <v>-0.4184400044722365</v>
      </c>
      <c r="T1947">
        <f t="shared" si="316"/>
        <v>-0.96529428464269618</v>
      </c>
    </row>
    <row r="1948" spans="9:20">
      <c r="I1948">
        <f t="shared" si="310"/>
        <v>194.59999999999323</v>
      </c>
      <c r="L1948">
        <f t="shared" si="317"/>
        <v>2.5</v>
      </c>
      <c r="M1948">
        <f t="shared" si="318"/>
        <v>-1</v>
      </c>
      <c r="O1948">
        <f t="shared" si="311"/>
        <v>2.9663047187222036</v>
      </c>
      <c r="P1948">
        <f t="shared" si="312"/>
        <v>2.4191692795388033</v>
      </c>
      <c r="Q1948">
        <f t="shared" si="313"/>
        <v>1.7095846397694017</v>
      </c>
      <c r="R1948">
        <f t="shared" si="314"/>
        <v>0.29041536023059833</v>
      </c>
      <c r="S1948">
        <f t="shared" si="315"/>
        <v>-0.41916927953880334</v>
      </c>
      <c r="T1948">
        <f t="shared" si="316"/>
        <v>-0.9663047187222038</v>
      </c>
    </row>
    <row r="1949" spans="9:20">
      <c r="I1949">
        <f t="shared" si="310"/>
        <v>194.69999999999322</v>
      </c>
      <c r="L1949">
        <f t="shared" si="317"/>
        <v>2.5</v>
      </c>
      <c r="M1949">
        <f t="shared" si="318"/>
        <v>-1</v>
      </c>
      <c r="O1949">
        <f t="shared" si="311"/>
        <v>2.9673151528017119</v>
      </c>
      <c r="P1949">
        <f t="shared" si="312"/>
        <v>2.41989855460537</v>
      </c>
      <c r="Q1949">
        <f t="shared" si="313"/>
        <v>1.709949277302685</v>
      </c>
      <c r="R1949">
        <f t="shared" si="314"/>
        <v>0.29005072269731502</v>
      </c>
      <c r="S1949">
        <f t="shared" si="315"/>
        <v>-0.41989855460536996</v>
      </c>
      <c r="T1949">
        <f t="shared" si="316"/>
        <v>-0.96731515280171165</v>
      </c>
    </row>
    <row r="1950" spans="9:20">
      <c r="I1950">
        <f t="shared" si="310"/>
        <v>194.79999999999322</v>
      </c>
      <c r="L1950">
        <f t="shared" si="317"/>
        <v>2.5</v>
      </c>
      <c r="M1950">
        <f t="shared" si="318"/>
        <v>-1</v>
      </c>
      <c r="O1950">
        <f t="shared" si="311"/>
        <v>2.9683255868812193</v>
      </c>
      <c r="P1950">
        <f t="shared" si="312"/>
        <v>2.4206278296719366</v>
      </c>
      <c r="Q1950">
        <f t="shared" si="313"/>
        <v>1.7103139148359683</v>
      </c>
      <c r="R1950">
        <f t="shared" si="314"/>
        <v>0.28968608516403171</v>
      </c>
      <c r="S1950">
        <f t="shared" si="315"/>
        <v>-0.42062782967193657</v>
      </c>
      <c r="T1950">
        <f t="shared" si="316"/>
        <v>-0.9683255868812195</v>
      </c>
    </row>
    <row r="1951" spans="9:20">
      <c r="I1951">
        <f t="shared" si="310"/>
        <v>194.89999999999321</v>
      </c>
      <c r="L1951">
        <f t="shared" si="317"/>
        <v>2.5</v>
      </c>
      <c r="M1951">
        <f t="shared" si="318"/>
        <v>-1</v>
      </c>
      <c r="O1951">
        <f t="shared" si="311"/>
        <v>2.9693360209607271</v>
      </c>
      <c r="P1951">
        <f t="shared" si="312"/>
        <v>2.4213571047385036</v>
      </c>
      <c r="Q1951">
        <f t="shared" si="313"/>
        <v>1.7106785523692518</v>
      </c>
      <c r="R1951">
        <f t="shared" si="314"/>
        <v>0.2893214476307483</v>
      </c>
      <c r="S1951">
        <f t="shared" si="315"/>
        <v>-0.42135710473850341</v>
      </c>
      <c r="T1951">
        <f t="shared" si="316"/>
        <v>-0.96933602096072713</v>
      </c>
    </row>
    <row r="1952" spans="9:20">
      <c r="I1952">
        <f t="shared" si="310"/>
        <v>194.99999999999321</v>
      </c>
      <c r="L1952">
        <f t="shared" si="317"/>
        <v>2.5</v>
      </c>
      <c r="M1952">
        <f t="shared" si="318"/>
        <v>-1</v>
      </c>
      <c r="O1952">
        <f t="shared" si="311"/>
        <v>2.970346455040235</v>
      </c>
      <c r="P1952">
        <f t="shared" si="312"/>
        <v>2.4220863798050702</v>
      </c>
      <c r="Q1952">
        <f t="shared" si="313"/>
        <v>1.7110431899025351</v>
      </c>
      <c r="R1952">
        <f t="shared" si="314"/>
        <v>0.28895681009746499</v>
      </c>
      <c r="S1952">
        <f t="shared" si="315"/>
        <v>-0.42208637980507002</v>
      </c>
      <c r="T1952">
        <f t="shared" si="316"/>
        <v>-0.97034645504023498</v>
      </c>
    </row>
    <row r="1953" spans="9:20">
      <c r="I1953">
        <f t="shared" si="310"/>
        <v>195.0999999999932</v>
      </c>
      <c r="L1953">
        <f t="shared" si="317"/>
        <v>2.5</v>
      </c>
      <c r="M1953">
        <f t="shared" si="318"/>
        <v>-1</v>
      </c>
      <c r="O1953">
        <f t="shared" si="311"/>
        <v>2.9713568891197428</v>
      </c>
      <c r="P1953">
        <f t="shared" si="312"/>
        <v>2.4228156548716369</v>
      </c>
      <c r="Q1953">
        <f t="shared" si="313"/>
        <v>1.7114078274358184</v>
      </c>
      <c r="R1953">
        <f t="shared" si="314"/>
        <v>0.28859217256418168</v>
      </c>
      <c r="S1953">
        <f t="shared" si="315"/>
        <v>-0.42281565487163664</v>
      </c>
      <c r="T1953">
        <f t="shared" si="316"/>
        <v>-0.97135688911974283</v>
      </c>
    </row>
    <row r="1954" spans="9:20">
      <c r="I1954">
        <f t="shared" si="310"/>
        <v>195.1999999999932</v>
      </c>
      <c r="L1954">
        <f t="shared" si="317"/>
        <v>2.5</v>
      </c>
      <c r="M1954">
        <f t="shared" si="318"/>
        <v>-1</v>
      </c>
      <c r="O1954">
        <f t="shared" si="311"/>
        <v>2.9723673231992507</v>
      </c>
      <c r="P1954">
        <f t="shared" si="312"/>
        <v>2.4235449299382035</v>
      </c>
      <c r="Q1954">
        <f t="shared" si="313"/>
        <v>1.7117724649691017</v>
      </c>
      <c r="R1954">
        <f t="shared" si="314"/>
        <v>0.28822753503089826</v>
      </c>
      <c r="S1954">
        <f t="shared" si="315"/>
        <v>-0.42354492993820347</v>
      </c>
      <c r="T1954">
        <f t="shared" si="316"/>
        <v>-0.97236732319925068</v>
      </c>
    </row>
    <row r="1955" spans="9:20">
      <c r="I1955">
        <f t="shared" si="310"/>
        <v>195.29999999999319</v>
      </c>
      <c r="L1955">
        <f t="shared" si="317"/>
        <v>2.5</v>
      </c>
      <c r="M1955">
        <f t="shared" si="318"/>
        <v>-1</v>
      </c>
      <c r="O1955">
        <f t="shared" si="311"/>
        <v>2.9733777572787581</v>
      </c>
      <c r="P1955">
        <f t="shared" si="312"/>
        <v>2.4242742050047701</v>
      </c>
      <c r="Q1955">
        <f t="shared" si="313"/>
        <v>1.712137102502385</v>
      </c>
      <c r="R1955">
        <f t="shared" si="314"/>
        <v>0.28786289749761496</v>
      </c>
      <c r="S1955">
        <f t="shared" si="315"/>
        <v>-0.42427420500477009</v>
      </c>
      <c r="T1955">
        <f t="shared" si="316"/>
        <v>-0.9733777572787583</v>
      </c>
    </row>
    <row r="1956" spans="9:20">
      <c r="I1956">
        <f t="shared" si="310"/>
        <v>195.39999999999318</v>
      </c>
      <c r="L1956">
        <f t="shared" si="317"/>
        <v>2.5</v>
      </c>
      <c r="M1956">
        <f t="shared" si="318"/>
        <v>-1</v>
      </c>
      <c r="O1956">
        <f t="shared" si="311"/>
        <v>2.9743881913582664</v>
      </c>
      <c r="P1956">
        <f t="shared" si="312"/>
        <v>2.4250034800713367</v>
      </c>
      <c r="Q1956">
        <f t="shared" si="313"/>
        <v>1.7125017400356684</v>
      </c>
      <c r="R1956">
        <f t="shared" si="314"/>
        <v>0.28749825996433165</v>
      </c>
      <c r="S1956">
        <f t="shared" si="315"/>
        <v>-0.4250034800713367</v>
      </c>
      <c r="T1956">
        <f t="shared" si="316"/>
        <v>-0.97438819135826615</v>
      </c>
    </row>
    <row r="1957" spans="9:20">
      <c r="I1957">
        <f t="shared" si="310"/>
        <v>195.49999999999318</v>
      </c>
      <c r="L1957">
        <f t="shared" si="317"/>
        <v>2.5</v>
      </c>
      <c r="M1957">
        <f t="shared" si="318"/>
        <v>-1</v>
      </c>
      <c r="O1957">
        <f t="shared" si="311"/>
        <v>2.9753986254377738</v>
      </c>
      <c r="P1957">
        <f t="shared" si="312"/>
        <v>2.4257327551379033</v>
      </c>
      <c r="Q1957">
        <f t="shared" si="313"/>
        <v>1.7128663775689517</v>
      </c>
      <c r="R1957">
        <f t="shared" si="314"/>
        <v>0.28713362243104823</v>
      </c>
      <c r="S1957">
        <f t="shared" si="315"/>
        <v>-0.42573275513790354</v>
      </c>
      <c r="T1957">
        <f t="shared" si="316"/>
        <v>-0.975398625437774</v>
      </c>
    </row>
    <row r="1958" spans="9:20">
      <c r="I1958">
        <f t="shared" si="310"/>
        <v>195.59999999999317</v>
      </c>
      <c r="L1958">
        <f t="shared" si="317"/>
        <v>2.5</v>
      </c>
      <c r="M1958">
        <f t="shared" si="318"/>
        <v>-1</v>
      </c>
      <c r="O1958">
        <f t="shared" si="311"/>
        <v>2.9764090595172821</v>
      </c>
      <c r="P1958">
        <f t="shared" si="312"/>
        <v>2.4264620302044699</v>
      </c>
      <c r="Q1958">
        <f t="shared" si="313"/>
        <v>1.713231015102235</v>
      </c>
      <c r="R1958">
        <f t="shared" si="314"/>
        <v>0.28676898489776492</v>
      </c>
      <c r="S1958">
        <f t="shared" si="315"/>
        <v>-0.42646203020447015</v>
      </c>
      <c r="T1958">
        <f t="shared" si="316"/>
        <v>-0.97640905951728185</v>
      </c>
    </row>
    <row r="1959" spans="9:20">
      <c r="I1959">
        <f t="shared" si="310"/>
        <v>195.69999999999317</v>
      </c>
      <c r="L1959">
        <f t="shared" si="317"/>
        <v>2.5</v>
      </c>
      <c r="M1959">
        <f t="shared" si="318"/>
        <v>-1</v>
      </c>
      <c r="O1959">
        <f t="shared" si="311"/>
        <v>2.9774194935967895</v>
      </c>
      <c r="P1959">
        <f t="shared" si="312"/>
        <v>2.4271913052710365</v>
      </c>
      <c r="Q1959">
        <f t="shared" si="313"/>
        <v>1.7135956526355183</v>
      </c>
      <c r="R1959">
        <f t="shared" si="314"/>
        <v>0.28640434736448162</v>
      </c>
      <c r="S1959">
        <f t="shared" si="315"/>
        <v>-0.42719130527103677</v>
      </c>
      <c r="T1959">
        <f t="shared" si="316"/>
        <v>-0.97741949359678948</v>
      </c>
    </row>
    <row r="1960" spans="9:20">
      <c r="I1960">
        <f t="shared" si="310"/>
        <v>195.79999999999316</v>
      </c>
      <c r="L1960">
        <f t="shared" si="317"/>
        <v>2.5</v>
      </c>
      <c r="M1960">
        <f t="shared" si="318"/>
        <v>-1</v>
      </c>
      <c r="O1960">
        <f t="shared" si="311"/>
        <v>2.9784299276762973</v>
      </c>
      <c r="P1960">
        <f t="shared" si="312"/>
        <v>2.4279205803376036</v>
      </c>
      <c r="Q1960">
        <f t="shared" si="313"/>
        <v>1.7139602901688018</v>
      </c>
      <c r="R1960">
        <f t="shared" si="314"/>
        <v>0.2860397098311982</v>
      </c>
      <c r="S1960">
        <f t="shared" si="315"/>
        <v>-0.42792058033760361</v>
      </c>
      <c r="T1960">
        <f t="shared" si="316"/>
        <v>-0.97842992767629733</v>
      </c>
    </row>
    <row r="1961" spans="9:20">
      <c r="I1961">
        <f t="shared" si="310"/>
        <v>195.89999999999316</v>
      </c>
      <c r="L1961">
        <f t="shared" si="317"/>
        <v>2.5</v>
      </c>
      <c r="M1961">
        <f t="shared" si="318"/>
        <v>-1</v>
      </c>
      <c r="O1961">
        <f t="shared" si="311"/>
        <v>2.9794403617558052</v>
      </c>
      <c r="P1961">
        <f t="shared" si="312"/>
        <v>2.4286498554041702</v>
      </c>
      <c r="Q1961">
        <f t="shared" si="313"/>
        <v>1.7143249277020851</v>
      </c>
      <c r="R1961">
        <f t="shared" si="314"/>
        <v>0.28567507229791489</v>
      </c>
      <c r="S1961">
        <f t="shared" si="315"/>
        <v>-0.42864985540417022</v>
      </c>
      <c r="T1961">
        <f t="shared" si="316"/>
        <v>-0.97944036175580518</v>
      </c>
    </row>
    <row r="1962" spans="9:20">
      <c r="I1962">
        <f t="shared" si="310"/>
        <v>195.99999999999315</v>
      </c>
      <c r="L1962">
        <f t="shared" si="317"/>
        <v>2.5</v>
      </c>
      <c r="M1962">
        <f t="shared" si="318"/>
        <v>-1</v>
      </c>
      <c r="O1962">
        <f t="shared" si="311"/>
        <v>2.980450795835313</v>
      </c>
      <c r="P1962">
        <f t="shared" si="312"/>
        <v>2.4293791304707368</v>
      </c>
      <c r="Q1962">
        <f t="shared" si="313"/>
        <v>1.7146895652353684</v>
      </c>
      <c r="R1962">
        <f t="shared" si="314"/>
        <v>0.28531043476463158</v>
      </c>
      <c r="S1962">
        <f t="shared" si="315"/>
        <v>-0.42937913047073684</v>
      </c>
      <c r="T1962">
        <f t="shared" si="316"/>
        <v>-0.98045079583531303</v>
      </c>
    </row>
    <row r="1963" spans="9:20">
      <c r="I1963">
        <f t="shared" si="310"/>
        <v>196.09999999999314</v>
      </c>
      <c r="L1963">
        <f t="shared" si="317"/>
        <v>2.5</v>
      </c>
      <c r="M1963">
        <f t="shared" si="318"/>
        <v>-1</v>
      </c>
      <c r="O1963">
        <f t="shared" si="311"/>
        <v>2.9814612299148209</v>
      </c>
      <c r="P1963">
        <f t="shared" si="312"/>
        <v>2.4301084055373035</v>
      </c>
      <c r="Q1963">
        <f t="shared" si="313"/>
        <v>1.7150542027686517</v>
      </c>
      <c r="R1963">
        <f t="shared" si="314"/>
        <v>0.28494579723134827</v>
      </c>
      <c r="S1963">
        <f t="shared" si="315"/>
        <v>-0.43010840553730345</v>
      </c>
      <c r="T1963">
        <f t="shared" si="316"/>
        <v>-0.98146122991482065</v>
      </c>
    </row>
    <row r="1964" spans="9:20">
      <c r="I1964">
        <f t="shared" si="310"/>
        <v>196.19999999999314</v>
      </c>
      <c r="L1964">
        <f t="shared" si="317"/>
        <v>2.5</v>
      </c>
      <c r="M1964">
        <f t="shared" si="318"/>
        <v>-1</v>
      </c>
      <c r="O1964">
        <f t="shared" si="311"/>
        <v>2.9824716639943283</v>
      </c>
      <c r="P1964">
        <f t="shared" si="312"/>
        <v>2.4308376806038705</v>
      </c>
      <c r="Q1964">
        <f t="shared" si="313"/>
        <v>1.7154188403019353</v>
      </c>
      <c r="R1964">
        <f t="shared" si="314"/>
        <v>0.28458115969806486</v>
      </c>
      <c r="S1964">
        <f t="shared" si="315"/>
        <v>-0.43083768060387029</v>
      </c>
      <c r="T1964">
        <f t="shared" si="316"/>
        <v>-0.9824716639943285</v>
      </c>
    </row>
    <row r="1965" spans="9:20">
      <c r="I1965">
        <f t="shared" si="310"/>
        <v>196.29999999999313</v>
      </c>
      <c r="L1965">
        <f t="shared" si="317"/>
        <v>2.5</v>
      </c>
      <c r="M1965">
        <f t="shared" si="318"/>
        <v>-1</v>
      </c>
      <c r="O1965">
        <f t="shared" si="311"/>
        <v>2.9834820980738366</v>
      </c>
      <c r="P1965">
        <f t="shared" si="312"/>
        <v>2.4315669556704371</v>
      </c>
      <c r="Q1965">
        <f t="shared" si="313"/>
        <v>1.7157834778352186</v>
      </c>
      <c r="R1965">
        <f t="shared" si="314"/>
        <v>0.28421652216478155</v>
      </c>
      <c r="S1965">
        <f t="shared" si="315"/>
        <v>-0.4315669556704369</v>
      </c>
      <c r="T1965">
        <f t="shared" si="316"/>
        <v>-0.98348209807383635</v>
      </c>
    </row>
    <row r="1966" spans="9:20">
      <c r="I1966">
        <f t="shared" si="310"/>
        <v>196.39999999999313</v>
      </c>
      <c r="L1966">
        <f t="shared" si="317"/>
        <v>2.5</v>
      </c>
      <c r="M1966">
        <f t="shared" si="318"/>
        <v>-1</v>
      </c>
      <c r="O1966">
        <f t="shared" si="311"/>
        <v>2.984492532153344</v>
      </c>
      <c r="P1966">
        <f t="shared" si="312"/>
        <v>2.4322962307370037</v>
      </c>
      <c r="Q1966">
        <f t="shared" si="313"/>
        <v>1.7161481153685019</v>
      </c>
      <c r="R1966">
        <f t="shared" si="314"/>
        <v>0.28385188463149824</v>
      </c>
      <c r="S1966">
        <f t="shared" si="315"/>
        <v>-0.43229623073700352</v>
      </c>
      <c r="T1966">
        <f t="shared" si="316"/>
        <v>-0.9844925321533442</v>
      </c>
    </row>
    <row r="1967" spans="9:20">
      <c r="I1967">
        <f t="shared" si="310"/>
        <v>196.49999999999312</v>
      </c>
      <c r="L1967">
        <f t="shared" si="317"/>
        <v>2.5</v>
      </c>
      <c r="M1967">
        <f t="shared" si="318"/>
        <v>-1</v>
      </c>
      <c r="O1967">
        <f t="shared" si="311"/>
        <v>2.9855029662328518</v>
      </c>
      <c r="P1967">
        <f t="shared" si="312"/>
        <v>2.4330255058035704</v>
      </c>
      <c r="Q1967">
        <f t="shared" si="313"/>
        <v>1.7165127529017852</v>
      </c>
      <c r="R1967">
        <f t="shared" si="314"/>
        <v>0.28348724709821482</v>
      </c>
      <c r="S1967">
        <f t="shared" si="315"/>
        <v>-0.43302550580357035</v>
      </c>
      <c r="T1967">
        <f t="shared" si="316"/>
        <v>-0.98550296623285183</v>
      </c>
    </row>
    <row r="1968" spans="9:20">
      <c r="I1968">
        <f t="shared" si="310"/>
        <v>196.59999999999312</v>
      </c>
      <c r="L1968">
        <f t="shared" si="317"/>
        <v>2.5</v>
      </c>
      <c r="M1968">
        <f t="shared" si="318"/>
        <v>-1</v>
      </c>
      <c r="O1968">
        <f t="shared" si="311"/>
        <v>2.9865134003123597</v>
      </c>
      <c r="P1968">
        <f t="shared" si="312"/>
        <v>2.433754780870137</v>
      </c>
      <c r="Q1968">
        <f t="shared" si="313"/>
        <v>1.7168773904350685</v>
      </c>
      <c r="R1968">
        <f t="shared" si="314"/>
        <v>0.28312260956493152</v>
      </c>
      <c r="S1968">
        <f t="shared" si="315"/>
        <v>-0.43375478087013697</v>
      </c>
      <c r="T1968">
        <f t="shared" si="316"/>
        <v>-0.98651340031235968</v>
      </c>
    </row>
    <row r="1969" spans="9:20">
      <c r="I1969">
        <f t="shared" si="310"/>
        <v>196.69999999999311</v>
      </c>
      <c r="L1969">
        <f t="shared" si="317"/>
        <v>2.5</v>
      </c>
      <c r="M1969">
        <f t="shared" si="318"/>
        <v>-1</v>
      </c>
      <c r="O1969">
        <f t="shared" si="311"/>
        <v>2.9875238343918675</v>
      </c>
      <c r="P1969">
        <f t="shared" si="312"/>
        <v>2.4344840559367036</v>
      </c>
      <c r="Q1969">
        <f t="shared" si="313"/>
        <v>1.7172420279683518</v>
      </c>
      <c r="R1969">
        <f t="shared" si="314"/>
        <v>0.28275797203164821</v>
      </c>
      <c r="S1969">
        <f t="shared" si="315"/>
        <v>-0.43448405593670358</v>
      </c>
      <c r="T1969">
        <f t="shared" si="316"/>
        <v>-0.98752383439186753</v>
      </c>
    </row>
    <row r="1970" spans="9:20">
      <c r="I1970">
        <f t="shared" si="310"/>
        <v>196.7999999999931</v>
      </c>
      <c r="L1970">
        <f t="shared" si="317"/>
        <v>2.5</v>
      </c>
      <c r="M1970">
        <f t="shared" si="318"/>
        <v>-1</v>
      </c>
      <c r="O1970">
        <f t="shared" si="311"/>
        <v>2.9885342684713754</v>
      </c>
      <c r="P1970">
        <f t="shared" si="312"/>
        <v>2.4352133310032702</v>
      </c>
      <c r="Q1970">
        <f t="shared" si="313"/>
        <v>1.7176066655016351</v>
      </c>
      <c r="R1970">
        <f t="shared" si="314"/>
        <v>0.28239333449836479</v>
      </c>
      <c r="S1970">
        <f t="shared" si="315"/>
        <v>-0.43521333100327042</v>
      </c>
      <c r="T1970">
        <f t="shared" si="316"/>
        <v>-0.98853426847137515</v>
      </c>
    </row>
    <row r="1971" spans="9:20">
      <c r="I1971">
        <f t="shared" si="310"/>
        <v>196.8999999999931</v>
      </c>
      <c r="L1971">
        <f t="shared" si="317"/>
        <v>2.5</v>
      </c>
      <c r="M1971">
        <f t="shared" si="318"/>
        <v>-1</v>
      </c>
      <c r="O1971">
        <f t="shared" si="311"/>
        <v>2.9895447025508828</v>
      </c>
      <c r="P1971">
        <f t="shared" si="312"/>
        <v>2.4359426060698368</v>
      </c>
      <c r="Q1971">
        <f t="shared" si="313"/>
        <v>1.7179713030349184</v>
      </c>
      <c r="R1971">
        <f t="shared" si="314"/>
        <v>0.28202869696508148</v>
      </c>
      <c r="S1971">
        <f t="shared" si="315"/>
        <v>-0.43594260606983704</v>
      </c>
      <c r="T1971">
        <f t="shared" si="316"/>
        <v>-0.989544702550883</v>
      </c>
    </row>
    <row r="1972" spans="9:20">
      <c r="I1972">
        <f t="shared" si="310"/>
        <v>196.99999999999309</v>
      </c>
      <c r="L1972">
        <f t="shared" si="317"/>
        <v>2.5</v>
      </c>
      <c r="M1972">
        <f t="shared" si="318"/>
        <v>-1</v>
      </c>
      <c r="O1972">
        <f t="shared" si="311"/>
        <v>2.9905551366303911</v>
      </c>
      <c r="P1972">
        <f t="shared" si="312"/>
        <v>2.4366718811364034</v>
      </c>
      <c r="Q1972">
        <f t="shared" si="313"/>
        <v>1.7183359405682017</v>
      </c>
      <c r="R1972">
        <f t="shared" si="314"/>
        <v>0.28166405943179817</v>
      </c>
      <c r="S1972">
        <f t="shared" si="315"/>
        <v>-0.43667188113640365</v>
      </c>
      <c r="T1972">
        <f t="shared" si="316"/>
        <v>-0.99055513663039085</v>
      </c>
    </row>
    <row r="1973" spans="9:20">
      <c r="I1973">
        <f t="shared" si="310"/>
        <v>197.09999999999309</v>
      </c>
      <c r="L1973">
        <f t="shared" si="317"/>
        <v>2.5</v>
      </c>
      <c r="M1973">
        <f t="shared" si="318"/>
        <v>-1</v>
      </c>
      <c r="O1973">
        <f t="shared" si="311"/>
        <v>2.9915655707098985</v>
      </c>
      <c r="P1973">
        <f t="shared" si="312"/>
        <v>2.4374011562029705</v>
      </c>
      <c r="Q1973">
        <f t="shared" si="313"/>
        <v>1.7187005781014852</v>
      </c>
      <c r="R1973">
        <f t="shared" si="314"/>
        <v>0.28129942189851476</v>
      </c>
      <c r="S1973">
        <f t="shared" si="315"/>
        <v>-0.43740115620297049</v>
      </c>
      <c r="T1973">
        <f t="shared" si="316"/>
        <v>-0.9915655707098987</v>
      </c>
    </row>
    <row r="1974" spans="9:20">
      <c r="I1974">
        <f t="shared" si="310"/>
        <v>197.19999999999308</v>
      </c>
      <c r="L1974">
        <f t="shared" si="317"/>
        <v>2.5</v>
      </c>
      <c r="M1974">
        <f t="shared" si="318"/>
        <v>-1</v>
      </c>
      <c r="O1974">
        <f t="shared" si="311"/>
        <v>2.9925760047894063</v>
      </c>
      <c r="P1974">
        <f t="shared" si="312"/>
        <v>2.4381304312695371</v>
      </c>
      <c r="Q1974">
        <f t="shared" si="313"/>
        <v>1.7190652156347686</v>
      </c>
      <c r="R1974">
        <f t="shared" si="314"/>
        <v>0.28093478436523145</v>
      </c>
      <c r="S1974">
        <f t="shared" si="315"/>
        <v>-0.4381304312695371</v>
      </c>
      <c r="T1974">
        <f t="shared" si="316"/>
        <v>-0.99257600478940633</v>
      </c>
    </row>
    <row r="1975" spans="9:20">
      <c r="I1975">
        <f t="shared" si="310"/>
        <v>197.29999999999308</v>
      </c>
      <c r="L1975">
        <f t="shared" si="317"/>
        <v>2.5</v>
      </c>
      <c r="M1975">
        <f t="shared" si="318"/>
        <v>-1</v>
      </c>
      <c r="O1975">
        <f t="shared" si="311"/>
        <v>2.9935864388689142</v>
      </c>
      <c r="P1975">
        <f t="shared" si="312"/>
        <v>2.4388597063361037</v>
      </c>
      <c r="Q1975">
        <f t="shared" si="313"/>
        <v>1.7194298531680519</v>
      </c>
      <c r="R1975">
        <f t="shared" si="314"/>
        <v>0.28057014683194814</v>
      </c>
      <c r="S1975">
        <f t="shared" si="315"/>
        <v>-0.43885970633610372</v>
      </c>
      <c r="T1975">
        <f t="shared" si="316"/>
        <v>-0.99358643886891418</v>
      </c>
    </row>
    <row r="1976" spans="9:20">
      <c r="I1976">
        <f t="shared" si="310"/>
        <v>197.39999999999307</v>
      </c>
      <c r="L1976">
        <f t="shared" si="317"/>
        <v>2.5</v>
      </c>
      <c r="M1976">
        <f t="shared" si="318"/>
        <v>-1</v>
      </c>
      <c r="O1976">
        <f t="shared" si="311"/>
        <v>2.994596872948422</v>
      </c>
      <c r="P1976">
        <f t="shared" si="312"/>
        <v>2.4395889814026708</v>
      </c>
      <c r="Q1976">
        <f t="shared" si="313"/>
        <v>1.7197944907013354</v>
      </c>
      <c r="R1976">
        <f t="shared" si="314"/>
        <v>0.28020550929866472</v>
      </c>
      <c r="S1976">
        <f t="shared" si="315"/>
        <v>-0.43958898140267055</v>
      </c>
      <c r="T1976">
        <f t="shared" si="316"/>
        <v>-0.99459687294842203</v>
      </c>
    </row>
    <row r="1977" spans="9:20">
      <c r="I1977">
        <f t="shared" si="310"/>
        <v>197.49999999999307</v>
      </c>
      <c r="L1977">
        <f t="shared" si="317"/>
        <v>2.5</v>
      </c>
      <c r="M1977">
        <f t="shared" si="318"/>
        <v>-1</v>
      </c>
      <c r="O1977">
        <f t="shared" si="311"/>
        <v>2.9956073070279299</v>
      </c>
      <c r="P1977">
        <f t="shared" si="312"/>
        <v>2.4403182564692374</v>
      </c>
      <c r="Q1977">
        <f t="shared" si="313"/>
        <v>1.7201591282346187</v>
      </c>
      <c r="R1977">
        <f t="shared" si="314"/>
        <v>0.27984087176538142</v>
      </c>
      <c r="S1977">
        <f t="shared" si="315"/>
        <v>-0.44031825646923717</v>
      </c>
      <c r="T1977">
        <f t="shared" si="316"/>
        <v>-0.99560730702792988</v>
      </c>
    </row>
    <row r="1978" spans="9:20">
      <c r="I1978">
        <f t="shared" si="310"/>
        <v>197.59999999999306</v>
      </c>
      <c r="L1978">
        <f t="shared" si="317"/>
        <v>2.5</v>
      </c>
      <c r="M1978">
        <f t="shared" si="318"/>
        <v>-1</v>
      </c>
      <c r="O1978">
        <f t="shared" si="311"/>
        <v>2.9966177411074373</v>
      </c>
      <c r="P1978">
        <f t="shared" si="312"/>
        <v>2.441047531535804</v>
      </c>
      <c r="Q1978">
        <f t="shared" si="313"/>
        <v>1.720523765767902</v>
      </c>
      <c r="R1978">
        <f t="shared" si="314"/>
        <v>0.27947623423209811</v>
      </c>
      <c r="S1978">
        <f t="shared" si="315"/>
        <v>-0.44104753153580378</v>
      </c>
      <c r="T1978">
        <f t="shared" si="316"/>
        <v>-0.9966177411074375</v>
      </c>
    </row>
    <row r="1979" spans="9:20">
      <c r="I1979">
        <f t="shared" si="310"/>
        <v>197.69999999999305</v>
      </c>
      <c r="L1979">
        <f t="shared" si="317"/>
        <v>2.5</v>
      </c>
      <c r="M1979">
        <f t="shared" si="318"/>
        <v>-1</v>
      </c>
      <c r="O1979">
        <f t="shared" si="311"/>
        <v>2.9976281751869456</v>
      </c>
      <c r="P1979">
        <f t="shared" si="312"/>
        <v>2.4417768066023706</v>
      </c>
      <c r="Q1979">
        <f t="shared" si="313"/>
        <v>1.7208884033011853</v>
      </c>
      <c r="R1979">
        <f t="shared" si="314"/>
        <v>0.27911159669881469</v>
      </c>
      <c r="S1979">
        <f t="shared" si="315"/>
        <v>-0.44177680660237062</v>
      </c>
      <c r="T1979">
        <f t="shared" si="316"/>
        <v>-0.99762817518694535</v>
      </c>
    </row>
    <row r="1980" spans="9:20">
      <c r="I1980">
        <f t="shared" si="310"/>
        <v>197.79999999999305</v>
      </c>
      <c r="L1980">
        <f t="shared" si="317"/>
        <v>2.5</v>
      </c>
      <c r="M1980">
        <f t="shared" si="318"/>
        <v>-1</v>
      </c>
      <c r="O1980">
        <f t="shared" si="311"/>
        <v>2.998638609266453</v>
      </c>
      <c r="P1980">
        <f t="shared" si="312"/>
        <v>2.4425060816689372</v>
      </c>
      <c r="Q1980">
        <f t="shared" si="313"/>
        <v>1.7212530408344686</v>
      </c>
      <c r="R1980">
        <f t="shared" si="314"/>
        <v>0.27874695916553138</v>
      </c>
      <c r="S1980">
        <f t="shared" si="315"/>
        <v>-0.44250608166893723</v>
      </c>
      <c r="T1980">
        <f t="shared" si="316"/>
        <v>-0.9986386092664532</v>
      </c>
    </row>
    <row r="1981" spans="9:20">
      <c r="I1981">
        <f t="shared" si="310"/>
        <v>197.89999999999304</v>
      </c>
      <c r="L1981">
        <f t="shared" si="317"/>
        <v>2.5</v>
      </c>
      <c r="M1981">
        <f t="shared" si="318"/>
        <v>-1</v>
      </c>
      <c r="O1981">
        <f t="shared" si="311"/>
        <v>2.9996490433459613</v>
      </c>
      <c r="P1981">
        <f t="shared" si="312"/>
        <v>2.4432353567355038</v>
      </c>
      <c r="Q1981">
        <f t="shared" si="313"/>
        <v>1.7216176783677519</v>
      </c>
      <c r="R1981">
        <f t="shared" si="314"/>
        <v>0.27838232163224808</v>
      </c>
      <c r="S1981">
        <f t="shared" si="315"/>
        <v>-0.44323535673550385</v>
      </c>
      <c r="T1981">
        <f t="shared" si="316"/>
        <v>-0.99964904334596105</v>
      </c>
    </row>
    <row r="1982" spans="9:20">
      <c r="I1982">
        <f t="shared" si="310"/>
        <v>197.99999999999304</v>
      </c>
      <c r="L1982">
        <f t="shared" si="317"/>
        <v>2.5</v>
      </c>
      <c r="M1982">
        <f t="shared" si="318"/>
        <v>-1</v>
      </c>
      <c r="O1982">
        <f t="shared" si="311"/>
        <v>3.0006594774254687</v>
      </c>
      <c r="P1982">
        <f t="shared" si="312"/>
        <v>2.4439646318020705</v>
      </c>
      <c r="Q1982">
        <f t="shared" si="313"/>
        <v>1.7219823159010352</v>
      </c>
      <c r="R1982">
        <f t="shared" si="314"/>
        <v>0.27801768409896466</v>
      </c>
      <c r="S1982">
        <f t="shared" si="315"/>
        <v>-0.44396463180207069</v>
      </c>
      <c r="T1982">
        <f t="shared" si="316"/>
        <v>-1.0006594774254687</v>
      </c>
    </row>
    <row r="1983" spans="9:20">
      <c r="I1983">
        <f t="shared" si="310"/>
        <v>198.09999999999303</v>
      </c>
      <c r="L1983">
        <f t="shared" si="317"/>
        <v>2.5</v>
      </c>
      <c r="M1983">
        <f t="shared" si="318"/>
        <v>-1</v>
      </c>
      <c r="O1983">
        <f t="shared" si="311"/>
        <v>3.0016699115049765</v>
      </c>
      <c r="P1983">
        <f t="shared" si="312"/>
        <v>2.4446939068686371</v>
      </c>
      <c r="Q1983">
        <f t="shared" si="313"/>
        <v>1.7223469534343185</v>
      </c>
      <c r="R1983">
        <f t="shared" si="314"/>
        <v>0.27765304656568135</v>
      </c>
      <c r="S1983">
        <f t="shared" si="315"/>
        <v>-0.4446939068686373</v>
      </c>
      <c r="T1983">
        <f t="shared" si="316"/>
        <v>-1.0016699115049765</v>
      </c>
    </row>
    <row r="1984" spans="9:20">
      <c r="I1984">
        <f t="shared" si="310"/>
        <v>198.19999999999303</v>
      </c>
      <c r="L1984">
        <f t="shared" si="317"/>
        <v>2.5</v>
      </c>
      <c r="M1984">
        <f t="shared" si="318"/>
        <v>-1</v>
      </c>
      <c r="O1984">
        <f t="shared" si="311"/>
        <v>3.0026803455844844</v>
      </c>
      <c r="P1984">
        <f t="shared" si="312"/>
        <v>2.4454231819352037</v>
      </c>
      <c r="Q1984">
        <f t="shared" si="313"/>
        <v>1.7227115909676018</v>
      </c>
      <c r="R1984">
        <f t="shared" si="314"/>
        <v>0.27728840903239804</v>
      </c>
      <c r="S1984">
        <f t="shared" si="315"/>
        <v>-0.44542318193520392</v>
      </c>
      <c r="T1984">
        <f t="shared" si="316"/>
        <v>-1.0026803455844844</v>
      </c>
    </row>
    <row r="1985" spans="9:20">
      <c r="I1985">
        <f t="shared" si="310"/>
        <v>198.29999999999302</v>
      </c>
      <c r="L1985">
        <f t="shared" si="317"/>
        <v>2.5</v>
      </c>
      <c r="M1985">
        <f t="shared" si="318"/>
        <v>-1</v>
      </c>
      <c r="O1985">
        <f t="shared" si="311"/>
        <v>3.0036907796639922</v>
      </c>
      <c r="P1985">
        <f t="shared" si="312"/>
        <v>2.4461524570017708</v>
      </c>
      <c r="Q1985">
        <f t="shared" si="313"/>
        <v>1.7230762285008854</v>
      </c>
      <c r="R1985">
        <f t="shared" si="314"/>
        <v>0.27692377149911462</v>
      </c>
      <c r="S1985">
        <f t="shared" si="315"/>
        <v>-0.44615245700177075</v>
      </c>
      <c r="T1985">
        <f t="shared" si="316"/>
        <v>-1.0036907796639922</v>
      </c>
    </row>
    <row r="1986" spans="9:20">
      <c r="I1986">
        <f t="shared" si="310"/>
        <v>198.39999999999301</v>
      </c>
      <c r="L1986">
        <f t="shared" si="317"/>
        <v>2.5</v>
      </c>
      <c r="M1986">
        <f t="shared" si="318"/>
        <v>-1</v>
      </c>
      <c r="O1986">
        <f t="shared" si="311"/>
        <v>3.0047012137435001</v>
      </c>
      <c r="P1986">
        <f t="shared" si="312"/>
        <v>2.4468817320683374</v>
      </c>
      <c r="Q1986">
        <f t="shared" si="313"/>
        <v>1.7234408660341687</v>
      </c>
      <c r="R1986">
        <f t="shared" si="314"/>
        <v>0.27655913396583132</v>
      </c>
      <c r="S1986">
        <f t="shared" si="315"/>
        <v>-0.44688173206833737</v>
      </c>
      <c r="T1986">
        <f t="shared" si="316"/>
        <v>-1.0047012137435001</v>
      </c>
    </row>
    <row r="1987" spans="9:20">
      <c r="I1987">
        <f t="shared" ref="I1987:I2002" si="319">I1986+0.1</f>
        <v>198.49999999999301</v>
      </c>
      <c r="L1987">
        <f t="shared" si="317"/>
        <v>2.5</v>
      </c>
      <c r="M1987">
        <f t="shared" si="318"/>
        <v>-1</v>
      </c>
      <c r="O1987">
        <f t="shared" ref="O1987:O2002" si="320">1+((0.5*$B$6*$B$21/$B$5)*$D$33*$B$28*$I1987)</f>
        <v>3.0057116478230075</v>
      </c>
      <c r="P1987">
        <f t="shared" ref="P1987:P2002" si="321">1+((0.5*$B$6*$B$21/$B$5)*$E$33*$B$28*$I1987)</f>
        <v>2.447611007134904</v>
      </c>
      <c r="Q1987">
        <f t="shared" ref="Q1987:Q2002" si="322">1+((0.5*$B$6*$B$21/$B$5)*$F$33*$B$28*$I1987)</f>
        <v>1.723805503567452</v>
      </c>
      <c r="R1987">
        <f t="shared" ref="R1987:R2002" si="323">1-((0.5*$B$6*$B$21/$B$5)*$F$33*$B$28*$I1987)</f>
        <v>0.27619449643254801</v>
      </c>
      <c r="S1987">
        <f t="shared" ref="S1987:S2002" si="324">1-((0.5*$B$6*$B$21/$B$5)*$E$33*$B$28*$I1987)</f>
        <v>-0.44761100713490398</v>
      </c>
      <c r="T1987">
        <f t="shared" ref="T1987:T2002" si="325">1-((0.5*$B$6*$B$21/$B$5)*$D$33*$B$28*$I1987)</f>
        <v>-1.0057116478230075</v>
      </c>
    </row>
    <row r="1988" spans="9:20">
      <c r="I1988">
        <f t="shared" si="319"/>
        <v>198.599999999993</v>
      </c>
      <c r="L1988">
        <f t="shared" ref="L1988:L2002" si="326">$B$1</f>
        <v>2.5</v>
      </c>
      <c r="M1988">
        <f t="shared" ref="M1988:M2002" si="327">$B$2</f>
        <v>-1</v>
      </c>
      <c r="O1988">
        <f t="shared" si="320"/>
        <v>3.0067220819025153</v>
      </c>
      <c r="P1988">
        <f t="shared" si="321"/>
        <v>2.448340282201471</v>
      </c>
      <c r="Q1988">
        <f t="shared" si="322"/>
        <v>1.7241701411007355</v>
      </c>
      <c r="R1988">
        <f t="shared" si="323"/>
        <v>0.27582985889926459</v>
      </c>
      <c r="S1988">
        <f t="shared" si="324"/>
        <v>-0.44834028220147082</v>
      </c>
      <c r="T1988">
        <f t="shared" si="325"/>
        <v>-1.0067220819025153</v>
      </c>
    </row>
    <row r="1989" spans="9:20">
      <c r="I1989">
        <f t="shared" si="319"/>
        <v>198.699999999993</v>
      </c>
      <c r="L1989">
        <f t="shared" si="326"/>
        <v>2.5</v>
      </c>
      <c r="M1989">
        <f t="shared" si="327"/>
        <v>-1</v>
      </c>
      <c r="O1989">
        <f t="shared" si="320"/>
        <v>3.0077325159820232</v>
      </c>
      <c r="P1989">
        <f t="shared" si="321"/>
        <v>2.4490695572680377</v>
      </c>
      <c r="Q1989">
        <f t="shared" si="322"/>
        <v>1.7245347786340188</v>
      </c>
      <c r="R1989">
        <f t="shared" si="323"/>
        <v>0.27546522136598128</v>
      </c>
      <c r="S1989">
        <f t="shared" si="324"/>
        <v>-0.44906955726803743</v>
      </c>
      <c r="T1989">
        <f t="shared" si="325"/>
        <v>-1.0077325159820232</v>
      </c>
    </row>
    <row r="1990" spans="9:20">
      <c r="I1990">
        <f t="shared" si="319"/>
        <v>198.79999999999299</v>
      </c>
      <c r="L1990">
        <f t="shared" si="326"/>
        <v>2.5</v>
      </c>
      <c r="M1990">
        <f t="shared" si="327"/>
        <v>-1</v>
      </c>
      <c r="O1990">
        <f t="shared" si="320"/>
        <v>3.008742950061531</v>
      </c>
      <c r="P1990">
        <f t="shared" si="321"/>
        <v>2.4497988323346043</v>
      </c>
      <c r="Q1990">
        <f t="shared" si="322"/>
        <v>1.7248994161673021</v>
      </c>
      <c r="R1990">
        <f t="shared" si="323"/>
        <v>0.27510058383269798</v>
      </c>
      <c r="S1990">
        <f t="shared" si="324"/>
        <v>-0.44979883233460405</v>
      </c>
      <c r="T1990">
        <f t="shared" si="325"/>
        <v>-1.008742950061531</v>
      </c>
    </row>
    <row r="1991" spans="9:20">
      <c r="I1991">
        <f t="shared" si="319"/>
        <v>198.89999999999299</v>
      </c>
      <c r="L1991">
        <f t="shared" si="326"/>
        <v>2.5</v>
      </c>
      <c r="M1991">
        <f t="shared" si="327"/>
        <v>-1</v>
      </c>
      <c r="O1991">
        <f t="shared" si="320"/>
        <v>3.0097533841410389</v>
      </c>
      <c r="P1991">
        <f t="shared" si="321"/>
        <v>2.4505281074011709</v>
      </c>
      <c r="Q1991">
        <f t="shared" si="322"/>
        <v>1.7252640537005854</v>
      </c>
      <c r="R1991">
        <f t="shared" si="323"/>
        <v>0.27473594629941456</v>
      </c>
      <c r="S1991">
        <f t="shared" si="324"/>
        <v>-0.45052810740117089</v>
      </c>
      <c r="T1991">
        <f t="shared" si="325"/>
        <v>-1.0097533841410389</v>
      </c>
    </row>
    <row r="1992" spans="9:20">
      <c r="I1992">
        <f t="shared" si="319"/>
        <v>198.99999999999298</v>
      </c>
      <c r="L1992">
        <f t="shared" si="326"/>
        <v>2.5</v>
      </c>
      <c r="M1992">
        <f t="shared" si="327"/>
        <v>-1</v>
      </c>
      <c r="O1992">
        <f t="shared" si="320"/>
        <v>3.0107638182205467</v>
      </c>
      <c r="P1992">
        <f t="shared" si="321"/>
        <v>2.4512573824677375</v>
      </c>
      <c r="Q1992">
        <f t="shared" si="322"/>
        <v>1.7256286912338688</v>
      </c>
      <c r="R1992">
        <f t="shared" si="323"/>
        <v>0.27437130876613125</v>
      </c>
      <c r="S1992">
        <f t="shared" si="324"/>
        <v>-0.4512573824677375</v>
      </c>
      <c r="T1992">
        <f t="shared" si="325"/>
        <v>-1.0107638182205467</v>
      </c>
    </row>
    <row r="1993" spans="9:20">
      <c r="I1993">
        <f t="shared" si="319"/>
        <v>199.09999999999297</v>
      </c>
      <c r="L1993">
        <f t="shared" si="326"/>
        <v>2.5</v>
      </c>
      <c r="M1993">
        <f t="shared" si="327"/>
        <v>-1</v>
      </c>
      <c r="O1993">
        <f t="shared" si="320"/>
        <v>3.0117742523000546</v>
      </c>
      <c r="P1993">
        <f t="shared" si="321"/>
        <v>2.4519866575343041</v>
      </c>
      <c r="Q1993">
        <f t="shared" si="322"/>
        <v>1.7259933287671521</v>
      </c>
      <c r="R1993">
        <f t="shared" si="323"/>
        <v>0.27400667123284794</v>
      </c>
      <c r="S1993">
        <f t="shared" si="324"/>
        <v>-0.45198665753430411</v>
      </c>
      <c r="T1993">
        <f t="shared" si="325"/>
        <v>-1.0117742523000546</v>
      </c>
    </row>
    <row r="1994" spans="9:20">
      <c r="I1994">
        <f t="shared" si="319"/>
        <v>199.19999999999297</v>
      </c>
      <c r="L1994">
        <f t="shared" si="326"/>
        <v>2.5</v>
      </c>
      <c r="M1994">
        <f t="shared" si="327"/>
        <v>-1</v>
      </c>
      <c r="O1994">
        <f t="shared" si="320"/>
        <v>3.0127846863795624</v>
      </c>
      <c r="P1994">
        <f t="shared" si="321"/>
        <v>2.4527159326008707</v>
      </c>
      <c r="Q1994">
        <f t="shared" si="322"/>
        <v>1.7263579663004354</v>
      </c>
      <c r="R1994">
        <f t="shared" si="323"/>
        <v>0.27364203369956452</v>
      </c>
      <c r="S1994">
        <f t="shared" si="324"/>
        <v>-0.45271593260087095</v>
      </c>
      <c r="T1994">
        <f t="shared" si="325"/>
        <v>-1.0127846863795624</v>
      </c>
    </row>
    <row r="1995" spans="9:20">
      <c r="I1995">
        <f t="shared" si="319"/>
        <v>199.29999999999296</v>
      </c>
      <c r="L1995">
        <f t="shared" si="326"/>
        <v>2.5</v>
      </c>
      <c r="M1995">
        <f t="shared" si="327"/>
        <v>-1</v>
      </c>
      <c r="O1995">
        <f t="shared" si="320"/>
        <v>3.0137951204590698</v>
      </c>
      <c r="P1995">
        <f t="shared" si="321"/>
        <v>2.4534452076674373</v>
      </c>
      <c r="Q1995">
        <f t="shared" si="322"/>
        <v>1.7267226038337187</v>
      </c>
      <c r="R1995">
        <f t="shared" si="323"/>
        <v>0.27327739616628122</v>
      </c>
      <c r="S1995">
        <f t="shared" si="324"/>
        <v>-0.45344520766743757</v>
      </c>
      <c r="T1995">
        <f t="shared" si="325"/>
        <v>-1.0137951204590698</v>
      </c>
    </row>
    <row r="1996" spans="9:20">
      <c r="I1996">
        <f t="shared" si="319"/>
        <v>199.39999999999296</v>
      </c>
      <c r="L1996">
        <f t="shared" si="326"/>
        <v>2.5</v>
      </c>
      <c r="M1996">
        <f t="shared" si="327"/>
        <v>-1</v>
      </c>
      <c r="O1996">
        <f t="shared" si="320"/>
        <v>3.0148055545385777</v>
      </c>
      <c r="P1996">
        <f t="shared" si="321"/>
        <v>2.454174482734004</v>
      </c>
      <c r="Q1996">
        <f t="shared" si="322"/>
        <v>1.727087241367002</v>
      </c>
      <c r="R1996">
        <f t="shared" si="323"/>
        <v>0.27291275863299791</v>
      </c>
      <c r="S1996">
        <f t="shared" si="324"/>
        <v>-0.45417448273400418</v>
      </c>
      <c r="T1996">
        <f t="shared" si="325"/>
        <v>-1.0148055545385777</v>
      </c>
    </row>
    <row r="1997" spans="9:20">
      <c r="I1997">
        <f t="shared" si="319"/>
        <v>199.49999999999295</v>
      </c>
      <c r="L1997">
        <f t="shared" si="326"/>
        <v>2.5</v>
      </c>
      <c r="M1997">
        <f t="shared" si="327"/>
        <v>-1</v>
      </c>
      <c r="O1997">
        <f t="shared" si="320"/>
        <v>3.0158159886180855</v>
      </c>
      <c r="P1997">
        <f t="shared" si="321"/>
        <v>2.4549037578005706</v>
      </c>
      <c r="Q1997">
        <f t="shared" si="322"/>
        <v>1.7274518789002853</v>
      </c>
      <c r="R1997">
        <f t="shared" si="323"/>
        <v>0.2725481210997146</v>
      </c>
      <c r="S1997">
        <f t="shared" si="324"/>
        <v>-0.4549037578005708</v>
      </c>
      <c r="T1997">
        <f t="shared" si="325"/>
        <v>-1.0158159886180855</v>
      </c>
    </row>
    <row r="1998" spans="9:20">
      <c r="I1998">
        <f t="shared" si="319"/>
        <v>199.59999999999295</v>
      </c>
      <c r="L1998">
        <f t="shared" si="326"/>
        <v>2.5</v>
      </c>
      <c r="M1998">
        <f t="shared" si="327"/>
        <v>-1</v>
      </c>
      <c r="O1998">
        <f t="shared" si="320"/>
        <v>3.0168264226975934</v>
      </c>
      <c r="P1998">
        <f t="shared" si="321"/>
        <v>2.4556330328671376</v>
      </c>
      <c r="Q1998">
        <f t="shared" si="322"/>
        <v>1.7278165164335688</v>
      </c>
      <c r="R1998">
        <f t="shared" si="323"/>
        <v>0.27218348356643118</v>
      </c>
      <c r="S1998">
        <f t="shared" si="324"/>
        <v>-0.45563303286713763</v>
      </c>
      <c r="T1998">
        <f t="shared" si="325"/>
        <v>-1.0168264226975934</v>
      </c>
    </row>
    <row r="1999" spans="9:20">
      <c r="I1999">
        <f t="shared" si="319"/>
        <v>199.69999999999294</v>
      </c>
      <c r="L1999">
        <f t="shared" si="326"/>
        <v>2.5</v>
      </c>
      <c r="M1999">
        <f t="shared" si="327"/>
        <v>-1</v>
      </c>
      <c r="O1999">
        <f t="shared" si="320"/>
        <v>3.0178368567771012</v>
      </c>
      <c r="P1999">
        <f t="shared" si="321"/>
        <v>2.4563623079337042</v>
      </c>
      <c r="Q1999">
        <f t="shared" si="322"/>
        <v>1.7281811539668521</v>
      </c>
      <c r="R1999">
        <f t="shared" si="323"/>
        <v>0.27181884603314788</v>
      </c>
      <c r="S1999">
        <f t="shared" si="324"/>
        <v>-0.45636230793370425</v>
      </c>
      <c r="T1999">
        <f t="shared" si="325"/>
        <v>-1.0178368567771012</v>
      </c>
    </row>
    <row r="2000" spans="9:20">
      <c r="I2000">
        <f t="shared" si="319"/>
        <v>199.79999999999293</v>
      </c>
      <c r="L2000">
        <f t="shared" si="326"/>
        <v>2.5</v>
      </c>
      <c r="M2000">
        <f t="shared" si="327"/>
        <v>-1</v>
      </c>
      <c r="O2000">
        <f t="shared" si="320"/>
        <v>3.0188472908566091</v>
      </c>
      <c r="P2000">
        <f t="shared" si="321"/>
        <v>2.4570915830002709</v>
      </c>
      <c r="Q2000">
        <f t="shared" si="322"/>
        <v>1.7285457915001354</v>
      </c>
      <c r="R2000">
        <f t="shared" si="323"/>
        <v>0.27145420849986457</v>
      </c>
      <c r="S2000">
        <f t="shared" si="324"/>
        <v>-0.45709158300027086</v>
      </c>
      <c r="T2000">
        <f t="shared" si="325"/>
        <v>-1.0188472908566091</v>
      </c>
    </row>
    <row r="2001" spans="9:20">
      <c r="I2001">
        <f t="shared" si="319"/>
        <v>199.89999999999293</v>
      </c>
      <c r="L2001">
        <f t="shared" si="326"/>
        <v>2.5</v>
      </c>
      <c r="M2001">
        <f t="shared" si="327"/>
        <v>-1</v>
      </c>
      <c r="O2001">
        <f t="shared" si="320"/>
        <v>3.0198577249361169</v>
      </c>
      <c r="P2001">
        <f t="shared" si="321"/>
        <v>2.4578208580668379</v>
      </c>
      <c r="Q2001">
        <f t="shared" si="322"/>
        <v>1.728910429033419</v>
      </c>
      <c r="R2001">
        <f t="shared" si="323"/>
        <v>0.27108957096658115</v>
      </c>
      <c r="S2001">
        <f t="shared" si="324"/>
        <v>-0.4578208580668377</v>
      </c>
      <c r="T2001">
        <f t="shared" si="325"/>
        <v>-1.0198577249361169</v>
      </c>
    </row>
    <row r="2002" spans="9:20">
      <c r="I2002">
        <f t="shared" si="319"/>
        <v>199.99999999999292</v>
      </c>
      <c r="L2002">
        <f t="shared" si="326"/>
        <v>2.5</v>
      </c>
      <c r="M2002">
        <f t="shared" si="327"/>
        <v>-1</v>
      </c>
      <c r="O2002">
        <f t="shared" si="320"/>
        <v>3.0208681590156248</v>
      </c>
      <c r="P2002">
        <f t="shared" si="321"/>
        <v>2.4585501331334045</v>
      </c>
      <c r="Q2002">
        <f t="shared" si="322"/>
        <v>1.7292750665667023</v>
      </c>
      <c r="R2002">
        <f t="shared" si="323"/>
        <v>0.27072493343329784</v>
      </c>
      <c r="S2002">
        <f t="shared" si="324"/>
        <v>-0.45855013313340431</v>
      </c>
      <c r="T2002">
        <f t="shared" si="325"/>
        <v>-1.0208681590156248</v>
      </c>
    </row>
  </sheetData>
  <customSheetViews>
    <customSheetView guid="{B45D52AB-52DC-42BC-B896-07E739D2CE63}">
      <selection activeCell="A31" sqref="A31"/>
      <pageMargins left="0" right="0" top="0" bottom="0" header="0" footer="0"/>
    </customSheetView>
  </customSheetViews>
  <mergeCells count="1">
    <mergeCell ref="C24:F24"/>
  </mergeCells>
  <phoneticPr fontId="33"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E71D-7D0E-A842-AAB9-2C3964CE88C0}">
  <dimension ref="A1:BF67"/>
  <sheetViews>
    <sheetView topLeftCell="A46" zoomScaleNormal="100" workbookViewId="0">
      <selection activeCell="O22" sqref="O22"/>
    </sheetView>
  </sheetViews>
  <sheetFormatPr defaultColWidth="11.36328125" defaultRowHeight="14.5"/>
  <cols>
    <col min="1" max="1" width="13" customWidth="1"/>
    <col min="5" max="5" width="13" bestFit="1" customWidth="1"/>
    <col min="7" max="7" width="13" bestFit="1" customWidth="1"/>
  </cols>
  <sheetData>
    <row r="1" spans="1:58">
      <c r="E1" t="s">
        <v>738</v>
      </c>
      <c r="F1">
        <f>66+((38-66)/(50000-20000))*(B17-20000)</f>
        <v>51.066666666666663</v>
      </c>
      <c r="G1" t="s">
        <v>739</v>
      </c>
      <c r="H1">
        <f>CONVERT(F1,"ft","m")</f>
        <v>15.56512</v>
      </c>
      <c r="I1" t="s">
        <v>258</v>
      </c>
      <c r="J1">
        <v>20.116800000000001</v>
      </c>
      <c r="K1" t="s">
        <v>258</v>
      </c>
      <c r="L1">
        <f>J1*SQRT(B$9/B$8)</f>
        <v>10.983786141666403</v>
      </c>
      <c r="M1" t="s">
        <v>740</v>
      </c>
      <c r="N1" t="s">
        <v>730</v>
      </c>
      <c r="O1">
        <f>(2*B7)/(B9*F9*F10*B11)</f>
        <v>32.655365459603821</v>
      </c>
      <c r="P1" t="s">
        <v>741</v>
      </c>
      <c r="Q1">
        <f>O$4*J1</f>
        <v>6.9401905511971076E-3</v>
      </c>
      <c r="AV1" t="s">
        <v>719</v>
      </c>
      <c r="AW1">
        <v>74.199280970000004</v>
      </c>
      <c r="AX1" t="s">
        <v>258</v>
      </c>
    </row>
    <row r="2" spans="1:58">
      <c r="E2" t="s">
        <v>742</v>
      </c>
      <c r="F2">
        <f>50+((25-50)/(50000-20000))*(B17-20000)</f>
        <v>36.666666666666664</v>
      </c>
      <c r="G2" t="s">
        <v>739</v>
      </c>
      <c r="H2">
        <f>CONVERT(F2,"ft","m")</f>
        <v>11.176</v>
      </c>
      <c r="I2" t="s">
        <v>258</v>
      </c>
      <c r="J2">
        <v>16.77</v>
      </c>
      <c r="K2" t="s">
        <v>258</v>
      </c>
      <c r="L2">
        <f>J2*SQRT(B$9/B$8)</f>
        <v>9.1564311220345953</v>
      </c>
      <c r="M2" t="s">
        <v>740</v>
      </c>
      <c r="N2" t="s">
        <v>396</v>
      </c>
      <c r="O2">
        <f>(0.88*O1)/(5.3+O1)</f>
        <v>0.757118822503134</v>
      </c>
      <c r="P2" t="s">
        <v>743</v>
      </c>
      <c r="Q2">
        <f>O$4*J2</f>
        <v>5.7855620945466216E-3</v>
      </c>
      <c r="AV2" t="s">
        <v>744</v>
      </c>
      <c r="AW2">
        <v>95.613317190000004</v>
      </c>
      <c r="AX2" t="s">
        <v>258</v>
      </c>
    </row>
    <row r="3" spans="1:58">
      <c r="A3" t="s">
        <v>686</v>
      </c>
      <c r="B3">
        <v>2.5</v>
      </c>
      <c r="E3" t="s">
        <v>745</v>
      </c>
      <c r="F3">
        <f>25+((12.5-25)/(50000-20000))*(B17-20000)</f>
        <v>18.333333333333332</v>
      </c>
      <c r="G3" t="s">
        <v>739</v>
      </c>
      <c r="H3">
        <f>CONVERT(F3,"ft","m")</f>
        <v>5.5880000000000001</v>
      </c>
      <c r="I3" t="s">
        <v>258</v>
      </c>
      <c r="J3">
        <v>6.23</v>
      </c>
      <c r="K3" t="s">
        <v>258</v>
      </c>
      <c r="L3">
        <f>J3*SQRT(B$9/B$8)</f>
        <v>3.401584131799376</v>
      </c>
      <c r="M3" t="s">
        <v>740</v>
      </c>
      <c r="N3" t="s">
        <v>746</v>
      </c>
      <c r="O3">
        <f>(0.5*B8*F10)/B7</f>
        <v>1.5284882793244214E-3</v>
      </c>
      <c r="P3" t="s">
        <v>747</v>
      </c>
      <c r="Q3">
        <f>O$4*J3</f>
        <v>2.1493173434123706E-3</v>
      </c>
    </row>
    <row r="4" spans="1:58">
      <c r="A4" t="s">
        <v>697</v>
      </c>
      <c r="B4">
        <v>-1</v>
      </c>
      <c r="E4" t="s">
        <v>748</v>
      </c>
      <c r="F4">
        <f>CONVERT(B21,"m","ft")</f>
        <v>150.96719187662066</v>
      </c>
      <c r="G4" t="s">
        <v>749</v>
      </c>
      <c r="H4">
        <f>CONVERT(F4,"ft","m")</f>
        <v>46.014800083993975</v>
      </c>
      <c r="I4" t="s">
        <v>258</v>
      </c>
      <c r="J4">
        <f>F4*0.592484</f>
        <v>89.445645711827723</v>
      </c>
      <c r="K4" t="s">
        <v>750</v>
      </c>
      <c r="N4" t="s">
        <v>751</v>
      </c>
      <c r="O4">
        <f>O2*O3*(B9/B8)</f>
        <v>3.4499475817213011E-4</v>
      </c>
      <c r="P4" t="s">
        <v>741</v>
      </c>
      <c r="Q4">
        <f>O$4*J1*-1</f>
        <v>-6.9401905511971076E-3</v>
      </c>
      <c r="AV4" t="s">
        <v>752</v>
      </c>
      <c r="AW4">
        <v>273.72602080000001</v>
      </c>
    </row>
    <row r="5" spans="1:58">
      <c r="A5" s="343" t="s">
        <v>700</v>
      </c>
      <c r="B5" s="343">
        <f>'TW and WS'!N20</f>
        <v>1.73492756</v>
      </c>
      <c r="C5" t="s">
        <v>753</v>
      </c>
      <c r="P5" t="s">
        <v>743</v>
      </c>
      <c r="Q5">
        <f>O$4*J2*-1</f>
        <v>-5.7855620945466216E-3</v>
      </c>
    </row>
    <row r="6" spans="1:58">
      <c r="A6" s="343" t="s">
        <v>703</v>
      </c>
      <c r="B6" s="349">
        <f>'TW and WS'!N18</f>
        <v>1.5104300809668969</v>
      </c>
      <c r="C6" t="s">
        <v>754</v>
      </c>
      <c r="E6" s="343" t="s">
        <v>724</v>
      </c>
      <c r="F6" s="343">
        <f>'Wing Design'!L3</f>
        <v>0.51997309195484553</v>
      </c>
      <c r="G6" t="s">
        <v>755</v>
      </c>
      <c r="H6">
        <f>'TW and WS'!$E$29*0.00194032033</f>
        <v>7.0859137739254902E-4</v>
      </c>
      <c r="I6" t="s">
        <v>756</v>
      </c>
      <c r="P6" t="s">
        <v>747</v>
      </c>
      <c r="Q6">
        <f>O$4*J3*-1</f>
        <v>-2.1493173434123706E-3</v>
      </c>
    </row>
    <row r="7" spans="1:58">
      <c r="A7" s="343" t="s">
        <v>706</v>
      </c>
      <c r="B7" s="343">
        <f>'TW and WS'!I17</f>
        <v>2250</v>
      </c>
      <c r="E7" s="343" t="s">
        <v>191</v>
      </c>
      <c r="F7" s="343">
        <f>'Wing Design'!F8</f>
        <v>9.1323968600000001</v>
      </c>
      <c r="G7" t="s">
        <v>633</v>
      </c>
      <c r="H7">
        <f>CONVERT(F9,"m","ft")</f>
        <v>22.483367536444092</v>
      </c>
      <c r="I7" t="s">
        <v>364</v>
      </c>
    </row>
    <row r="8" spans="1:58">
      <c r="A8" t="s">
        <v>707</v>
      </c>
      <c r="B8">
        <f>'TW and WS'!B32</f>
        <v>1.2250000000000001</v>
      </c>
      <c r="E8" t="s">
        <v>725</v>
      </c>
      <c r="F8">
        <f>SQRT(1-'TW and WS'!E15^2)</f>
        <v>0.59999999999999987</v>
      </c>
      <c r="G8" t="s">
        <v>401</v>
      </c>
      <c r="H8">
        <f>CONVERT(B11,"m","ft")</f>
        <v>32.174048556430449</v>
      </c>
      <c r="I8" t="s">
        <v>757</v>
      </c>
    </row>
    <row r="9" spans="1:58">
      <c r="A9" t="s">
        <v>709</v>
      </c>
      <c r="B9">
        <f>'TW and WS'!E29</f>
        <v>0.36519298717678694</v>
      </c>
      <c r="E9" s="343" t="s">
        <v>633</v>
      </c>
      <c r="F9" s="343">
        <f>'Wing Design'!M3</f>
        <v>6.85293042510816</v>
      </c>
      <c r="G9" t="s">
        <v>168</v>
      </c>
      <c r="H9">
        <f>F10</f>
        <v>5.6148549036407314</v>
      </c>
      <c r="I9" t="s">
        <v>569</v>
      </c>
    </row>
    <row r="10" spans="1:58">
      <c r="A10" t="s">
        <v>710</v>
      </c>
      <c r="B10" s="38">
        <f>'TW and WS'!I18</f>
        <v>352.99727107939555</v>
      </c>
      <c r="C10" t="s">
        <v>758</v>
      </c>
      <c r="E10" s="344" t="s">
        <v>727</v>
      </c>
      <c r="F10" s="344">
        <f>(2*PI()*F7)/(2+SQRT(4+((F7*F8)/(0.95))^2*(1+(TAN(F6)^2)/F8^2)))</f>
        <v>5.6148549036407314</v>
      </c>
      <c r="G10" t="s">
        <v>759</v>
      </c>
      <c r="H10">
        <f>B7*0.0208854</f>
        <v>46.992149999999995</v>
      </c>
      <c r="I10" t="s">
        <v>760</v>
      </c>
    </row>
    <row r="11" spans="1:58">
      <c r="A11" t="s">
        <v>401</v>
      </c>
      <c r="B11">
        <v>9.8066499999999994</v>
      </c>
      <c r="E11" t="s">
        <v>730</v>
      </c>
      <c r="F11">
        <f>(2*B7)/(B8*B11*F9*F10)</f>
        <v>9.7351105792182775</v>
      </c>
      <c r="G11" t="s">
        <v>730</v>
      </c>
      <c r="H11">
        <f>(2*$H$10)/($H$6*$H$7*$H$9*$H$8)</f>
        <v>32.655311967770807</v>
      </c>
      <c r="M11">
        <f>IF(J4*((1+(H17*F1*J18*H9)/(498*H10))^0.5)&lt;F4*SQRT(B3),F4*SQRT(B3),J4*((1+(H17*F1*J18*H9)/(498*H10))^0.5))</f>
        <v>238.7000891448954</v>
      </c>
    </row>
    <row r="12" spans="1:58">
      <c r="A12" t="s">
        <v>416</v>
      </c>
      <c r="B12">
        <v>287.14999999999998</v>
      </c>
      <c r="E12" t="s">
        <v>396</v>
      </c>
      <c r="F12">
        <f>(0.88*F11)/(5.3+F11)</f>
        <v>0.56979277036734</v>
      </c>
      <c r="G12" t="s">
        <v>761</v>
      </c>
      <c r="H12">
        <f>(0.88*H11)/(5.3+H11)</f>
        <v>0.75711864932211959</v>
      </c>
      <c r="R12" t="s">
        <v>762</v>
      </c>
      <c r="S12" t="s">
        <v>763</v>
      </c>
      <c r="T12" t="s">
        <v>764</v>
      </c>
      <c r="U12" t="s">
        <v>765</v>
      </c>
      <c r="V12" t="s">
        <v>766</v>
      </c>
      <c r="W12" t="s">
        <v>767</v>
      </c>
      <c r="X12" t="s">
        <v>768</v>
      </c>
      <c r="AV12" t="s">
        <v>769</v>
      </c>
      <c r="AY12" t="s">
        <v>770</v>
      </c>
      <c r="AZ12" t="s">
        <v>762</v>
      </c>
      <c r="BA12" t="s">
        <v>763</v>
      </c>
      <c r="BB12" t="s">
        <v>764</v>
      </c>
      <c r="BC12" t="s">
        <v>771</v>
      </c>
      <c r="BD12" t="s">
        <v>772</v>
      </c>
      <c r="BE12" t="s">
        <v>773</v>
      </c>
      <c r="BF12" t="s">
        <v>768</v>
      </c>
    </row>
    <row r="13" spans="1:58">
      <c r="A13" t="s">
        <v>716</v>
      </c>
      <c r="B13">
        <v>1.4</v>
      </c>
      <c r="Q13">
        <v>0</v>
      </c>
      <c r="R13">
        <f t="shared" ref="R13:R58" si="0">1+(Q$1*Q13)</f>
        <v>1</v>
      </c>
      <c r="S13">
        <f t="shared" ref="S13:S58" si="1">1+(Q$2*Q13)</f>
        <v>1</v>
      </c>
      <c r="T13">
        <f t="shared" ref="T13:T58" si="2">1+(Q$3*Q13)</f>
        <v>1</v>
      </c>
      <c r="U13">
        <f t="shared" ref="U13:U58" si="3">1+(Q$4*Q13)</f>
        <v>1</v>
      </c>
      <c r="V13">
        <f t="shared" ref="V13:V58" si="4">1+(Q$5*Q13)</f>
        <v>1</v>
      </c>
      <c r="W13">
        <f t="shared" ref="W13:W58" si="5">1+(Q$6*Q13)</f>
        <v>1</v>
      </c>
      <c r="X13">
        <f>(Q13/B$21)^2</f>
        <v>0</v>
      </c>
      <c r="AV13">
        <v>0</v>
      </c>
      <c r="AW13">
        <v>0</v>
      </c>
      <c r="AX13">
        <v>0</v>
      </c>
      <c r="AY13">
        <v>0</v>
      </c>
      <c r="AZ13">
        <v>1</v>
      </c>
      <c r="BA13">
        <v>1</v>
      </c>
      <c r="BB13">
        <v>1</v>
      </c>
      <c r="BC13">
        <v>1</v>
      </c>
      <c r="BD13">
        <v>1</v>
      </c>
      <c r="BE13">
        <v>1</v>
      </c>
      <c r="BF13">
        <v>0</v>
      </c>
    </row>
    <row r="14" spans="1:58">
      <c r="A14" t="s">
        <v>717</v>
      </c>
      <c r="B14">
        <f>'TW and WS'!E27</f>
        <v>216.82679999999999</v>
      </c>
      <c r="C14" t="s">
        <v>396</v>
      </c>
      <c r="Q14">
        <f t="shared" ref="Q14:Q26" si="6">Q13+5</f>
        <v>5</v>
      </c>
      <c r="R14">
        <f t="shared" si="0"/>
        <v>1.0347009527559856</v>
      </c>
      <c r="S14">
        <f t="shared" si="1"/>
        <v>1.0289278104727331</v>
      </c>
      <c r="T14">
        <f t="shared" si="2"/>
        <v>1.0107465867170617</v>
      </c>
      <c r="U14">
        <f t="shared" si="3"/>
        <v>0.9652990472440145</v>
      </c>
      <c r="V14">
        <f t="shared" si="4"/>
        <v>0.97107218952726693</v>
      </c>
      <c r="W14">
        <f t="shared" si="5"/>
        <v>0.98925341328293814</v>
      </c>
      <c r="X14">
        <f t="shared" ref="X14:X58" si="7">(Q14/B$21)^2</f>
        <v>1.1807145894444451E-2</v>
      </c>
      <c r="AV14">
        <v>5</v>
      </c>
      <c r="AW14">
        <v>5.3386060000000001E-3</v>
      </c>
      <c r="AX14">
        <v>8.1926710000000003E-3</v>
      </c>
      <c r="AY14">
        <v>5</v>
      </c>
      <c r="AZ14">
        <v>1.011838048</v>
      </c>
      <c r="BA14">
        <v>1.0135130050000001</v>
      </c>
      <c r="BB14">
        <v>1.006756502</v>
      </c>
      <c r="BC14">
        <v>0.993243498</v>
      </c>
      <c r="BD14">
        <v>0.98648699500000003</v>
      </c>
      <c r="BE14">
        <v>0.98816195200000001</v>
      </c>
      <c r="BF14">
        <v>5.3386060000000001E-3</v>
      </c>
    </row>
    <row r="15" spans="1:58">
      <c r="A15" t="s">
        <v>723</v>
      </c>
      <c r="B15">
        <f>SQRT(B13*B12*B14)</f>
        <v>295.23980400345749</v>
      </c>
      <c r="C15" t="s">
        <v>258</v>
      </c>
      <c r="F15" t="s">
        <v>774</v>
      </c>
      <c r="G15" t="s">
        <v>730</v>
      </c>
      <c r="H15" t="s">
        <v>396</v>
      </c>
      <c r="I15" t="s">
        <v>775</v>
      </c>
      <c r="J15" t="s">
        <v>776</v>
      </c>
      <c r="K15" t="s">
        <v>777</v>
      </c>
      <c r="L15" t="s">
        <v>778</v>
      </c>
      <c r="M15" t="s">
        <v>779</v>
      </c>
      <c r="Q15">
        <f t="shared" si="6"/>
        <v>10</v>
      </c>
      <c r="R15">
        <f t="shared" si="0"/>
        <v>1.069401905511971</v>
      </c>
      <c r="S15">
        <f t="shared" si="1"/>
        <v>1.0578556209454661</v>
      </c>
      <c r="T15">
        <f t="shared" si="2"/>
        <v>1.0214931734341237</v>
      </c>
      <c r="U15">
        <f t="shared" si="3"/>
        <v>0.93059809448802888</v>
      </c>
      <c r="V15">
        <f t="shared" si="4"/>
        <v>0.94214437905453374</v>
      </c>
      <c r="W15">
        <f t="shared" si="5"/>
        <v>0.97850682656587629</v>
      </c>
      <c r="X15">
        <f t="shared" si="7"/>
        <v>4.7228583577777802E-2</v>
      </c>
      <c r="AV15">
        <v>10</v>
      </c>
      <c r="AW15">
        <v>2.1354424E-2</v>
      </c>
      <c r="AX15">
        <v>3.2770683000000002E-2</v>
      </c>
      <c r="AY15">
        <v>10</v>
      </c>
      <c r="AZ15">
        <v>1.023676096</v>
      </c>
      <c r="BA15">
        <v>1.0270260099999999</v>
      </c>
      <c r="BB15">
        <v>1.0135130050000001</v>
      </c>
      <c r="BC15">
        <v>0.98648699500000003</v>
      </c>
      <c r="BD15">
        <v>0.97297398999999996</v>
      </c>
      <c r="BE15">
        <v>0.97632390400000002</v>
      </c>
      <c r="BF15">
        <v>2.1354424E-2</v>
      </c>
    </row>
    <row r="16" spans="1:58">
      <c r="A16" t="s">
        <v>265</v>
      </c>
      <c r="B16">
        <f>'TW and WS'!E16</f>
        <v>10972.8</v>
      </c>
      <c r="C16" t="s">
        <v>267</v>
      </c>
      <c r="K16">
        <v>0</v>
      </c>
      <c r="M16">
        <v>1</v>
      </c>
      <c r="Q16">
        <f t="shared" si="6"/>
        <v>15</v>
      </c>
      <c r="R16">
        <f t="shared" si="0"/>
        <v>1.1041028582679566</v>
      </c>
      <c r="S16">
        <f t="shared" si="1"/>
        <v>1.0867834314181994</v>
      </c>
      <c r="T16">
        <f t="shared" si="2"/>
        <v>1.0322397601511855</v>
      </c>
      <c r="U16">
        <f t="shared" si="3"/>
        <v>0.89589714173204338</v>
      </c>
      <c r="V16">
        <f t="shared" si="4"/>
        <v>0.91321656858180067</v>
      </c>
      <c r="W16">
        <f t="shared" si="5"/>
        <v>0.96776023984881443</v>
      </c>
      <c r="X16">
        <f t="shared" si="7"/>
        <v>0.10626431305000004</v>
      </c>
      <c r="AV16">
        <v>15</v>
      </c>
      <c r="AW16">
        <v>4.8047454000000003E-2</v>
      </c>
      <c r="AX16">
        <v>7.3734036000000003E-2</v>
      </c>
      <c r="AY16">
        <v>15</v>
      </c>
      <c r="AZ16">
        <v>1.035514144</v>
      </c>
      <c r="BA16">
        <v>1.040539015</v>
      </c>
      <c r="BB16">
        <v>1.0202695070000001</v>
      </c>
      <c r="BC16">
        <v>0.97973049300000004</v>
      </c>
      <c r="BD16">
        <v>0.95946098499999999</v>
      </c>
      <c r="BE16">
        <v>0.96448585600000003</v>
      </c>
      <c r="BF16">
        <v>4.8047454000000003E-2</v>
      </c>
    </row>
    <row r="17" spans="1:58">
      <c r="A17" t="s">
        <v>265</v>
      </c>
      <c r="B17">
        <f>'TW and WS'!C16</f>
        <v>36000</v>
      </c>
      <c r="C17" t="s">
        <v>364</v>
      </c>
      <c r="E17" t="s">
        <v>780</v>
      </c>
      <c r="F17">
        <f>'TW and WS'!$E$29</f>
        <v>0.36519298717678694</v>
      </c>
      <c r="G17">
        <f t="shared" ref="G17:G22" si="8">(2*$H$10)/($H$6*$H$7*$H$9*$H$8)</f>
        <v>32.655311967770807</v>
      </c>
      <c r="H17">
        <f>(0.88*G17)/(5.3+G17)</f>
        <v>0.75711864932211959</v>
      </c>
      <c r="I17">
        <f>H17*H1</f>
        <v>11.784642630936711</v>
      </c>
      <c r="J17">
        <f>J4*((1+(H17*F1*J18*H9)/(498*H10))^0.5)</f>
        <v>198.48611069134927</v>
      </c>
      <c r="K17" s="340">
        <f t="shared" ref="K17:K22" si="9">CONVERT(J17,"ft","m")</f>
        <v>60.498566538723253</v>
      </c>
      <c r="L17">
        <f>0.5*(($B$8*$H$9)/($B$7))*K17*I17</f>
        <v>1.0897418118225923</v>
      </c>
      <c r="M17">
        <f>1+L17</f>
        <v>2.0897418118225923</v>
      </c>
      <c r="Q17">
        <f t="shared" si="6"/>
        <v>20</v>
      </c>
      <c r="R17">
        <f t="shared" si="0"/>
        <v>1.1388038110239422</v>
      </c>
      <c r="S17">
        <f t="shared" si="1"/>
        <v>1.1157112418909325</v>
      </c>
      <c r="T17">
        <f t="shared" si="2"/>
        <v>1.0429863468682474</v>
      </c>
      <c r="U17">
        <f t="shared" si="3"/>
        <v>0.86119618897605787</v>
      </c>
      <c r="V17">
        <f t="shared" si="4"/>
        <v>0.8842887581090676</v>
      </c>
      <c r="W17">
        <f t="shared" si="5"/>
        <v>0.95701365313175257</v>
      </c>
      <c r="X17">
        <f t="shared" si="7"/>
        <v>0.18891433431111121</v>
      </c>
      <c r="AV17">
        <v>20</v>
      </c>
      <c r="AW17">
        <v>8.5417696000000001E-2</v>
      </c>
      <c r="AX17">
        <v>0.13108273000000001</v>
      </c>
      <c r="AY17">
        <v>20</v>
      </c>
      <c r="AZ17">
        <v>1.047352192</v>
      </c>
      <c r="BA17">
        <v>1.054052019</v>
      </c>
      <c r="BB17">
        <v>1.0270260099999999</v>
      </c>
      <c r="BC17">
        <v>0.97297398999999996</v>
      </c>
      <c r="BD17">
        <v>0.94594798099999999</v>
      </c>
      <c r="BE17">
        <v>0.95264780800000004</v>
      </c>
      <c r="BF17">
        <v>8.5417696000000001E-2</v>
      </c>
    </row>
    <row r="18" spans="1:58">
      <c r="A18" t="s">
        <v>781</v>
      </c>
      <c r="B18">
        <f>'TW and WS'!C15*'Loading diagram'!B15</f>
        <v>236.19184320276599</v>
      </c>
      <c r="C18" t="s">
        <v>258</v>
      </c>
      <c r="E18" t="s">
        <v>782</v>
      </c>
      <c r="F18">
        <f>'TW and WS'!$E$29</f>
        <v>0.36519298717678694</v>
      </c>
      <c r="G18">
        <f t="shared" si="8"/>
        <v>32.655311967770807</v>
      </c>
      <c r="H18">
        <f t="shared" ref="H18:H21" si="10">(0.88*G18)/(5.3+G18)</f>
        <v>0.75711864932211959</v>
      </c>
      <c r="I18">
        <f>H18*H2</f>
        <v>8.4615580248240079</v>
      </c>
      <c r="J18">
        <f>CONVERT(B19,"m","ft")</f>
        <v>423.03229161452884</v>
      </c>
      <c r="K18">
        <f t="shared" si="9"/>
        <v>128.94024248410841</v>
      </c>
      <c r="L18">
        <f>0.5*(($B$8*$H$9)/($B$7))*K18*I18</f>
        <v>1.6676347348900891</v>
      </c>
      <c r="M18">
        <f t="shared" ref="M18:M22" si="11">1+L18</f>
        <v>2.6676347348900888</v>
      </c>
      <c r="Q18">
        <f t="shared" si="6"/>
        <v>25</v>
      </c>
      <c r="R18">
        <f t="shared" si="0"/>
        <v>1.1735047637799276</v>
      </c>
      <c r="S18">
        <f t="shared" si="1"/>
        <v>1.1446390523636656</v>
      </c>
      <c r="T18">
        <f t="shared" si="2"/>
        <v>1.0537329335853092</v>
      </c>
      <c r="U18">
        <f t="shared" si="3"/>
        <v>0.82649523622007237</v>
      </c>
      <c r="V18">
        <f t="shared" si="4"/>
        <v>0.85536094763633441</v>
      </c>
      <c r="W18">
        <f t="shared" si="5"/>
        <v>0.94626706641469072</v>
      </c>
      <c r="X18">
        <f t="shared" si="7"/>
        <v>0.29517864736111127</v>
      </c>
      <c r="AV18">
        <v>25</v>
      </c>
      <c r="AW18">
        <v>0.133465151</v>
      </c>
      <c r="AX18">
        <v>0.20481676600000001</v>
      </c>
      <c r="AY18">
        <v>25</v>
      </c>
      <c r="AZ18">
        <v>1.0591902399999999</v>
      </c>
      <c r="BA18">
        <v>1.0675650240000001</v>
      </c>
      <c r="BB18">
        <v>1.0337825119999999</v>
      </c>
      <c r="BC18">
        <v>0.96621748799999996</v>
      </c>
      <c r="BD18">
        <v>0.93243497600000003</v>
      </c>
      <c r="BE18">
        <v>0.94080976000000005</v>
      </c>
      <c r="BF18">
        <v>0.133465151</v>
      </c>
    </row>
    <row r="19" spans="1:58">
      <c r="A19" t="s">
        <v>783</v>
      </c>
      <c r="B19" s="63">
        <f>'TW and WS'!E31*SQRT(B9/B8)</f>
        <v>128.94024248410841</v>
      </c>
      <c r="C19" t="s">
        <v>258</v>
      </c>
      <c r="E19" t="s">
        <v>784</v>
      </c>
      <c r="F19">
        <f>'TW and WS'!$E$29</f>
        <v>0.36519298717678694</v>
      </c>
      <c r="G19">
        <f t="shared" si="8"/>
        <v>32.655311967770807</v>
      </c>
      <c r="H19">
        <f t="shared" si="10"/>
        <v>0.75711864932211959</v>
      </c>
      <c r="I19">
        <f>H19*H3</f>
        <v>4.2307790124120039</v>
      </c>
      <c r="J19">
        <f>CONVERT(B20,"m","ft")</f>
        <v>449.54383029245349</v>
      </c>
      <c r="K19">
        <f t="shared" si="9"/>
        <v>137.02095947313981</v>
      </c>
      <c r="L19">
        <f>0.5*(($B$8*$H$9)/($B$7))*K19*I19</f>
        <v>0.88607290874893985</v>
      </c>
      <c r="M19">
        <f t="shared" si="11"/>
        <v>1.8860729087489398</v>
      </c>
      <c r="Q19">
        <f t="shared" si="6"/>
        <v>30</v>
      </c>
      <c r="R19">
        <f t="shared" si="0"/>
        <v>1.2082057165359132</v>
      </c>
      <c r="S19">
        <f t="shared" si="1"/>
        <v>1.1735668628363987</v>
      </c>
      <c r="T19">
        <f t="shared" si="2"/>
        <v>1.0644795203023711</v>
      </c>
      <c r="U19">
        <f t="shared" si="3"/>
        <v>0.79179428346408676</v>
      </c>
      <c r="V19">
        <f t="shared" si="4"/>
        <v>0.82643313716360134</v>
      </c>
      <c r="W19">
        <f t="shared" si="5"/>
        <v>0.93552047969762886</v>
      </c>
      <c r="X19">
        <f t="shared" si="7"/>
        <v>0.42505725220000018</v>
      </c>
      <c r="AV19">
        <v>30</v>
      </c>
      <c r="AW19">
        <v>0.19218981700000001</v>
      </c>
      <c r="AX19">
        <v>0.29493614299999998</v>
      </c>
      <c r="AY19">
        <v>30</v>
      </c>
      <c r="AZ19">
        <v>1.0710282879999999</v>
      </c>
      <c r="BA19">
        <v>1.0810780289999999</v>
      </c>
      <c r="BB19">
        <v>1.040539015</v>
      </c>
      <c r="BC19">
        <v>0.95946098499999999</v>
      </c>
      <c r="BD19">
        <v>0.91892197099999995</v>
      </c>
      <c r="BE19">
        <v>0.92897171199999995</v>
      </c>
      <c r="BF19">
        <v>0.19218981700000001</v>
      </c>
    </row>
    <row r="20" spans="1:58">
      <c r="A20" t="s">
        <v>785</v>
      </c>
      <c r="B20" s="340">
        <f>0.85*($B$15)*SQRT(B9/B8)</f>
        <v>137.02095947313981</v>
      </c>
      <c r="C20" t="s">
        <v>258</v>
      </c>
      <c r="D20">
        <f>('TW and WS'!C15+0.05)*'Loading diagram'!B15*SQRT(B9/B8)</f>
        <v>137.02095947313984</v>
      </c>
      <c r="E20" t="s">
        <v>784</v>
      </c>
      <c r="F20">
        <f>'TW and WS'!$E$29</f>
        <v>0.36519298717678694</v>
      </c>
      <c r="G20">
        <f t="shared" si="8"/>
        <v>32.655311967770807</v>
      </c>
      <c r="H20">
        <f>(0.88*G20)/(5.3+G20)</f>
        <v>0.75711864932211959</v>
      </c>
      <c r="I20">
        <f>H20*H3</f>
        <v>4.2307790124120039</v>
      </c>
      <c r="J20">
        <f>CONVERT(B20,"m","ft")</f>
        <v>449.54383029245349</v>
      </c>
      <c r="K20">
        <f t="shared" si="9"/>
        <v>137.02095947313981</v>
      </c>
      <c r="L20">
        <f>-0.5*(($B$8*$H$9)/($B$7))*K20*I20</f>
        <v>-0.88607290874893985</v>
      </c>
      <c r="M20">
        <f t="shared" si="11"/>
        <v>0.11392709125106015</v>
      </c>
      <c r="Q20">
        <f t="shared" si="6"/>
        <v>35</v>
      </c>
      <c r="R20">
        <f t="shared" si="0"/>
        <v>1.2429066692918989</v>
      </c>
      <c r="S20">
        <f t="shared" si="1"/>
        <v>1.2024946733091317</v>
      </c>
      <c r="T20">
        <f t="shared" si="2"/>
        <v>1.0752261070194329</v>
      </c>
      <c r="U20">
        <f t="shared" si="3"/>
        <v>0.75709333070810125</v>
      </c>
      <c r="V20">
        <f t="shared" si="4"/>
        <v>0.79750532669086827</v>
      </c>
      <c r="W20">
        <f t="shared" si="5"/>
        <v>0.924773892980567</v>
      </c>
      <c r="X20">
        <f t="shared" si="7"/>
        <v>0.578550148827778</v>
      </c>
      <c r="AV20">
        <v>35</v>
      </c>
      <c r="AW20">
        <v>0.26159169599999998</v>
      </c>
      <c r="AX20">
        <v>0.40144086099999998</v>
      </c>
      <c r="AY20">
        <v>35</v>
      </c>
      <c r="AZ20">
        <v>1.0828663359999999</v>
      </c>
      <c r="BA20">
        <v>1.094591034</v>
      </c>
      <c r="BB20">
        <v>1.047295517</v>
      </c>
      <c r="BC20">
        <v>0.95270448299999999</v>
      </c>
      <c r="BD20">
        <v>0.90540896599999998</v>
      </c>
      <c r="BE20">
        <v>0.91713366399999996</v>
      </c>
      <c r="BF20">
        <v>0.26159169599999998</v>
      </c>
    </row>
    <row r="21" spans="1:58">
      <c r="A21" t="s">
        <v>786</v>
      </c>
      <c r="B21" s="340">
        <f>SQRT(B7/(0.5*B9*B5))*SQRT(B9/B8)</f>
        <v>46.014800083993975</v>
      </c>
      <c r="C21" t="s">
        <v>258</v>
      </c>
      <c r="E21" t="s">
        <v>782</v>
      </c>
      <c r="F21">
        <f>'TW and WS'!$E$29</f>
        <v>0.36519298717678694</v>
      </c>
      <c r="G21">
        <f t="shared" si="8"/>
        <v>32.655311967770807</v>
      </c>
      <c r="H21">
        <f t="shared" si="10"/>
        <v>0.75711864932211959</v>
      </c>
      <c r="I21">
        <f>H21*H2</f>
        <v>8.4615580248240079</v>
      </c>
      <c r="J21">
        <f>CONVERT(B19,"m","ft")</f>
        <v>423.03229161452884</v>
      </c>
      <c r="K21">
        <f t="shared" si="9"/>
        <v>128.94024248410841</v>
      </c>
      <c r="L21">
        <f t="shared" ref="L21:L22" si="12">-0.5*(($B$8*$H$9)/($B$7))*K21*I21</f>
        <v>-1.6676347348900891</v>
      </c>
      <c r="M21">
        <f t="shared" si="11"/>
        <v>-0.66763473489008907</v>
      </c>
      <c r="Q21">
        <f t="shared" si="6"/>
        <v>40</v>
      </c>
      <c r="R21">
        <f t="shared" si="0"/>
        <v>1.2776076220478843</v>
      </c>
      <c r="S21">
        <f t="shared" si="1"/>
        <v>1.2314224837818648</v>
      </c>
      <c r="T21">
        <f t="shared" si="2"/>
        <v>1.0859726937364949</v>
      </c>
      <c r="U21">
        <f t="shared" si="3"/>
        <v>0.72239237795211575</v>
      </c>
      <c r="V21">
        <f t="shared" si="4"/>
        <v>0.76857751621813519</v>
      </c>
      <c r="W21">
        <f t="shared" si="5"/>
        <v>0.91402730626350515</v>
      </c>
      <c r="X21">
        <f t="shared" si="7"/>
        <v>0.75565733724444484</v>
      </c>
      <c r="AV21">
        <v>40</v>
      </c>
      <c r="AW21">
        <v>0.341670786</v>
      </c>
      <c r="AX21">
        <v>0.52433092100000001</v>
      </c>
      <c r="AY21">
        <v>40</v>
      </c>
      <c r="AZ21">
        <v>1.0947043839999999</v>
      </c>
      <c r="BA21">
        <v>1.1081040390000001</v>
      </c>
      <c r="BB21">
        <v>1.054052019</v>
      </c>
      <c r="BC21">
        <v>0.94594798099999999</v>
      </c>
      <c r="BD21">
        <v>0.89189596100000001</v>
      </c>
      <c r="BE21">
        <v>0.90529561599999997</v>
      </c>
      <c r="BF21">
        <v>0.341670786</v>
      </c>
    </row>
    <row r="22" spans="1:58">
      <c r="A22" t="s">
        <v>787</v>
      </c>
      <c r="B22" s="340">
        <f>B21*SQRT(B3)</f>
        <v>72.755787171364105</v>
      </c>
      <c r="C22" t="s">
        <v>258</v>
      </c>
      <c r="E22" t="s">
        <v>780</v>
      </c>
      <c r="F22">
        <f>'TW and WS'!$E$29</f>
        <v>0.36519298717678694</v>
      </c>
      <c r="G22">
        <f t="shared" si="8"/>
        <v>32.655311967770807</v>
      </c>
      <c r="H22">
        <f>(0.88*G22)/(5.3+G22)</f>
        <v>0.75711864932211959</v>
      </c>
      <c r="I22">
        <f>H22*H1</f>
        <v>11.784642630936711</v>
      </c>
      <c r="J22">
        <f>J4*((1+(H17*F1*J18*H9)/(498*H10))^0.5)</f>
        <v>198.48611069134927</v>
      </c>
      <c r="K22">
        <f t="shared" si="9"/>
        <v>60.498566538723253</v>
      </c>
      <c r="L22">
        <f t="shared" si="12"/>
        <v>-1.0897418118225923</v>
      </c>
      <c r="M22">
        <f t="shared" si="11"/>
        <v>-8.9741811822592332E-2</v>
      </c>
      <c r="Q22">
        <f t="shared" si="6"/>
        <v>45</v>
      </c>
      <c r="R22">
        <f t="shared" si="0"/>
        <v>1.3123085748038699</v>
      </c>
      <c r="S22">
        <f t="shared" si="1"/>
        <v>1.2603502942545979</v>
      </c>
      <c r="T22">
        <f t="shared" si="2"/>
        <v>1.0967192804535566</v>
      </c>
      <c r="U22">
        <f t="shared" si="3"/>
        <v>0.68769142519613013</v>
      </c>
      <c r="V22">
        <f t="shared" si="4"/>
        <v>0.73964970574540201</v>
      </c>
      <c r="W22">
        <f t="shared" si="5"/>
        <v>0.90328071954644329</v>
      </c>
      <c r="X22">
        <f t="shared" si="7"/>
        <v>0.9563788174500002</v>
      </c>
      <c r="AV22">
        <v>45</v>
      </c>
      <c r="AW22">
        <v>0.43242708800000002</v>
      </c>
      <c r="AX22">
        <v>0.66360632100000005</v>
      </c>
      <c r="AY22">
        <v>45</v>
      </c>
      <c r="AZ22">
        <v>1.1065424319999999</v>
      </c>
      <c r="BA22">
        <v>1.121617044</v>
      </c>
      <c r="BB22">
        <v>1.0608085220000001</v>
      </c>
      <c r="BC22">
        <v>0.93919147800000002</v>
      </c>
      <c r="BD22">
        <v>0.87838295600000005</v>
      </c>
      <c r="BE22">
        <v>0.89345756799999998</v>
      </c>
      <c r="BF22">
        <v>0.43242708800000002</v>
      </c>
    </row>
    <row r="23" spans="1:58">
      <c r="K23">
        <v>0</v>
      </c>
      <c r="M23">
        <v>1</v>
      </c>
      <c r="Q23">
        <f t="shared" si="6"/>
        <v>50</v>
      </c>
      <c r="R23">
        <f t="shared" si="0"/>
        <v>1.3470095275598553</v>
      </c>
      <c r="S23">
        <f t="shared" si="1"/>
        <v>1.2892781047273312</v>
      </c>
      <c r="T23">
        <f t="shared" si="2"/>
        <v>1.1074658671706186</v>
      </c>
      <c r="U23">
        <f t="shared" si="3"/>
        <v>0.65299047244014463</v>
      </c>
      <c r="V23">
        <f t="shared" si="4"/>
        <v>0.71072189527266894</v>
      </c>
      <c r="W23">
        <f t="shared" si="5"/>
        <v>0.89253413282938143</v>
      </c>
      <c r="X23">
        <f t="shared" si="7"/>
        <v>1.1807145894444451</v>
      </c>
      <c r="AV23">
        <v>50</v>
      </c>
      <c r="AW23">
        <v>0.53386060300000004</v>
      </c>
      <c r="AX23">
        <v>0.81926706299999996</v>
      </c>
      <c r="AY23">
        <v>50</v>
      </c>
      <c r="AZ23">
        <v>1.1183804799999999</v>
      </c>
      <c r="BA23">
        <v>1.1351300479999999</v>
      </c>
      <c r="BB23">
        <v>1.0675650240000001</v>
      </c>
      <c r="BC23">
        <v>0.93243497600000003</v>
      </c>
      <c r="BD23">
        <v>0.86486995200000005</v>
      </c>
      <c r="BE23">
        <v>0.88161951999999999</v>
      </c>
      <c r="BF23">
        <v>0.53386060300000004</v>
      </c>
    </row>
    <row r="24" spans="1:58">
      <c r="A24">
        <v>0</v>
      </c>
      <c r="B24">
        <f t="shared" ref="B24:B48" si="13">(0.5*$B$8*A24^2*$B$5)/$B$7</f>
        <v>0</v>
      </c>
      <c r="C24">
        <v>0</v>
      </c>
      <c r="Q24">
        <f t="shared" si="6"/>
        <v>55</v>
      </c>
      <c r="R24">
        <f t="shared" si="0"/>
        <v>1.3817104803158409</v>
      </c>
      <c r="S24">
        <f t="shared" si="1"/>
        <v>1.3182059152000642</v>
      </c>
      <c r="T24">
        <f t="shared" si="2"/>
        <v>1.1182124538876803</v>
      </c>
      <c r="U24">
        <f t="shared" si="3"/>
        <v>0.61828951968415913</v>
      </c>
      <c r="V24">
        <f t="shared" si="4"/>
        <v>0.68179408479993575</v>
      </c>
      <c r="W24">
        <f t="shared" si="5"/>
        <v>0.88178754611231958</v>
      </c>
      <c r="X24">
        <f t="shared" si="7"/>
        <v>1.4286646532277782</v>
      </c>
      <c r="AV24">
        <v>55</v>
      </c>
      <c r="AW24">
        <v>0.64597132999999995</v>
      </c>
      <c r="AX24">
        <v>0.99131314699999995</v>
      </c>
      <c r="AY24">
        <v>55</v>
      </c>
      <c r="AZ24">
        <v>1.1302185279999999</v>
      </c>
      <c r="BA24">
        <v>1.148643053</v>
      </c>
      <c r="BB24">
        <v>1.0743215269999999</v>
      </c>
      <c r="BC24">
        <v>0.92567847299999995</v>
      </c>
      <c r="BD24">
        <v>0.85135694699999998</v>
      </c>
      <c r="BE24">
        <v>0.869781472</v>
      </c>
      <c r="BF24">
        <v>0.64597132999999995</v>
      </c>
    </row>
    <row r="25" spans="1:58">
      <c r="A25">
        <f>A24+5</f>
        <v>5</v>
      </c>
      <c r="B25">
        <f t="shared" si="13"/>
        <v>1.1807145894444445E-2</v>
      </c>
      <c r="C25">
        <f>(1/2*$B$8*A25^2*$B$6)/$B$7</f>
        <v>1.0279315828802494E-2</v>
      </c>
      <c r="Q25">
        <f t="shared" si="6"/>
        <v>60</v>
      </c>
      <c r="R25">
        <f t="shared" si="0"/>
        <v>1.4164114330718265</v>
      </c>
      <c r="S25">
        <f t="shared" si="1"/>
        <v>1.3471337256727973</v>
      </c>
      <c r="T25">
        <f t="shared" si="2"/>
        <v>1.1289590406047423</v>
      </c>
      <c r="U25">
        <f t="shared" si="3"/>
        <v>0.58358856692817351</v>
      </c>
      <c r="V25">
        <f t="shared" si="4"/>
        <v>0.65286627432720268</v>
      </c>
      <c r="W25">
        <f t="shared" si="5"/>
        <v>0.87104095939525772</v>
      </c>
      <c r="X25">
        <f t="shared" si="7"/>
        <v>1.7002290088000007</v>
      </c>
      <c r="AV25">
        <v>60</v>
      </c>
      <c r="AW25">
        <v>0.76875926800000005</v>
      </c>
      <c r="AX25">
        <v>1</v>
      </c>
      <c r="AY25">
        <v>60</v>
      </c>
      <c r="AZ25">
        <v>1.1420565760000001</v>
      </c>
      <c r="BA25">
        <v>1.1621560580000001</v>
      </c>
      <c r="BB25">
        <v>1.0810780289999999</v>
      </c>
      <c r="BC25">
        <v>0.91892197099999995</v>
      </c>
      <c r="BD25">
        <v>0.83784394200000001</v>
      </c>
      <c r="BE25">
        <v>0.85794342400000001</v>
      </c>
      <c r="BF25">
        <v>0.76875926800000005</v>
      </c>
    </row>
    <row r="26" spans="1:58">
      <c r="A26">
        <f t="shared" ref="A26:A47" si="14">A25+5</f>
        <v>10</v>
      </c>
      <c r="B26">
        <f t="shared" si="13"/>
        <v>4.7228583577777782E-2</v>
      </c>
      <c r="C26">
        <f t="shared" ref="C26:C35" si="15">(1/2*$B$8*A26^2*$B$6)/$B$7</f>
        <v>4.1117263315209977E-2</v>
      </c>
      <c r="Q26">
        <f t="shared" si="6"/>
        <v>65</v>
      </c>
      <c r="R26">
        <f t="shared" si="0"/>
        <v>1.4511123858278121</v>
      </c>
      <c r="S26">
        <f t="shared" si="1"/>
        <v>1.3760615361455304</v>
      </c>
      <c r="T26">
        <f t="shared" si="2"/>
        <v>1.139705627321804</v>
      </c>
      <c r="U26">
        <f t="shared" si="3"/>
        <v>0.54888761417218801</v>
      </c>
      <c r="V26">
        <f t="shared" si="4"/>
        <v>0.6239384638544696</v>
      </c>
      <c r="W26">
        <f t="shared" si="5"/>
        <v>0.86029437267819597</v>
      </c>
      <c r="X26">
        <f t="shared" si="7"/>
        <v>1.9954076561611118</v>
      </c>
      <c r="AV26">
        <v>65</v>
      </c>
      <c r="AW26">
        <v>0.90222441900000006</v>
      </c>
      <c r="AX26">
        <v>1</v>
      </c>
      <c r="AY26">
        <v>65</v>
      </c>
      <c r="AZ26">
        <v>1.1538946240000001</v>
      </c>
      <c r="BA26">
        <v>1.175669063</v>
      </c>
      <c r="BB26">
        <v>1.0878345309999999</v>
      </c>
      <c r="BC26">
        <v>0.91216546899999995</v>
      </c>
      <c r="BD26">
        <v>0.82433093700000004</v>
      </c>
      <c r="BE26">
        <v>0.84610537600000002</v>
      </c>
      <c r="BF26">
        <v>0.90222441900000006</v>
      </c>
    </row>
    <row r="27" spans="1:58">
      <c r="A27">
        <f t="shared" si="14"/>
        <v>15</v>
      </c>
      <c r="B27">
        <f t="shared" si="13"/>
        <v>0.10626431305</v>
      </c>
      <c r="C27">
        <f t="shared" si="15"/>
        <v>9.2513842459222437E-2</v>
      </c>
      <c r="Q27">
        <v>67.5</v>
      </c>
      <c r="R27">
        <f t="shared" si="0"/>
        <v>1.4684628622058047</v>
      </c>
      <c r="S27">
        <f t="shared" si="1"/>
        <v>1.390525441381897</v>
      </c>
      <c r="T27">
        <f t="shared" si="2"/>
        <v>1.1450789206803349</v>
      </c>
      <c r="U27">
        <f t="shared" si="3"/>
        <v>0.53153713779419531</v>
      </c>
      <c r="V27">
        <f t="shared" si="4"/>
        <v>0.60947455861810307</v>
      </c>
      <c r="W27">
        <f t="shared" si="5"/>
        <v>0.85492107931966499</v>
      </c>
      <c r="X27">
        <f t="shared" si="7"/>
        <v>2.1518523392625006</v>
      </c>
      <c r="AV27">
        <v>67.5</v>
      </c>
      <c r="AW27">
        <v>0.97296094899999996</v>
      </c>
      <c r="AX27">
        <v>1</v>
      </c>
      <c r="AY27">
        <v>67.5</v>
      </c>
      <c r="AZ27">
        <v>1.1598136480000001</v>
      </c>
      <c r="BA27">
        <v>1.182425565</v>
      </c>
      <c r="BB27">
        <v>1.091212783</v>
      </c>
      <c r="BC27">
        <v>0.90878721699999998</v>
      </c>
      <c r="BD27">
        <v>0.81757443500000004</v>
      </c>
      <c r="BE27">
        <v>0.84018635200000003</v>
      </c>
      <c r="BF27">
        <v>0.97296094899999996</v>
      </c>
    </row>
    <row r="28" spans="1:58">
      <c r="A28">
        <f t="shared" si="14"/>
        <v>20</v>
      </c>
      <c r="B28">
        <f t="shared" si="13"/>
        <v>0.18891433431111113</v>
      </c>
      <c r="C28">
        <f t="shared" si="15"/>
        <v>0.16446905326083991</v>
      </c>
      <c r="Q28">
        <v>68.5</v>
      </c>
      <c r="R28">
        <f t="shared" si="0"/>
        <v>1.4754030527570019</v>
      </c>
      <c r="S28">
        <f t="shared" si="1"/>
        <v>1.3963110034764437</v>
      </c>
      <c r="T28">
        <f t="shared" si="2"/>
        <v>1.1472282380237473</v>
      </c>
      <c r="U28">
        <f t="shared" si="3"/>
        <v>0.5245969472429981</v>
      </c>
      <c r="V28">
        <f t="shared" si="4"/>
        <v>0.60368899652355634</v>
      </c>
      <c r="W28">
        <f t="shared" si="5"/>
        <v>0.8527717619762526</v>
      </c>
      <c r="X28">
        <f t="shared" si="7"/>
        <v>2.2160832129282788</v>
      </c>
      <c r="AV28">
        <v>68.5</v>
      </c>
      <c r="AW28">
        <v>1.0020029660000001</v>
      </c>
      <c r="AX28">
        <v>1</v>
      </c>
      <c r="AY28">
        <v>68.5</v>
      </c>
      <c r="AZ28">
        <v>1.1621812579999999</v>
      </c>
      <c r="BA28">
        <v>1.1851281659999999</v>
      </c>
      <c r="BB28">
        <v>1.0925640830000001</v>
      </c>
      <c r="BC28">
        <v>0.90743591700000004</v>
      </c>
      <c r="BD28">
        <v>0.81487183399999996</v>
      </c>
      <c r="BE28">
        <v>0.83781874199999995</v>
      </c>
      <c r="BF28">
        <v>1.0020029660000001</v>
      </c>
    </row>
    <row r="29" spans="1:58">
      <c r="A29">
        <f t="shared" si="14"/>
        <v>25</v>
      </c>
      <c r="B29">
        <f t="shared" si="13"/>
        <v>0.2951786473611111</v>
      </c>
      <c r="C29">
        <f t="shared" si="15"/>
        <v>0.25698289572006233</v>
      </c>
      <c r="Q29">
        <f>Q26+5</f>
        <v>70</v>
      </c>
      <c r="R29">
        <f t="shared" si="0"/>
        <v>1.4858133385837975</v>
      </c>
      <c r="S29">
        <f t="shared" si="1"/>
        <v>1.4049893466182635</v>
      </c>
      <c r="T29">
        <f t="shared" si="2"/>
        <v>1.150452214038866</v>
      </c>
      <c r="U29">
        <f t="shared" si="3"/>
        <v>0.51418666141620251</v>
      </c>
      <c r="V29">
        <f t="shared" si="4"/>
        <v>0.59501065338173653</v>
      </c>
      <c r="W29">
        <f t="shared" si="5"/>
        <v>0.84954778596113401</v>
      </c>
      <c r="X29">
        <f t="shared" si="7"/>
        <v>2.314200595311112</v>
      </c>
      <c r="AV29">
        <v>70</v>
      </c>
      <c r="AW29">
        <v>1.046366782</v>
      </c>
      <c r="AY29">
        <v>70</v>
      </c>
      <c r="AZ29">
        <v>1.1657326720000001</v>
      </c>
      <c r="BA29">
        <v>1.189182068</v>
      </c>
      <c r="BB29">
        <v>1.094591034</v>
      </c>
      <c r="BC29">
        <v>0.90540896599999998</v>
      </c>
      <c r="BD29">
        <v>0.81081793199999996</v>
      </c>
      <c r="BE29">
        <v>0.83426732800000003</v>
      </c>
      <c r="BF29">
        <v>1.046366782</v>
      </c>
    </row>
    <row r="30" spans="1:58">
      <c r="A30">
        <f t="shared" si="14"/>
        <v>30</v>
      </c>
      <c r="B30">
        <f t="shared" si="13"/>
        <v>0.42505725220000001</v>
      </c>
      <c r="C30">
        <f t="shared" si="15"/>
        <v>0.37005536983688975</v>
      </c>
      <c r="Q30">
        <f t="shared" ref="Q30:Q36" si="16">Q29+5</f>
        <v>75</v>
      </c>
      <c r="R30">
        <f t="shared" si="0"/>
        <v>1.5205142913397831</v>
      </c>
      <c r="S30">
        <f t="shared" si="1"/>
        <v>1.4339171570909965</v>
      </c>
      <c r="T30">
        <f t="shared" si="2"/>
        <v>1.1611988007559277</v>
      </c>
      <c r="U30">
        <f t="shared" si="3"/>
        <v>0.47948570866021689</v>
      </c>
      <c r="V30">
        <f t="shared" si="4"/>
        <v>0.56608284290900346</v>
      </c>
      <c r="W30">
        <f t="shared" si="5"/>
        <v>0.83880119924407226</v>
      </c>
      <c r="X30">
        <f t="shared" si="7"/>
        <v>2.656607826250001</v>
      </c>
      <c r="AV30">
        <v>75</v>
      </c>
      <c r="AW30">
        <v>1.2011863570000001</v>
      </c>
      <c r="AY30">
        <v>75</v>
      </c>
      <c r="AZ30">
        <v>1.1775707200000001</v>
      </c>
      <c r="BA30">
        <v>1.2026950729999999</v>
      </c>
      <c r="BB30">
        <v>1.101347536</v>
      </c>
      <c r="BC30">
        <v>0.89865246399999998</v>
      </c>
      <c r="BD30">
        <v>0.797304927</v>
      </c>
      <c r="BE30">
        <v>0.82242928000000004</v>
      </c>
      <c r="BF30">
        <v>1.2011863570000001</v>
      </c>
    </row>
    <row r="31" spans="1:58">
      <c r="A31">
        <f t="shared" si="14"/>
        <v>35</v>
      </c>
      <c r="B31">
        <f t="shared" si="13"/>
        <v>0.57855014882777778</v>
      </c>
      <c r="C31">
        <f t="shared" si="15"/>
        <v>0.50368647561132218</v>
      </c>
      <c r="Q31">
        <f t="shared" si="16"/>
        <v>80</v>
      </c>
      <c r="R31">
        <f t="shared" si="0"/>
        <v>1.5552152440957685</v>
      </c>
      <c r="S31">
        <f t="shared" si="1"/>
        <v>1.4628449675637296</v>
      </c>
      <c r="T31">
        <f t="shared" si="2"/>
        <v>1.1719453874729897</v>
      </c>
      <c r="U31">
        <f t="shared" si="3"/>
        <v>0.44478475590423139</v>
      </c>
      <c r="V31">
        <f t="shared" si="4"/>
        <v>0.53715503243627027</v>
      </c>
      <c r="W31">
        <f t="shared" si="5"/>
        <v>0.82805461252701029</v>
      </c>
      <c r="X31">
        <f t="shared" si="7"/>
        <v>3.0226293489777794</v>
      </c>
      <c r="AV31">
        <v>80</v>
      </c>
      <c r="AW31">
        <v>1.366683144</v>
      </c>
      <c r="AY31">
        <v>80</v>
      </c>
      <c r="AZ31">
        <v>1.1894087680000001</v>
      </c>
      <c r="BA31">
        <v>1.216208078</v>
      </c>
      <c r="BB31">
        <v>1.1081040390000001</v>
      </c>
      <c r="BC31">
        <v>0.89189596100000001</v>
      </c>
      <c r="BD31">
        <v>0.78379192200000003</v>
      </c>
      <c r="BE31">
        <v>0.81059123200000005</v>
      </c>
      <c r="BF31">
        <v>1.366683144</v>
      </c>
    </row>
    <row r="32" spans="1:58">
      <c r="A32">
        <f t="shared" si="14"/>
        <v>40</v>
      </c>
      <c r="B32">
        <f t="shared" si="13"/>
        <v>0.7556573372444445</v>
      </c>
      <c r="C32">
        <f t="shared" si="15"/>
        <v>0.65787621304335964</v>
      </c>
      <c r="Q32">
        <f t="shared" si="16"/>
        <v>85</v>
      </c>
      <c r="R32">
        <f t="shared" si="0"/>
        <v>1.5899161968517541</v>
      </c>
      <c r="S32">
        <f t="shared" si="1"/>
        <v>1.4917727780364629</v>
      </c>
      <c r="T32">
        <f t="shared" si="2"/>
        <v>1.1826919741900515</v>
      </c>
      <c r="U32">
        <f t="shared" si="3"/>
        <v>0.41008380314824588</v>
      </c>
      <c r="V32">
        <f t="shared" si="4"/>
        <v>0.50822722196353709</v>
      </c>
      <c r="W32">
        <f t="shared" si="5"/>
        <v>0.81730802580994855</v>
      </c>
      <c r="X32">
        <f t="shared" si="7"/>
        <v>3.4122651634944456</v>
      </c>
      <c r="AV32">
        <v>85</v>
      </c>
      <c r="AW32">
        <v>1.542857143</v>
      </c>
      <c r="AY32">
        <v>85</v>
      </c>
      <c r="AZ32">
        <v>1.2012468160000001</v>
      </c>
      <c r="BA32">
        <v>1.229721082</v>
      </c>
      <c r="BB32">
        <v>1.1148605410000001</v>
      </c>
      <c r="BC32">
        <v>0.88513945900000002</v>
      </c>
      <c r="BD32">
        <v>0.77027891800000003</v>
      </c>
      <c r="BE32">
        <v>0.79875318399999995</v>
      </c>
      <c r="BF32">
        <v>1.542857143</v>
      </c>
    </row>
    <row r="33" spans="1:58">
      <c r="A33">
        <f t="shared" si="14"/>
        <v>45</v>
      </c>
      <c r="B33">
        <f t="shared" si="13"/>
        <v>0.95637881745000008</v>
      </c>
      <c r="C33">
        <f t="shared" si="15"/>
        <v>0.83262458213300194</v>
      </c>
      <c r="Q33">
        <f t="shared" si="16"/>
        <v>90</v>
      </c>
      <c r="R33">
        <f t="shared" si="0"/>
        <v>1.6246171496077397</v>
      </c>
      <c r="S33">
        <f t="shared" si="1"/>
        <v>1.520700588509196</v>
      </c>
      <c r="T33">
        <f t="shared" si="2"/>
        <v>1.1934385609071134</v>
      </c>
      <c r="U33">
        <f t="shared" si="3"/>
        <v>0.37538285039226027</v>
      </c>
      <c r="V33">
        <f t="shared" si="4"/>
        <v>0.47929941149080402</v>
      </c>
      <c r="W33">
        <f t="shared" si="5"/>
        <v>0.80656143909288669</v>
      </c>
      <c r="X33">
        <f t="shared" si="7"/>
        <v>3.8255152698000008</v>
      </c>
      <c r="AV33">
        <v>90</v>
      </c>
      <c r="AW33">
        <v>1.729708354</v>
      </c>
      <c r="AY33">
        <v>90</v>
      </c>
      <c r="AZ33">
        <v>1.213084864</v>
      </c>
      <c r="BA33">
        <v>1.243234087</v>
      </c>
      <c r="BB33">
        <v>1.121617044</v>
      </c>
      <c r="BC33">
        <v>0.87838295600000005</v>
      </c>
      <c r="BD33">
        <v>0.75676591299999996</v>
      </c>
      <c r="BE33">
        <v>0.78691513599999996</v>
      </c>
      <c r="BF33">
        <v>1.729708354</v>
      </c>
    </row>
    <row r="34" spans="1:58">
      <c r="A34">
        <f t="shared" si="14"/>
        <v>50</v>
      </c>
      <c r="B34">
        <f t="shared" si="13"/>
        <v>1.1807145894444444</v>
      </c>
      <c r="C34">
        <f t="shared" si="15"/>
        <v>1.0279315828802493</v>
      </c>
      <c r="Q34">
        <f t="shared" si="16"/>
        <v>95</v>
      </c>
      <c r="R34">
        <f t="shared" si="0"/>
        <v>1.6593181023637253</v>
      </c>
      <c r="S34">
        <f t="shared" si="1"/>
        <v>1.5496283989819291</v>
      </c>
      <c r="T34">
        <f t="shared" si="2"/>
        <v>1.2041851476241752</v>
      </c>
      <c r="U34">
        <f t="shared" si="3"/>
        <v>0.34068189763627477</v>
      </c>
      <c r="V34">
        <f t="shared" si="4"/>
        <v>0.45037160101807094</v>
      </c>
      <c r="W34">
        <f t="shared" si="5"/>
        <v>0.79581485237582483</v>
      </c>
      <c r="X34">
        <f t="shared" si="7"/>
        <v>4.2623796678944457</v>
      </c>
      <c r="AV34">
        <v>95</v>
      </c>
      <c r="AW34">
        <v>1.9272367770000001</v>
      </c>
      <c r="AY34">
        <v>95</v>
      </c>
      <c r="AZ34">
        <v>1.224922912</v>
      </c>
      <c r="BA34">
        <v>1.2567470919999999</v>
      </c>
      <c r="BB34">
        <v>1.1283735459999999</v>
      </c>
      <c r="BC34">
        <v>0.87162645400000005</v>
      </c>
      <c r="BD34">
        <v>0.74325290799999999</v>
      </c>
      <c r="BE34">
        <v>0.77507708799999997</v>
      </c>
      <c r="BF34">
        <v>1.9272367770000001</v>
      </c>
    </row>
    <row r="35" spans="1:58">
      <c r="A35">
        <f t="shared" si="14"/>
        <v>55</v>
      </c>
      <c r="B35">
        <f t="shared" si="13"/>
        <v>1.4286646532277778</v>
      </c>
      <c r="C35">
        <f t="shared" si="15"/>
        <v>1.2437972152851018</v>
      </c>
      <c r="Q35">
        <f t="shared" si="16"/>
        <v>100</v>
      </c>
      <c r="R35">
        <f t="shared" si="0"/>
        <v>1.6940190551197107</v>
      </c>
      <c r="S35">
        <f t="shared" si="1"/>
        <v>1.5785562094546621</v>
      </c>
      <c r="T35">
        <f t="shared" si="2"/>
        <v>1.2149317343412371</v>
      </c>
      <c r="U35">
        <f t="shared" si="3"/>
        <v>0.30598094488028926</v>
      </c>
      <c r="V35">
        <f t="shared" si="4"/>
        <v>0.42144379054533787</v>
      </c>
      <c r="W35">
        <f t="shared" si="5"/>
        <v>0.78506826565876298</v>
      </c>
      <c r="X35">
        <f t="shared" si="7"/>
        <v>4.7228583577777803</v>
      </c>
      <c r="AV35">
        <v>100</v>
      </c>
      <c r="AW35">
        <v>2.1354424120000002</v>
      </c>
      <c r="AY35">
        <v>100</v>
      </c>
      <c r="AZ35">
        <v>1.23676096</v>
      </c>
      <c r="BA35">
        <v>1.270260097</v>
      </c>
      <c r="BB35">
        <v>1.1351300479999999</v>
      </c>
      <c r="BC35">
        <v>0.86486995200000005</v>
      </c>
      <c r="BD35">
        <v>0.72973990300000002</v>
      </c>
      <c r="BE35">
        <v>0.76323903999999998</v>
      </c>
      <c r="BF35">
        <v>2.1354424120000002</v>
      </c>
    </row>
    <row r="36" spans="1:58">
      <c r="A36">
        <f t="shared" si="14"/>
        <v>60</v>
      </c>
      <c r="B36">
        <f t="shared" si="13"/>
        <v>1.7002290088000001</v>
      </c>
      <c r="C36">
        <v>1</v>
      </c>
      <c r="Q36">
        <f t="shared" si="16"/>
        <v>105</v>
      </c>
      <c r="R36">
        <f t="shared" si="0"/>
        <v>1.7287200078756964</v>
      </c>
      <c r="S36">
        <f t="shared" si="1"/>
        <v>1.6074840199273952</v>
      </c>
      <c r="T36">
        <f t="shared" si="2"/>
        <v>1.2256783210582989</v>
      </c>
      <c r="U36">
        <f t="shared" si="3"/>
        <v>0.27127999212430365</v>
      </c>
      <c r="V36">
        <f t="shared" si="4"/>
        <v>0.39251598007260469</v>
      </c>
      <c r="W36">
        <f t="shared" si="5"/>
        <v>0.77432167894170112</v>
      </c>
      <c r="X36">
        <f t="shared" si="7"/>
        <v>5.2069513394500007</v>
      </c>
      <c r="AV36">
        <v>105</v>
      </c>
      <c r="AW36">
        <v>2.35432526</v>
      </c>
      <c r="AY36">
        <v>105</v>
      </c>
      <c r="AZ36">
        <v>1.2485990090000001</v>
      </c>
      <c r="BA36">
        <v>1.2837731020000001</v>
      </c>
      <c r="BB36">
        <v>1.141886551</v>
      </c>
      <c r="BC36">
        <v>0.85811344899999997</v>
      </c>
      <c r="BD36">
        <v>0.71622689799999995</v>
      </c>
      <c r="BE36">
        <v>0.75140099100000002</v>
      </c>
      <c r="BF36">
        <v>2.35432526</v>
      </c>
    </row>
    <row r="37" spans="1:58">
      <c r="A37">
        <f t="shared" si="14"/>
        <v>65</v>
      </c>
      <c r="B37">
        <f t="shared" si="13"/>
        <v>1.9954076561611114</v>
      </c>
      <c r="C37">
        <v>1</v>
      </c>
      <c r="Q37">
        <f>B22</f>
        <v>72.755787171364105</v>
      </c>
      <c r="R37">
        <f t="shared" si="0"/>
        <v>1.5049390266716089</v>
      </c>
      <c r="S37">
        <f t="shared" si="1"/>
        <v>1.4209331244175456</v>
      </c>
      <c r="T37">
        <f t="shared" si="2"/>
        <v>1.1563752752010321</v>
      </c>
      <c r="U37">
        <f t="shared" si="3"/>
        <v>0.49506097332839105</v>
      </c>
      <c r="V37">
        <f t="shared" si="4"/>
        <v>0.5790668755824544</v>
      </c>
      <c r="W37">
        <f t="shared" si="5"/>
        <v>0.84362472479896788</v>
      </c>
      <c r="X37">
        <f t="shared" si="7"/>
        <v>2.4999999999999996</v>
      </c>
      <c r="AV37">
        <v>108.2</v>
      </c>
      <c r="AW37">
        <v>2.5</v>
      </c>
      <c r="AY37">
        <v>108.1997039</v>
      </c>
      <c r="AZ37">
        <v>1.2561746579999999</v>
      </c>
      <c r="BA37">
        <v>1.2924206250000001</v>
      </c>
      <c r="BB37">
        <v>1.146210312</v>
      </c>
      <c r="BC37">
        <v>0.85378968799999999</v>
      </c>
      <c r="BD37">
        <v>0.70757937500000001</v>
      </c>
      <c r="BE37">
        <v>0.74382534199999994</v>
      </c>
      <c r="BF37">
        <v>2.5</v>
      </c>
    </row>
    <row r="38" spans="1:58">
      <c r="A38">
        <v>67.5</v>
      </c>
      <c r="B38">
        <f t="shared" si="13"/>
        <v>2.1518523392625002</v>
      </c>
      <c r="C38">
        <v>1</v>
      </c>
      <c r="Q38">
        <f>B22</f>
        <v>72.755787171364105</v>
      </c>
      <c r="R38">
        <f t="shared" si="0"/>
        <v>1.5049390266716089</v>
      </c>
      <c r="S38">
        <f t="shared" si="1"/>
        <v>1.4209331244175456</v>
      </c>
      <c r="T38">
        <f t="shared" si="2"/>
        <v>1.1563752752010321</v>
      </c>
      <c r="U38">
        <f t="shared" si="3"/>
        <v>0.49506097332839105</v>
      </c>
      <c r="V38">
        <f t="shared" si="4"/>
        <v>0.5790668755824544</v>
      </c>
      <c r="W38">
        <f t="shared" si="5"/>
        <v>0.84362472479896788</v>
      </c>
      <c r="X38">
        <f t="shared" si="7"/>
        <v>2.4999999999999996</v>
      </c>
      <c r="AV38">
        <v>108.2</v>
      </c>
      <c r="AW38">
        <v>2.5</v>
      </c>
      <c r="AY38">
        <v>108.1997039</v>
      </c>
      <c r="AZ38">
        <v>1.2561746579999999</v>
      </c>
      <c r="BA38">
        <v>1.2924206250000001</v>
      </c>
      <c r="BB38">
        <v>1.146210312</v>
      </c>
      <c r="BC38">
        <v>0.85378968799999999</v>
      </c>
      <c r="BD38">
        <v>0.70757937500000001</v>
      </c>
      <c r="BE38">
        <v>0.74382534199999994</v>
      </c>
      <c r="BF38">
        <v>2.5</v>
      </c>
    </row>
    <row r="39" spans="1:58">
      <c r="A39">
        <v>68.5</v>
      </c>
      <c r="B39">
        <f t="shared" si="13"/>
        <v>2.2160832129282779</v>
      </c>
      <c r="C39">
        <v>1</v>
      </c>
      <c r="Q39">
        <f>Q36+5</f>
        <v>110</v>
      </c>
      <c r="R39">
        <f t="shared" si="0"/>
        <v>1.7634209606316817</v>
      </c>
      <c r="S39">
        <f t="shared" si="1"/>
        <v>1.6364118304001285</v>
      </c>
      <c r="T39">
        <f t="shared" si="2"/>
        <v>1.2364249077753608</v>
      </c>
      <c r="U39">
        <f t="shared" si="3"/>
        <v>0.23657903936831814</v>
      </c>
      <c r="V39">
        <f t="shared" si="4"/>
        <v>0.36358816959987161</v>
      </c>
      <c r="W39">
        <f t="shared" si="5"/>
        <v>0.76357509222463926</v>
      </c>
      <c r="X39">
        <f t="shared" si="7"/>
        <v>5.714658612911113</v>
      </c>
      <c r="AV39">
        <v>181.25</v>
      </c>
      <c r="AW39">
        <v>2.5</v>
      </c>
      <c r="AY39">
        <v>110</v>
      </c>
      <c r="AZ39">
        <v>1.2604370570000001</v>
      </c>
      <c r="BA39">
        <v>1.2972861069999999</v>
      </c>
      <c r="BB39">
        <v>1.148643053</v>
      </c>
      <c r="BC39">
        <v>0.85135694699999998</v>
      </c>
      <c r="BD39">
        <v>0.70271389299999998</v>
      </c>
      <c r="BE39">
        <v>0.73956294300000003</v>
      </c>
      <c r="BF39">
        <v>2.5838853190000002</v>
      </c>
    </row>
    <row r="40" spans="1:58">
      <c r="A40">
        <f>A37+5</f>
        <v>70</v>
      </c>
      <c r="B40">
        <f t="shared" si="13"/>
        <v>2.3142005953111111</v>
      </c>
      <c r="Q40">
        <f t="shared" ref="Q40:Q53" si="17">Q39+5</f>
        <v>115</v>
      </c>
      <c r="R40">
        <f t="shared" si="0"/>
        <v>1.7981219133876674</v>
      </c>
      <c r="S40">
        <f t="shared" si="1"/>
        <v>1.6653396408728613</v>
      </c>
      <c r="T40">
        <f t="shared" si="2"/>
        <v>1.2471714944924226</v>
      </c>
      <c r="U40">
        <f t="shared" si="3"/>
        <v>0.20187808661233264</v>
      </c>
      <c r="V40">
        <f t="shared" si="4"/>
        <v>0.33466035912713854</v>
      </c>
      <c r="W40">
        <f t="shared" si="5"/>
        <v>0.75282850550757741</v>
      </c>
      <c r="X40">
        <f t="shared" si="7"/>
        <v>6.2459801781611137</v>
      </c>
      <c r="AV40">
        <v>181.25</v>
      </c>
      <c r="AW40">
        <v>0</v>
      </c>
      <c r="AY40">
        <v>115</v>
      </c>
      <c r="AZ40">
        <v>1.2722751050000001</v>
      </c>
      <c r="BA40">
        <v>1.3107991109999999</v>
      </c>
      <c r="BB40">
        <v>1.1553995560000001</v>
      </c>
      <c r="BC40">
        <v>0.84460044400000001</v>
      </c>
      <c r="BD40">
        <v>0.68920088899999998</v>
      </c>
      <c r="BE40">
        <v>0.72772489500000004</v>
      </c>
      <c r="BF40">
        <v>2.82412259</v>
      </c>
    </row>
    <row r="41" spans="1:58">
      <c r="A41">
        <f t="shared" si="14"/>
        <v>75</v>
      </c>
      <c r="B41">
        <f t="shared" si="13"/>
        <v>2.6566078262500006</v>
      </c>
      <c r="Q41">
        <f t="shared" si="17"/>
        <v>120</v>
      </c>
      <c r="R41">
        <f t="shared" si="0"/>
        <v>1.832822866143653</v>
      </c>
      <c r="S41">
        <f t="shared" si="1"/>
        <v>1.6942674513455946</v>
      </c>
      <c r="T41">
        <f t="shared" si="2"/>
        <v>1.2579180812094846</v>
      </c>
      <c r="U41">
        <f t="shared" si="3"/>
        <v>0.16717713385634703</v>
      </c>
      <c r="V41">
        <f t="shared" si="4"/>
        <v>0.30573254865440536</v>
      </c>
      <c r="W41">
        <f t="shared" si="5"/>
        <v>0.74208191879051555</v>
      </c>
      <c r="X41">
        <f t="shared" si="7"/>
        <v>6.8009160352000029</v>
      </c>
      <c r="AV41">
        <v>145</v>
      </c>
      <c r="AW41">
        <v>-1</v>
      </c>
      <c r="AY41">
        <v>120</v>
      </c>
      <c r="AZ41">
        <v>1.2841131530000001</v>
      </c>
      <c r="BA41">
        <v>1.324312116</v>
      </c>
      <c r="BB41">
        <v>1.1621560580000001</v>
      </c>
      <c r="BC41">
        <v>0.83784394200000001</v>
      </c>
      <c r="BD41">
        <v>0.67568788400000002</v>
      </c>
      <c r="BE41">
        <v>0.71588684700000005</v>
      </c>
      <c r="BF41">
        <v>3.0750370739999999</v>
      </c>
    </row>
    <row r="42" spans="1:58">
      <c r="A42">
        <f t="shared" si="14"/>
        <v>80</v>
      </c>
      <c r="B42">
        <f t="shared" si="13"/>
        <v>3.022629348977778</v>
      </c>
      <c r="Q42">
        <f t="shared" si="17"/>
        <v>125</v>
      </c>
      <c r="R42">
        <f t="shared" si="0"/>
        <v>1.8675238188996386</v>
      </c>
      <c r="S42">
        <f t="shared" si="1"/>
        <v>1.7231952618183277</v>
      </c>
      <c r="T42">
        <f t="shared" si="2"/>
        <v>1.2686646679265463</v>
      </c>
      <c r="U42">
        <f t="shared" si="3"/>
        <v>0.13247618110036152</v>
      </c>
      <c r="V42">
        <f t="shared" si="4"/>
        <v>0.27680473818167228</v>
      </c>
      <c r="W42">
        <f t="shared" si="5"/>
        <v>0.73133533207345369</v>
      </c>
      <c r="X42">
        <f t="shared" si="7"/>
        <v>7.3794661840277795</v>
      </c>
      <c r="AV42">
        <v>68.430000000000007</v>
      </c>
      <c r="AW42">
        <v>-1</v>
      </c>
      <c r="AY42">
        <v>125</v>
      </c>
      <c r="AZ42">
        <v>1.2959512010000001</v>
      </c>
      <c r="BA42">
        <v>1.3378251210000001</v>
      </c>
      <c r="BB42">
        <v>1.168912561</v>
      </c>
      <c r="BC42">
        <v>0.83108743900000004</v>
      </c>
      <c r="BD42">
        <v>0.66217487900000005</v>
      </c>
      <c r="BE42">
        <v>0.70404879899999995</v>
      </c>
      <c r="BF42">
        <v>3.3366287689999998</v>
      </c>
    </row>
    <row r="43" spans="1:58">
      <c r="A43">
        <f t="shared" si="14"/>
        <v>85</v>
      </c>
      <c r="B43">
        <f t="shared" si="13"/>
        <v>3.4122651634944448</v>
      </c>
      <c r="Q43">
        <f t="shared" si="17"/>
        <v>130</v>
      </c>
      <c r="R43">
        <f t="shared" si="0"/>
        <v>1.902224771655624</v>
      </c>
      <c r="S43">
        <f t="shared" si="1"/>
        <v>1.7521230722910608</v>
      </c>
      <c r="T43">
        <f t="shared" si="2"/>
        <v>1.2794112546436081</v>
      </c>
      <c r="U43">
        <f t="shared" si="3"/>
        <v>9.777522834437602E-2</v>
      </c>
      <c r="V43">
        <f t="shared" si="4"/>
        <v>0.24787692770893921</v>
      </c>
      <c r="W43">
        <f t="shared" si="5"/>
        <v>0.72058874535639184</v>
      </c>
      <c r="X43">
        <f t="shared" si="7"/>
        <v>7.9816306246444473</v>
      </c>
      <c r="AV43">
        <v>65</v>
      </c>
      <c r="AW43">
        <v>-0.90222441900000006</v>
      </c>
      <c r="AY43">
        <v>130</v>
      </c>
      <c r="AZ43">
        <v>1.307789249</v>
      </c>
      <c r="BA43">
        <v>1.3513381259999999</v>
      </c>
      <c r="BB43">
        <v>1.175669063</v>
      </c>
      <c r="BC43">
        <v>0.82433093700000004</v>
      </c>
      <c r="BD43">
        <v>0.64866187399999997</v>
      </c>
      <c r="BE43">
        <v>0.69221075099999996</v>
      </c>
      <c r="BF43">
        <v>3.6088976769999999</v>
      </c>
    </row>
    <row r="44" spans="1:58">
      <c r="A44">
        <f t="shared" si="14"/>
        <v>90</v>
      </c>
      <c r="B44">
        <f t="shared" si="13"/>
        <v>3.8255152698000003</v>
      </c>
      <c r="Q44">
        <f t="shared" si="17"/>
        <v>135</v>
      </c>
      <c r="R44">
        <f t="shared" si="0"/>
        <v>1.9369257244116094</v>
      </c>
      <c r="S44">
        <f t="shared" si="1"/>
        <v>1.7810508827637939</v>
      </c>
      <c r="T44">
        <f t="shared" si="2"/>
        <v>1.29015784136067</v>
      </c>
      <c r="U44">
        <f t="shared" si="3"/>
        <v>6.3074275588390516E-2</v>
      </c>
      <c r="V44">
        <f t="shared" si="4"/>
        <v>0.21894911723620614</v>
      </c>
      <c r="W44">
        <f t="shared" si="5"/>
        <v>0.70984215863932998</v>
      </c>
      <c r="X44">
        <f t="shared" si="7"/>
        <v>8.6074093570500025</v>
      </c>
      <c r="AV44">
        <v>60</v>
      </c>
      <c r="AW44">
        <v>-0.76875926800000005</v>
      </c>
      <c r="AY44">
        <v>135</v>
      </c>
      <c r="AZ44">
        <v>1.319627297</v>
      </c>
      <c r="BA44">
        <v>1.364851131</v>
      </c>
      <c r="BB44">
        <v>1.182425565</v>
      </c>
      <c r="BC44">
        <v>0.81757443500000004</v>
      </c>
      <c r="BD44">
        <v>0.635148869</v>
      </c>
      <c r="BE44">
        <v>0.68037270299999997</v>
      </c>
      <c r="BF44">
        <v>3.8918437959999999</v>
      </c>
    </row>
    <row r="45" spans="1:58">
      <c r="A45">
        <f t="shared" si="14"/>
        <v>95</v>
      </c>
      <c r="B45">
        <f t="shared" si="13"/>
        <v>4.2623796678944439</v>
      </c>
      <c r="Q45">
        <f t="shared" si="17"/>
        <v>140</v>
      </c>
      <c r="R45">
        <f t="shared" si="0"/>
        <v>1.971626677167595</v>
      </c>
      <c r="S45">
        <f t="shared" si="1"/>
        <v>1.8099786932365269</v>
      </c>
      <c r="T45">
        <f t="shared" si="2"/>
        <v>1.300904428077732</v>
      </c>
      <c r="U45">
        <f t="shared" si="3"/>
        <v>2.8373322832404901E-2</v>
      </c>
      <c r="V45">
        <f t="shared" si="4"/>
        <v>0.19002130676347295</v>
      </c>
      <c r="W45">
        <f t="shared" si="5"/>
        <v>0.69909557192226812</v>
      </c>
      <c r="X45">
        <f t="shared" si="7"/>
        <v>9.256802381244448</v>
      </c>
      <c r="AV45">
        <v>55</v>
      </c>
      <c r="AW45">
        <v>-0.64597132999999995</v>
      </c>
      <c r="AY45">
        <v>140</v>
      </c>
      <c r="AZ45">
        <v>1.331465345</v>
      </c>
      <c r="BA45">
        <v>1.3783641360000001</v>
      </c>
      <c r="BB45">
        <v>1.189182068</v>
      </c>
      <c r="BC45">
        <v>0.81081793199999996</v>
      </c>
      <c r="BD45">
        <v>0.62163586400000004</v>
      </c>
      <c r="BE45">
        <v>0.66853465499999998</v>
      </c>
      <c r="BF45">
        <v>4.185467128</v>
      </c>
    </row>
    <row r="46" spans="1:58">
      <c r="A46">
        <f t="shared" si="14"/>
        <v>100</v>
      </c>
      <c r="B46">
        <f t="shared" si="13"/>
        <v>4.7228583577777776</v>
      </c>
      <c r="Q46">
        <f t="shared" si="17"/>
        <v>145</v>
      </c>
      <c r="R46">
        <f t="shared" si="0"/>
        <v>2.0063276299235806</v>
      </c>
      <c r="S46">
        <f t="shared" si="1"/>
        <v>1.8389065037092602</v>
      </c>
      <c r="T46">
        <f t="shared" si="2"/>
        <v>1.3116510147947937</v>
      </c>
      <c r="U46">
        <f t="shared" si="3"/>
        <v>-6.3276299235806022E-3</v>
      </c>
      <c r="V46">
        <f t="shared" si="4"/>
        <v>0.16109349629073988</v>
      </c>
      <c r="W46">
        <f t="shared" si="5"/>
        <v>0.68834898520520627</v>
      </c>
      <c r="X46">
        <f t="shared" si="7"/>
        <v>9.9298096972277801</v>
      </c>
      <c r="AV46">
        <v>50</v>
      </c>
      <c r="AW46">
        <v>-0.53386060300000004</v>
      </c>
      <c r="AY46">
        <v>145</v>
      </c>
      <c r="AZ46">
        <v>1.343303393</v>
      </c>
      <c r="BA46">
        <v>1.3918771400000001</v>
      </c>
      <c r="BB46">
        <v>1.19593857</v>
      </c>
      <c r="BC46">
        <v>0.80406142999999997</v>
      </c>
      <c r="BD46">
        <v>0.60812286000000004</v>
      </c>
      <c r="BE46">
        <v>0.65669660699999999</v>
      </c>
      <c r="BF46">
        <v>4.4897676720000002</v>
      </c>
    </row>
    <row r="47" spans="1:58">
      <c r="A47">
        <f t="shared" si="14"/>
        <v>105</v>
      </c>
      <c r="B47">
        <f t="shared" si="13"/>
        <v>5.2069513394500007</v>
      </c>
      <c r="Q47">
        <f t="shared" si="17"/>
        <v>150</v>
      </c>
      <c r="R47">
        <f t="shared" si="0"/>
        <v>2.0410285826795662</v>
      </c>
      <c r="S47">
        <f t="shared" si="1"/>
        <v>1.8678343141819931</v>
      </c>
      <c r="T47">
        <f t="shared" si="2"/>
        <v>1.3223976015118555</v>
      </c>
      <c r="U47">
        <f t="shared" si="3"/>
        <v>-4.1028582679566217E-2</v>
      </c>
      <c r="V47">
        <f t="shared" si="4"/>
        <v>0.13216568581800681</v>
      </c>
      <c r="W47">
        <f t="shared" si="5"/>
        <v>0.67760239848814441</v>
      </c>
      <c r="X47">
        <f t="shared" si="7"/>
        <v>10.626431305000004</v>
      </c>
      <c r="AV47">
        <v>45</v>
      </c>
      <c r="AW47">
        <v>-0.43242708800000002</v>
      </c>
      <c r="AY47">
        <v>150</v>
      </c>
      <c r="AZ47">
        <v>1.355141441</v>
      </c>
      <c r="BA47">
        <v>1.4053901449999999</v>
      </c>
      <c r="BB47">
        <v>1.2026950729999999</v>
      </c>
      <c r="BC47">
        <v>0.797304927</v>
      </c>
      <c r="BD47">
        <v>0.59460985499999996</v>
      </c>
      <c r="BE47">
        <v>0.644858559</v>
      </c>
      <c r="BF47">
        <v>4.8047454280000004</v>
      </c>
    </row>
    <row r="48" spans="1:58">
      <c r="A48">
        <f>B22</f>
        <v>72.755787171364105</v>
      </c>
      <c r="B48">
        <f t="shared" si="13"/>
        <v>2.4999999999999996</v>
      </c>
      <c r="Q48">
        <f t="shared" si="17"/>
        <v>155</v>
      </c>
      <c r="R48">
        <f t="shared" si="0"/>
        <v>2.0757295354355518</v>
      </c>
      <c r="S48">
        <f t="shared" si="1"/>
        <v>1.8967621246547264</v>
      </c>
      <c r="T48">
        <f t="shared" si="2"/>
        <v>1.3331441882289174</v>
      </c>
      <c r="U48">
        <f t="shared" si="3"/>
        <v>-7.5729535435551609E-2</v>
      </c>
      <c r="V48">
        <f t="shared" si="4"/>
        <v>0.10323787534527362</v>
      </c>
      <c r="W48">
        <f t="shared" si="5"/>
        <v>0.66685581177108255</v>
      </c>
      <c r="X48">
        <f t="shared" si="7"/>
        <v>11.346667204561117</v>
      </c>
      <c r="AV48">
        <v>40</v>
      </c>
      <c r="AW48">
        <v>-0.341670786</v>
      </c>
      <c r="AY48">
        <v>155</v>
      </c>
      <c r="AZ48">
        <v>1.366979489</v>
      </c>
      <c r="BA48">
        <v>1.41890315</v>
      </c>
      <c r="BB48">
        <v>1.2094515749999999</v>
      </c>
      <c r="BC48">
        <v>0.790548425</v>
      </c>
      <c r="BD48">
        <v>0.58109685</v>
      </c>
      <c r="BE48">
        <v>0.63302051100000001</v>
      </c>
      <c r="BF48">
        <v>5.1304003949999997</v>
      </c>
    </row>
    <row r="49" spans="1:58">
      <c r="A49">
        <f>B22</f>
        <v>72.755787171364105</v>
      </c>
      <c r="B49">
        <f>B3</f>
        <v>2.5</v>
      </c>
      <c r="Q49">
        <f t="shared" si="17"/>
        <v>160</v>
      </c>
      <c r="R49">
        <f t="shared" si="0"/>
        <v>2.110430488191537</v>
      </c>
      <c r="S49">
        <f t="shared" si="1"/>
        <v>1.9256899351274595</v>
      </c>
      <c r="T49">
        <f t="shared" si="2"/>
        <v>1.3438907749459794</v>
      </c>
      <c r="U49">
        <f t="shared" si="3"/>
        <v>-0.11043048819153722</v>
      </c>
      <c r="V49">
        <f t="shared" si="4"/>
        <v>7.4310064872540549E-2</v>
      </c>
      <c r="W49">
        <f t="shared" si="5"/>
        <v>0.65610922505402069</v>
      </c>
      <c r="X49">
        <f t="shared" si="7"/>
        <v>12.090517395911117</v>
      </c>
      <c r="AV49">
        <v>35</v>
      </c>
      <c r="AW49">
        <v>-0.26159169599999998</v>
      </c>
      <c r="AY49">
        <v>160</v>
      </c>
      <c r="AZ49">
        <v>1.378817537</v>
      </c>
      <c r="BA49">
        <v>1.4324161550000001</v>
      </c>
      <c r="BB49">
        <v>1.216208078</v>
      </c>
      <c r="BC49">
        <v>0.78379192200000003</v>
      </c>
      <c r="BD49">
        <v>0.56758384500000003</v>
      </c>
      <c r="BE49">
        <v>0.62118246300000002</v>
      </c>
      <c r="BF49">
        <v>5.466732575</v>
      </c>
    </row>
    <row r="50" spans="1:58">
      <c r="A50">
        <f>B20</f>
        <v>137.02095947313981</v>
      </c>
      <c r="B50">
        <f>B3</f>
        <v>2.5</v>
      </c>
      <c r="Q50">
        <f t="shared" si="17"/>
        <v>165</v>
      </c>
      <c r="R50">
        <f t="shared" si="0"/>
        <v>2.1451314409475231</v>
      </c>
      <c r="S50">
        <f t="shared" si="1"/>
        <v>1.9546177456001925</v>
      </c>
      <c r="T50">
        <f t="shared" si="2"/>
        <v>1.3546373616630412</v>
      </c>
      <c r="U50">
        <f t="shared" si="3"/>
        <v>-0.14513144094752284</v>
      </c>
      <c r="V50">
        <f t="shared" si="4"/>
        <v>4.5382254399807476E-2</v>
      </c>
      <c r="W50">
        <f t="shared" si="5"/>
        <v>0.64536263833695884</v>
      </c>
      <c r="X50">
        <f t="shared" si="7"/>
        <v>12.857981879050003</v>
      </c>
      <c r="AV50">
        <v>30</v>
      </c>
      <c r="AW50">
        <v>-0.19218981700000001</v>
      </c>
      <c r="AY50">
        <v>165</v>
      </c>
      <c r="AZ50">
        <v>1.390655585</v>
      </c>
      <c r="BA50">
        <v>1.4459291599999999</v>
      </c>
      <c r="BB50">
        <v>1.22296458</v>
      </c>
      <c r="BC50">
        <v>0.77703542000000003</v>
      </c>
      <c r="BD50">
        <v>0.55407083999999995</v>
      </c>
      <c r="BE50">
        <v>0.60934441500000003</v>
      </c>
      <c r="BF50">
        <v>5.8137419670000003</v>
      </c>
    </row>
    <row r="51" spans="1:58">
      <c r="A51">
        <f>B20</f>
        <v>137.02095947313981</v>
      </c>
      <c r="B51">
        <v>0</v>
      </c>
      <c r="Q51">
        <f t="shared" si="17"/>
        <v>170</v>
      </c>
      <c r="R51">
        <f t="shared" si="0"/>
        <v>2.1798323937035082</v>
      </c>
      <c r="S51">
        <f t="shared" si="1"/>
        <v>1.9835455560729258</v>
      </c>
      <c r="T51">
        <f t="shared" si="2"/>
        <v>1.3653839483801029</v>
      </c>
      <c r="U51">
        <f t="shared" si="3"/>
        <v>-0.17983239370350823</v>
      </c>
      <c r="V51">
        <f t="shared" si="4"/>
        <v>1.6454443927074291E-2</v>
      </c>
      <c r="W51">
        <f t="shared" si="5"/>
        <v>0.63461605161989698</v>
      </c>
      <c r="X51">
        <f t="shared" si="7"/>
        <v>13.649060653977783</v>
      </c>
      <c r="AV51">
        <v>25</v>
      </c>
      <c r="AW51">
        <v>-0.133465151</v>
      </c>
      <c r="AY51">
        <v>170</v>
      </c>
      <c r="AZ51">
        <v>1.402493633</v>
      </c>
      <c r="BA51">
        <v>1.459442165</v>
      </c>
      <c r="BB51">
        <v>1.229721082</v>
      </c>
      <c r="BC51">
        <v>0.77027891800000003</v>
      </c>
      <c r="BD51">
        <v>0.54055783499999999</v>
      </c>
      <c r="BE51">
        <v>0.59750636700000004</v>
      </c>
      <c r="BF51">
        <v>6.1714285709999999</v>
      </c>
    </row>
    <row r="52" spans="1:58">
      <c r="A52">
        <f>B19</f>
        <v>128.94024248410841</v>
      </c>
      <c r="B52">
        <f>B4</f>
        <v>-1</v>
      </c>
      <c r="Q52">
        <f t="shared" si="17"/>
        <v>175</v>
      </c>
      <c r="R52">
        <f t="shared" si="0"/>
        <v>2.2145333464594938</v>
      </c>
      <c r="S52">
        <f t="shared" si="1"/>
        <v>2.0124733665456587</v>
      </c>
      <c r="T52">
        <f t="shared" si="2"/>
        <v>1.3761305350971649</v>
      </c>
      <c r="U52">
        <f t="shared" si="3"/>
        <v>-0.21453334645949385</v>
      </c>
      <c r="V52">
        <f t="shared" si="4"/>
        <v>-1.2473366545658671E-2</v>
      </c>
      <c r="W52">
        <f t="shared" si="5"/>
        <v>0.62386946490283512</v>
      </c>
      <c r="X52">
        <f t="shared" si="7"/>
        <v>14.46375372069445</v>
      </c>
      <c r="AV52">
        <v>20</v>
      </c>
      <c r="AW52">
        <v>-8.5417696000000001E-2</v>
      </c>
      <c r="AY52">
        <v>175</v>
      </c>
      <c r="AZ52">
        <v>1.414331681</v>
      </c>
      <c r="BA52">
        <v>1.4729551700000001</v>
      </c>
      <c r="BB52">
        <v>1.236477585</v>
      </c>
      <c r="BC52">
        <v>0.76352241499999995</v>
      </c>
      <c r="BD52">
        <v>0.52704483000000002</v>
      </c>
      <c r="BE52">
        <v>0.58566831900000005</v>
      </c>
      <c r="BF52">
        <v>6.5397923880000004</v>
      </c>
    </row>
    <row r="53" spans="1:58">
      <c r="A53">
        <f>B21</f>
        <v>46.014800083993975</v>
      </c>
      <c r="B53">
        <f>B4</f>
        <v>-1</v>
      </c>
      <c r="Q53">
        <f t="shared" si="17"/>
        <v>180</v>
      </c>
      <c r="R53">
        <f t="shared" si="0"/>
        <v>2.2492342992154795</v>
      </c>
      <c r="S53">
        <f t="shared" si="1"/>
        <v>2.041401177018392</v>
      </c>
      <c r="T53">
        <f t="shared" si="2"/>
        <v>1.3868771218142266</v>
      </c>
      <c r="U53">
        <f t="shared" si="3"/>
        <v>-0.24923429921547946</v>
      </c>
      <c r="V53">
        <f t="shared" si="4"/>
        <v>-4.1401177018391966E-2</v>
      </c>
      <c r="W53">
        <f t="shared" si="5"/>
        <v>0.61312287818577338</v>
      </c>
      <c r="X53">
        <f t="shared" si="7"/>
        <v>15.302061079200003</v>
      </c>
      <c r="AV53">
        <v>15</v>
      </c>
      <c r="AW53">
        <v>-4.8047454000000003E-2</v>
      </c>
      <c r="AY53">
        <v>180</v>
      </c>
      <c r="AZ53">
        <v>1.4261697289999999</v>
      </c>
      <c r="BA53">
        <v>1.4864681740000001</v>
      </c>
      <c r="BB53">
        <v>1.243234087</v>
      </c>
      <c r="BC53">
        <v>0.75676591299999996</v>
      </c>
      <c r="BD53">
        <v>0.51353182600000002</v>
      </c>
      <c r="BE53">
        <v>0.57383027099999995</v>
      </c>
      <c r="BF53">
        <v>6.918833416</v>
      </c>
    </row>
    <row r="54" spans="1:58">
      <c r="A54">
        <v>65</v>
      </c>
      <c r="B54">
        <f t="shared" ref="B54:B67" si="18">-(0.5*$B$8*A54^2*$B$5)/$B$7</f>
        <v>-1.9954076561611114</v>
      </c>
      <c r="Q54">
        <f>B20</f>
        <v>137.02095947313981</v>
      </c>
      <c r="R54">
        <f t="shared" si="0"/>
        <v>1.9509515682514467</v>
      </c>
      <c r="S54">
        <f t="shared" si="1"/>
        <v>1.7927432692862064</v>
      </c>
      <c r="T54">
        <f t="shared" si="2"/>
        <v>1.2945015246066229</v>
      </c>
      <c r="U54">
        <f t="shared" si="3"/>
        <v>4.9048431748553223E-2</v>
      </c>
      <c r="V54">
        <f t="shared" si="4"/>
        <v>0.20725673071379347</v>
      </c>
      <c r="W54">
        <f t="shared" si="5"/>
        <v>0.70549847539337707</v>
      </c>
      <c r="X54">
        <f t="shared" si="7"/>
        <v>8.8670453474553206</v>
      </c>
      <c r="AV54">
        <v>10</v>
      </c>
      <c r="AW54">
        <v>-2.1354424E-2</v>
      </c>
      <c r="AY54">
        <v>181.25219469999999</v>
      </c>
      <c r="AZ54">
        <v>1.4291344370000001</v>
      </c>
      <c r="BA54">
        <v>1.489852357</v>
      </c>
      <c r="BB54">
        <v>1.244926178</v>
      </c>
      <c r="BC54">
        <v>0.75507382199999995</v>
      </c>
      <c r="BD54">
        <v>0.51014764300000004</v>
      </c>
      <c r="BE54">
        <v>0.57086556300000002</v>
      </c>
      <c r="BF54">
        <v>7.0154318770000001</v>
      </c>
    </row>
    <row r="55" spans="1:58">
      <c r="A55">
        <f>A54-5</f>
        <v>60</v>
      </c>
      <c r="B55">
        <f t="shared" si="18"/>
        <v>-1.7002290088000001</v>
      </c>
      <c r="Q55">
        <f>185</f>
        <v>185</v>
      </c>
      <c r="R55">
        <f t="shared" si="0"/>
        <v>2.2839352519714646</v>
      </c>
      <c r="S55">
        <f t="shared" si="1"/>
        <v>2.0703289874911253</v>
      </c>
      <c r="T55">
        <f t="shared" si="2"/>
        <v>1.3976237085312886</v>
      </c>
      <c r="U55">
        <f t="shared" si="3"/>
        <v>-0.28393525197146485</v>
      </c>
      <c r="V55">
        <f t="shared" si="4"/>
        <v>-7.0328987491125039E-2</v>
      </c>
      <c r="W55">
        <f t="shared" si="5"/>
        <v>0.60237629146871141</v>
      </c>
      <c r="X55">
        <f t="shared" si="7"/>
        <v>16.16398272949445</v>
      </c>
      <c r="AV55">
        <v>5</v>
      </c>
      <c r="AW55">
        <v>-5.3386060000000001E-3</v>
      </c>
      <c r="AY55">
        <v>185</v>
      </c>
      <c r="AZ55">
        <v>1.4380077769999999</v>
      </c>
      <c r="BA55">
        <v>1.4999811789999999</v>
      </c>
      <c r="BB55">
        <v>1.2499905899999999</v>
      </c>
      <c r="BC55">
        <v>0.75000940999999999</v>
      </c>
      <c r="BD55">
        <v>0.50001882099999995</v>
      </c>
      <c r="BE55">
        <v>0.56199222299999996</v>
      </c>
      <c r="BF55">
        <v>7.3085516559999997</v>
      </c>
    </row>
    <row r="56" spans="1:58">
      <c r="A56">
        <f t="shared" ref="A56:A67" si="19">A55-5</f>
        <v>55</v>
      </c>
      <c r="B56">
        <f t="shared" si="18"/>
        <v>-1.4286646532277778</v>
      </c>
      <c r="Q56">
        <f>Q55+5</f>
        <v>190</v>
      </c>
      <c r="R56">
        <f t="shared" si="0"/>
        <v>2.3186362047274507</v>
      </c>
      <c r="S56">
        <f t="shared" si="1"/>
        <v>2.0992567979638581</v>
      </c>
      <c r="T56">
        <f t="shared" si="2"/>
        <v>1.4083702952483503</v>
      </c>
      <c r="U56">
        <f t="shared" si="3"/>
        <v>-0.31863620472745047</v>
      </c>
      <c r="V56">
        <f t="shared" si="4"/>
        <v>-9.9256797963858112E-2</v>
      </c>
      <c r="W56">
        <f t="shared" si="5"/>
        <v>0.59162970475164967</v>
      </c>
      <c r="X56">
        <f t="shared" si="7"/>
        <v>17.049518671577783</v>
      </c>
      <c r="AV56">
        <v>0</v>
      </c>
      <c r="AW56">
        <v>0</v>
      </c>
      <c r="AY56">
        <v>190</v>
      </c>
      <c r="AZ56">
        <v>1.4498458249999999</v>
      </c>
      <c r="BA56">
        <v>1.513494184</v>
      </c>
      <c r="BB56">
        <v>1.2567470919999999</v>
      </c>
      <c r="BC56">
        <v>0.74325290799999999</v>
      </c>
      <c r="BD56">
        <v>0.48650581599999998</v>
      </c>
      <c r="BE56">
        <v>0.55015417499999997</v>
      </c>
      <c r="BF56">
        <v>7.7089471080000003</v>
      </c>
    </row>
    <row r="57" spans="1:58">
      <c r="A57">
        <f t="shared" si="19"/>
        <v>50</v>
      </c>
      <c r="B57">
        <f t="shared" si="18"/>
        <v>-1.1807145894444444</v>
      </c>
      <c r="Q57">
        <f>Q56+5</f>
        <v>195</v>
      </c>
      <c r="R57">
        <f t="shared" si="0"/>
        <v>2.3533371574834359</v>
      </c>
      <c r="S57">
        <f t="shared" si="1"/>
        <v>2.128184608436591</v>
      </c>
      <c r="T57">
        <f t="shared" si="2"/>
        <v>1.4191168819654123</v>
      </c>
      <c r="U57">
        <f t="shared" si="3"/>
        <v>-0.35333715748343608</v>
      </c>
      <c r="V57">
        <f t="shared" si="4"/>
        <v>-0.12818460843659119</v>
      </c>
      <c r="W57">
        <f t="shared" si="5"/>
        <v>0.5808831180345877</v>
      </c>
      <c r="X57">
        <f t="shared" si="7"/>
        <v>17.958668905450008</v>
      </c>
      <c r="AV57">
        <v>74.199280970000004</v>
      </c>
      <c r="AW57">
        <v>1.17567493</v>
      </c>
      <c r="AY57">
        <v>74.199280970000004</v>
      </c>
      <c r="AZ57">
        <v>1.17567493</v>
      </c>
      <c r="BA57">
        <v>1.2005310490000001</v>
      </c>
      <c r="BB57">
        <v>1.1002655240000001</v>
      </c>
      <c r="BC57">
        <v>0.89973447600000001</v>
      </c>
      <c r="BD57">
        <v>0.79946895100000004</v>
      </c>
      <c r="BE57">
        <v>0.82432506999999999</v>
      </c>
      <c r="BF57">
        <v>1.17567493</v>
      </c>
    </row>
    <row r="58" spans="1:58">
      <c r="A58">
        <f t="shared" si="19"/>
        <v>45</v>
      </c>
      <c r="B58">
        <f t="shared" si="18"/>
        <v>-0.95637881745000008</v>
      </c>
      <c r="Q58">
        <f>Q57+5</f>
        <v>200</v>
      </c>
      <c r="R58">
        <f t="shared" si="0"/>
        <v>2.3880381102394215</v>
      </c>
      <c r="S58">
        <f t="shared" si="1"/>
        <v>2.1571124189093243</v>
      </c>
      <c r="T58">
        <f t="shared" si="2"/>
        <v>1.429863468682474</v>
      </c>
      <c r="U58">
        <f t="shared" si="3"/>
        <v>-0.38803811023942147</v>
      </c>
      <c r="V58">
        <f t="shared" si="4"/>
        <v>-0.15711241890932426</v>
      </c>
      <c r="W58">
        <f t="shared" si="5"/>
        <v>0.57013653131752595</v>
      </c>
      <c r="X58">
        <f t="shared" si="7"/>
        <v>18.891433431111121</v>
      </c>
      <c r="AV58">
        <v>145</v>
      </c>
      <c r="AW58">
        <v>4.4898764010000001</v>
      </c>
      <c r="AY58">
        <v>145</v>
      </c>
      <c r="AZ58">
        <v>1.34330755</v>
      </c>
      <c r="BA58">
        <v>1.391881886</v>
      </c>
      <c r="BB58">
        <v>1.1959409430000001</v>
      </c>
      <c r="BC58">
        <v>0.80405905700000002</v>
      </c>
      <c r="BD58">
        <v>0.60811811400000004</v>
      </c>
      <c r="BE58">
        <v>0.65669244999999998</v>
      </c>
      <c r="BF58">
        <v>4.4898764010000001</v>
      </c>
    </row>
    <row r="59" spans="1:58">
      <c r="A59">
        <f t="shared" si="19"/>
        <v>40</v>
      </c>
      <c r="B59">
        <f t="shared" si="18"/>
        <v>-0.7556573372444445</v>
      </c>
    </row>
    <row r="60" spans="1:58">
      <c r="A60">
        <f t="shared" si="19"/>
        <v>35</v>
      </c>
      <c r="B60">
        <f t="shared" si="18"/>
        <v>-0.57855014882777778</v>
      </c>
      <c r="AV60">
        <v>0</v>
      </c>
      <c r="AW60">
        <v>0</v>
      </c>
    </row>
    <row r="61" spans="1:58">
      <c r="A61">
        <f t="shared" si="19"/>
        <v>30</v>
      </c>
      <c r="B61">
        <f t="shared" si="18"/>
        <v>-0.42505725220000001</v>
      </c>
      <c r="AU61" t="s">
        <v>564</v>
      </c>
      <c r="AV61">
        <v>68.430000000000007</v>
      </c>
      <c r="AW61">
        <v>1</v>
      </c>
      <c r="AX61">
        <v>0.70404879899999995</v>
      </c>
      <c r="AY61" t="s">
        <v>788</v>
      </c>
    </row>
    <row r="62" spans="1:58">
      <c r="A62">
        <f t="shared" si="19"/>
        <v>25</v>
      </c>
      <c r="B62">
        <f t="shared" si="18"/>
        <v>-0.2951786473611111</v>
      </c>
      <c r="AU62" t="s">
        <v>719</v>
      </c>
      <c r="AV62">
        <v>74.199280970000004</v>
      </c>
      <c r="AW62">
        <v>1.17567493</v>
      </c>
      <c r="AX62">
        <v>0.82432506999999999</v>
      </c>
      <c r="AY62" t="s">
        <v>789</v>
      </c>
    </row>
    <row r="63" spans="1:58">
      <c r="A63">
        <f t="shared" si="19"/>
        <v>20</v>
      </c>
      <c r="B63">
        <f t="shared" si="18"/>
        <v>-0.18891433431111113</v>
      </c>
      <c r="AU63" t="s">
        <v>720</v>
      </c>
      <c r="AV63">
        <v>145</v>
      </c>
      <c r="AW63">
        <v>1.391881886</v>
      </c>
      <c r="AX63">
        <v>0.60811811400000004</v>
      </c>
      <c r="AY63" t="s">
        <v>790</v>
      </c>
    </row>
    <row r="64" spans="1:58">
      <c r="A64">
        <f t="shared" si="19"/>
        <v>15</v>
      </c>
      <c r="B64">
        <f t="shared" si="18"/>
        <v>-0.10626431305</v>
      </c>
      <c r="AU64" t="s">
        <v>721</v>
      </c>
      <c r="AV64">
        <v>181.25</v>
      </c>
      <c r="AW64">
        <v>1.148643053</v>
      </c>
      <c r="AX64">
        <v>0.85135694699999998</v>
      </c>
      <c r="AY64" t="s">
        <v>791</v>
      </c>
    </row>
    <row r="65" spans="1:2">
      <c r="A65">
        <f t="shared" si="19"/>
        <v>10</v>
      </c>
      <c r="B65">
        <f t="shared" si="18"/>
        <v>-4.7228583577777782E-2</v>
      </c>
    </row>
    <row r="66" spans="1:2">
      <c r="A66">
        <f t="shared" si="19"/>
        <v>5</v>
      </c>
      <c r="B66">
        <f t="shared" si="18"/>
        <v>-1.1807145894444445E-2</v>
      </c>
    </row>
    <row r="67" spans="1:2">
      <c r="A67">
        <f t="shared" si="19"/>
        <v>0</v>
      </c>
      <c r="B67">
        <f t="shared" si="18"/>
        <v>0</v>
      </c>
    </row>
  </sheetData>
  <customSheetViews>
    <customSheetView guid="{B45D52AB-52DC-42BC-B896-07E739D2CE63}" scale="50" topLeftCell="A11">
      <selection activeCell="N27" sqref="N27"/>
      <pageMargins left="0" right="0" top="0" bottom="0" header="0" footer="0"/>
    </customSheetView>
  </customSheetViews>
  <phoneticPr fontId="3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DF06-F131-4084-9597-A3DFEFF4C965}">
  <dimension ref="A1:P153"/>
  <sheetViews>
    <sheetView topLeftCell="A9" zoomScale="99" zoomScaleNormal="99" workbookViewId="0">
      <selection activeCell="G24" sqref="G24"/>
    </sheetView>
  </sheetViews>
  <sheetFormatPr defaultColWidth="8.81640625" defaultRowHeight="14.5"/>
  <cols>
    <col min="1" max="1" width="17.36328125" style="2" customWidth="1"/>
    <col min="2" max="2" width="11.81640625" style="2" customWidth="1"/>
    <col min="3" max="4" width="12.08984375" style="2" bestFit="1" customWidth="1"/>
    <col min="5" max="5" width="16.26953125" style="2" bestFit="1" customWidth="1"/>
    <col min="6" max="6" width="9" style="2" bestFit="1" customWidth="1"/>
    <col min="7" max="7" width="16.26953125" style="2" bestFit="1" customWidth="1"/>
    <col min="8" max="8" width="26.6328125" style="2" bestFit="1" customWidth="1"/>
    <col min="9" max="9" width="12.36328125" style="2" customWidth="1"/>
    <col min="10" max="11" width="8.81640625" style="2"/>
    <col min="12" max="12" width="10.36328125" style="2" customWidth="1"/>
    <col min="13" max="13" width="11.81640625" style="2" bestFit="1" customWidth="1"/>
    <col min="14" max="14" width="29.36328125" style="2" customWidth="1"/>
    <col min="15" max="16384" width="8.81640625" style="2"/>
  </cols>
  <sheetData>
    <row r="1" spans="1:12" ht="15" thickBot="1">
      <c r="A1" s="531" t="s">
        <v>387</v>
      </c>
      <c r="B1" s="532"/>
      <c r="C1" s="532"/>
      <c r="D1" s="532"/>
      <c r="E1" s="533"/>
      <c r="H1" s="534" t="s">
        <v>325</v>
      </c>
      <c r="I1" s="535"/>
      <c r="J1" s="535"/>
      <c r="K1" s="535"/>
      <c r="L1" s="536"/>
    </row>
    <row r="2" spans="1:12" ht="15" thickBot="1">
      <c r="A2" s="291" t="s">
        <v>792</v>
      </c>
      <c r="B2" s="292" t="s">
        <v>109</v>
      </c>
      <c r="C2" s="293" t="s">
        <v>110</v>
      </c>
      <c r="D2" s="292" t="s">
        <v>109</v>
      </c>
      <c r="E2" s="292" t="s">
        <v>793</v>
      </c>
      <c r="H2" s="269" t="s">
        <v>792</v>
      </c>
      <c r="I2" s="270" t="s">
        <v>109</v>
      </c>
      <c r="J2" s="271" t="s">
        <v>110</v>
      </c>
      <c r="K2" s="270" t="s">
        <v>109</v>
      </c>
      <c r="L2" s="270" t="s">
        <v>793</v>
      </c>
    </row>
    <row r="3" spans="1:12">
      <c r="A3" s="298" t="s">
        <v>623</v>
      </c>
      <c r="B3" s="301">
        <f>'TW and WS'!C15</f>
        <v>0.8</v>
      </c>
      <c r="C3" s="294" t="s">
        <v>86</v>
      </c>
      <c r="D3" s="301">
        <f>B3</f>
        <v>0.8</v>
      </c>
      <c r="E3" s="305" t="s">
        <v>86</v>
      </c>
      <c r="H3" s="274" t="s">
        <v>794</v>
      </c>
      <c r="I3" s="275">
        <f>B11*B12</f>
        <v>12435.817595944649</v>
      </c>
      <c r="J3" s="275" t="s">
        <v>172</v>
      </c>
      <c r="K3" s="275"/>
      <c r="L3" s="276"/>
    </row>
    <row r="4" spans="1:12">
      <c r="A4" s="299" t="s">
        <v>265</v>
      </c>
      <c r="B4" s="302">
        <f>'TW and WS'!C16</f>
        <v>36000</v>
      </c>
      <c r="C4" s="290" t="s">
        <v>364</v>
      </c>
      <c r="D4" s="307">
        <f>'TW and WS'!E16</f>
        <v>10972.8</v>
      </c>
      <c r="E4" s="306" t="s">
        <v>267</v>
      </c>
      <c r="H4" s="277" t="s">
        <v>795</v>
      </c>
      <c r="I4" s="273">
        <f>I3*B31</f>
        <v>2936768.1110160421</v>
      </c>
      <c r="J4" s="273" t="s">
        <v>796</v>
      </c>
      <c r="K4" s="273"/>
      <c r="L4" s="272"/>
    </row>
    <row r="5" spans="1:12">
      <c r="A5" s="299" t="s">
        <v>797</v>
      </c>
      <c r="B5" s="302">
        <f>'TW and WS'!E29</f>
        <v>0.36519298717678694</v>
      </c>
      <c r="C5" s="290" t="s">
        <v>798</v>
      </c>
      <c r="D5" s="302">
        <f>B5</f>
        <v>0.36519298717678694</v>
      </c>
      <c r="E5" s="306" t="s">
        <v>798</v>
      </c>
      <c r="H5" s="277" t="s">
        <v>799</v>
      </c>
      <c r="I5" s="273">
        <f>I4/0.9+D23</f>
        <v>3763075.6789067131</v>
      </c>
      <c r="J5" s="273" t="s">
        <v>796</v>
      </c>
      <c r="K5" s="273"/>
      <c r="L5" s="272"/>
    </row>
    <row r="6" spans="1:12">
      <c r="A6" s="299" t="s">
        <v>800</v>
      </c>
      <c r="B6" s="302">
        <f>'TW and WS'!B32</f>
        <v>1.2250000000000001</v>
      </c>
      <c r="C6" s="290" t="s">
        <v>798</v>
      </c>
      <c r="D6" s="302">
        <f>B6</f>
        <v>1.2250000000000001</v>
      </c>
      <c r="E6" s="306" t="s">
        <v>798</v>
      </c>
      <c r="H6" s="277"/>
      <c r="I6" s="273"/>
      <c r="J6" s="273"/>
      <c r="K6" s="273"/>
      <c r="L6" s="272"/>
    </row>
    <row r="7" spans="1:12">
      <c r="A7" s="299" t="s">
        <v>716</v>
      </c>
      <c r="B7" s="302">
        <v>1.4</v>
      </c>
      <c r="C7" s="290" t="s">
        <v>86</v>
      </c>
      <c r="D7" s="302">
        <f>B7</f>
        <v>1.4</v>
      </c>
      <c r="E7" s="306" t="s">
        <v>86</v>
      </c>
      <c r="H7" s="277"/>
      <c r="I7" s="273"/>
      <c r="J7" s="273"/>
      <c r="K7" s="273"/>
      <c r="L7" s="272"/>
    </row>
    <row r="8" spans="1:12">
      <c r="A8" s="299" t="s">
        <v>416</v>
      </c>
      <c r="B8" s="302">
        <f>'TW and WS'!B31</f>
        <v>287.05799999999999</v>
      </c>
      <c r="C8" s="290"/>
      <c r="D8" s="302">
        <f>B8</f>
        <v>287.05799999999999</v>
      </c>
      <c r="E8" s="306"/>
      <c r="H8" s="277" t="s">
        <v>801</v>
      </c>
      <c r="I8" s="273">
        <f>I4/D14</f>
        <v>3337236.489790957</v>
      </c>
      <c r="J8" s="273" t="s">
        <v>796</v>
      </c>
      <c r="K8" s="273"/>
      <c r="L8" s="272"/>
    </row>
    <row r="9" spans="1:12">
      <c r="A9" s="299" t="s">
        <v>802</v>
      </c>
      <c r="B9" s="302">
        <f>'TW and WS'!E27</f>
        <v>216.82679999999999</v>
      </c>
      <c r="C9" s="290" t="s">
        <v>396</v>
      </c>
      <c r="D9" s="302">
        <f>B9</f>
        <v>216.82679999999999</v>
      </c>
      <c r="E9" s="306" t="s">
        <v>396</v>
      </c>
      <c r="H9" s="277" t="s">
        <v>803</v>
      </c>
      <c r="I9" s="273">
        <f>I8/D24</f>
        <v>256.71049921468898</v>
      </c>
      <c r="J9" s="273" t="s">
        <v>113</v>
      </c>
      <c r="K9" s="273"/>
      <c r="L9" s="272"/>
    </row>
    <row r="10" spans="1:12">
      <c r="A10" s="299"/>
      <c r="B10" s="302"/>
      <c r="C10" s="290"/>
      <c r="D10" s="302"/>
      <c r="E10" s="306"/>
      <c r="H10" s="277" t="s">
        <v>804</v>
      </c>
      <c r="I10" s="273">
        <f>I8/D25</f>
        <v>256.71049921468898</v>
      </c>
      <c r="J10" s="273" t="s">
        <v>113</v>
      </c>
      <c r="K10" s="273"/>
      <c r="L10" s="272"/>
    </row>
    <row r="11" spans="1:12">
      <c r="A11" s="299" t="s">
        <v>805</v>
      </c>
      <c r="B11" s="110">
        <f>0.5*Propulsion!B5*Propulsion!B31^2*'Class 1 Weight est.'!E54*'Wing Design'!E8</f>
        <v>54068.772156281077</v>
      </c>
      <c r="C11" s="331" t="s">
        <v>172</v>
      </c>
      <c r="D11" s="302">
        <f>B11</f>
        <v>54068.772156281077</v>
      </c>
      <c r="E11" s="306" t="s">
        <v>172</v>
      </c>
      <c r="H11" s="277" t="s">
        <v>806</v>
      </c>
      <c r="I11" s="273">
        <f>I8/D27</f>
        <v>556.20608163182612</v>
      </c>
      <c r="J11" s="273" t="s">
        <v>113</v>
      </c>
      <c r="K11" s="273"/>
      <c r="L11" s="272"/>
    </row>
    <row r="12" spans="1:12">
      <c r="A12" s="299" t="s">
        <v>807</v>
      </c>
      <c r="B12" s="303">
        <v>0.23</v>
      </c>
      <c r="C12" s="295" t="s">
        <v>86</v>
      </c>
      <c r="D12" s="302">
        <f>B12</f>
        <v>0.23</v>
      </c>
      <c r="E12" s="306" t="s">
        <v>86</v>
      </c>
      <c r="H12" s="277" t="s">
        <v>808</v>
      </c>
      <c r="I12" s="279">
        <v>217</v>
      </c>
      <c r="J12" s="279" t="s">
        <v>113</v>
      </c>
      <c r="K12" s="279"/>
      <c r="L12" s="278"/>
    </row>
    <row r="13" spans="1:12">
      <c r="A13" s="299" t="s">
        <v>809</v>
      </c>
      <c r="B13" s="302">
        <f>D11*(1-D12)</f>
        <v>41632.954560336431</v>
      </c>
      <c r="C13" s="290" t="s">
        <v>172</v>
      </c>
      <c r="D13" s="302">
        <f>B13</f>
        <v>41632.954560336431</v>
      </c>
      <c r="E13" s="306" t="s">
        <v>172</v>
      </c>
      <c r="H13" s="277" t="s">
        <v>810</v>
      </c>
      <c r="I13" s="279">
        <v>108</v>
      </c>
      <c r="J13" s="279" t="s">
        <v>113</v>
      </c>
      <c r="K13" s="279"/>
      <c r="L13" s="278"/>
    </row>
    <row r="14" spans="1:12">
      <c r="A14" s="299" t="s">
        <v>811</v>
      </c>
      <c r="B14" s="302">
        <v>0.88</v>
      </c>
      <c r="C14" s="290"/>
      <c r="D14" s="302">
        <f>B14</f>
        <v>0.88</v>
      </c>
      <c r="E14" s="306"/>
      <c r="H14" s="277"/>
      <c r="I14" s="279"/>
      <c r="J14" s="279"/>
      <c r="K14" s="279"/>
      <c r="L14" s="278"/>
    </row>
    <row r="15" spans="1:12">
      <c r="A15" s="299" t="s">
        <v>812</v>
      </c>
      <c r="B15" s="302">
        <v>0.55000000000000004</v>
      </c>
      <c r="C15" s="290"/>
      <c r="D15" s="302">
        <f>B15</f>
        <v>0.55000000000000004</v>
      </c>
      <c r="E15" s="306"/>
      <c r="H15" s="277"/>
      <c r="I15" s="279"/>
      <c r="J15" s="279"/>
      <c r="K15" s="279"/>
      <c r="L15" s="278"/>
    </row>
    <row r="16" spans="1:12">
      <c r="A16" s="299"/>
      <c r="B16" s="302"/>
      <c r="C16" s="290"/>
      <c r="D16" s="302"/>
      <c r="E16" s="306"/>
      <c r="H16" s="277" t="s">
        <v>813</v>
      </c>
      <c r="I16" s="279">
        <v>412</v>
      </c>
      <c r="J16" s="279" t="s">
        <v>113</v>
      </c>
      <c r="K16" s="279"/>
      <c r="L16" s="278"/>
    </row>
    <row r="17" spans="1:12">
      <c r="A17" s="299" t="s">
        <v>814</v>
      </c>
      <c r="B17" s="302">
        <v>1</v>
      </c>
      <c r="C17" s="290" t="s">
        <v>815</v>
      </c>
      <c r="D17" s="307">
        <v>1643.99</v>
      </c>
      <c r="E17" s="306" t="s">
        <v>816</v>
      </c>
      <c r="H17" s="277"/>
      <c r="I17" s="273"/>
      <c r="J17" s="273"/>
      <c r="K17" s="273"/>
      <c r="L17" s="272"/>
    </row>
    <row r="18" spans="1:12" ht="15" thickBot="1">
      <c r="A18" s="300" t="s">
        <v>817</v>
      </c>
      <c r="B18" s="304">
        <v>1</v>
      </c>
      <c r="C18" s="296" t="s">
        <v>818</v>
      </c>
      <c r="D18" s="308">
        <f>(0.453592)/(4.44822*3600)</f>
        <v>2.8325437540809083E-5</v>
      </c>
      <c r="E18" s="297" t="s">
        <v>819</v>
      </c>
      <c r="H18" s="277"/>
      <c r="I18" s="273"/>
      <c r="J18" s="273"/>
      <c r="K18" s="273"/>
      <c r="L18" s="272"/>
    </row>
    <row r="19" spans="1:12">
      <c r="H19" s="277" t="s">
        <v>820</v>
      </c>
      <c r="I19" s="273">
        <f>SUM(I9:I16)</f>
        <v>1806.6270800612042</v>
      </c>
      <c r="J19" s="273" t="s">
        <v>113</v>
      </c>
      <c r="K19" s="273"/>
      <c r="L19" s="272"/>
    </row>
    <row r="20" spans="1:12" ht="15" thickBot="1">
      <c r="H20" s="277" t="s">
        <v>821</v>
      </c>
      <c r="I20" s="332">
        <v>1329</v>
      </c>
      <c r="J20" s="332" t="s">
        <v>113</v>
      </c>
      <c r="K20" s="273"/>
      <c r="L20" s="272"/>
    </row>
    <row r="21" spans="1:12" ht="15" thickBot="1">
      <c r="A21" s="534" t="s">
        <v>822</v>
      </c>
      <c r="B21" s="535"/>
      <c r="C21" s="535"/>
      <c r="D21" s="535"/>
      <c r="E21" s="536"/>
      <c r="H21" s="277"/>
      <c r="I21" s="273"/>
      <c r="J21" s="273"/>
      <c r="K21" s="273"/>
      <c r="L21" s="272"/>
    </row>
    <row r="22" spans="1:12" ht="15" thickBot="1">
      <c r="A22" s="269" t="s">
        <v>792</v>
      </c>
      <c r="B22" s="270" t="s">
        <v>109</v>
      </c>
      <c r="C22" s="271" t="s">
        <v>110</v>
      </c>
      <c r="D22" s="270" t="s">
        <v>109</v>
      </c>
      <c r="E22" s="270" t="s">
        <v>793</v>
      </c>
      <c r="H22" s="282" t="s">
        <v>823</v>
      </c>
      <c r="I22" s="283">
        <f>SUM(I19:I20)</f>
        <v>3135.6270800612042</v>
      </c>
      <c r="J22" s="283" t="s">
        <v>113</v>
      </c>
      <c r="K22" s="283"/>
      <c r="L22" s="280"/>
    </row>
    <row r="23" spans="1:12">
      <c r="A23" s="274" t="s">
        <v>824</v>
      </c>
      <c r="B23" s="281">
        <v>500</v>
      </c>
      <c r="C23" s="336" t="s">
        <v>825</v>
      </c>
      <c r="D23" s="333">
        <f>B23*1000</f>
        <v>500000</v>
      </c>
      <c r="E23" s="276" t="s">
        <v>796</v>
      </c>
    </row>
    <row r="24" spans="1:12" ht="15" thickBot="1">
      <c r="A24" s="277" t="s">
        <v>803</v>
      </c>
      <c r="B24" s="284">
        <v>13</v>
      </c>
      <c r="C24" s="328" t="s">
        <v>826</v>
      </c>
      <c r="D24" s="334">
        <f>B24*1000</f>
        <v>13000</v>
      </c>
      <c r="E24" s="272" t="s">
        <v>816</v>
      </c>
      <c r="F24" s="2" t="s">
        <v>827</v>
      </c>
    </row>
    <row r="25" spans="1:12" ht="15" thickBot="1">
      <c r="A25" s="277" t="s">
        <v>804</v>
      </c>
      <c r="B25" s="284">
        <v>13</v>
      </c>
      <c r="C25" s="328" t="s">
        <v>826</v>
      </c>
      <c r="D25" s="334">
        <f>B25*1000</f>
        <v>13000</v>
      </c>
      <c r="E25" s="272" t="s">
        <v>816</v>
      </c>
      <c r="F25" s="2" t="s">
        <v>828</v>
      </c>
      <c r="H25" s="537"/>
      <c r="I25" s="538"/>
      <c r="J25" s="538"/>
      <c r="K25" s="538"/>
      <c r="L25" s="539"/>
    </row>
    <row r="26" spans="1:12" ht="15" thickBot="1">
      <c r="A26" s="277" t="s">
        <v>813</v>
      </c>
      <c r="B26" s="284">
        <v>0.68</v>
      </c>
      <c r="C26" s="328" t="s">
        <v>826</v>
      </c>
      <c r="D26" s="334">
        <f>B26*1000</f>
        <v>680</v>
      </c>
      <c r="E26" s="272" t="s">
        <v>816</v>
      </c>
      <c r="H26" s="269" t="s">
        <v>792</v>
      </c>
      <c r="I26" s="270" t="s">
        <v>109</v>
      </c>
      <c r="J26" s="271" t="s">
        <v>110</v>
      </c>
      <c r="K26" s="270" t="s">
        <v>109</v>
      </c>
      <c r="L26" s="270" t="s">
        <v>793</v>
      </c>
    </row>
    <row r="27" spans="1:12" ht="15" thickBot="1">
      <c r="A27" s="282" t="s">
        <v>806</v>
      </c>
      <c r="B27" s="285">
        <v>6</v>
      </c>
      <c r="C27" s="337" t="s">
        <v>826</v>
      </c>
      <c r="D27" s="335">
        <f>B27*1000</f>
        <v>6000</v>
      </c>
      <c r="E27" s="280" t="s">
        <v>816</v>
      </c>
      <c r="F27" s="2" t="s">
        <v>827</v>
      </c>
      <c r="H27" s="325" t="s">
        <v>829</v>
      </c>
      <c r="I27" s="326">
        <f>13.1*10^-6</f>
        <v>1.3099999999999998E-5</v>
      </c>
      <c r="J27" s="326" t="s">
        <v>819</v>
      </c>
      <c r="K27" s="117"/>
      <c r="L27" s="117"/>
    </row>
    <row r="28" spans="1:12" ht="15" thickBot="1">
      <c r="H28" s="94"/>
      <c r="I28" s="110"/>
      <c r="J28" s="110"/>
      <c r="K28" s="110"/>
      <c r="L28" s="110"/>
    </row>
    <row r="29" spans="1:12" ht="15" thickBot="1">
      <c r="A29" s="534" t="s">
        <v>830</v>
      </c>
      <c r="B29" s="535"/>
      <c r="C29" s="535"/>
      <c r="D29" s="535"/>
      <c r="E29" s="536"/>
      <c r="H29" s="94" t="s">
        <v>831</v>
      </c>
      <c r="I29" s="110">
        <f>I8/D15</f>
        <v>6067702.7087108307</v>
      </c>
      <c r="J29" s="110" t="s">
        <v>796</v>
      </c>
      <c r="K29" s="110"/>
      <c r="L29" s="110"/>
    </row>
    <row r="30" spans="1:12" ht="15" thickBot="1">
      <c r="A30" s="269" t="s">
        <v>792</v>
      </c>
      <c r="B30" s="270" t="s">
        <v>109</v>
      </c>
      <c r="C30" s="271" t="s">
        <v>110</v>
      </c>
      <c r="D30" s="270" t="s">
        <v>109</v>
      </c>
      <c r="E30" s="270" t="s">
        <v>793</v>
      </c>
      <c r="H30" s="94" t="s">
        <v>832</v>
      </c>
      <c r="I30" s="110">
        <f>42.8*10^6</f>
        <v>42800000</v>
      </c>
      <c r="J30" s="110" t="s">
        <v>816</v>
      </c>
      <c r="K30" s="110"/>
      <c r="L30" s="110"/>
    </row>
    <row r="31" spans="1:12" ht="15" thickBot="1">
      <c r="A31" s="286" t="s">
        <v>833</v>
      </c>
      <c r="B31" s="287">
        <f>B3*SQRT(B7*B8*B9)</f>
        <v>236.15400341459892</v>
      </c>
      <c r="C31" s="287" t="s">
        <v>258</v>
      </c>
      <c r="D31" s="287">
        <f>B31</f>
        <v>236.15400341459892</v>
      </c>
      <c r="E31" s="288" t="s">
        <v>258</v>
      </c>
      <c r="H31" s="94" t="s">
        <v>834</v>
      </c>
      <c r="I31" s="110">
        <f>I29/I30</f>
        <v>0.14176875487642127</v>
      </c>
      <c r="J31" s="110" t="s">
        <v>835</v>
      </c>
      <c r="K31" s="110"/>
      <c r="L31" s="110"/>
    </row>
    <row r="32" spans="1:12" ht="15" thickBot="1">
      <c r="H32" s="94"/>
      <c r="I32" s="110"/>
      <c r="J32" s="110"/>
      <c r="K32" s="110"/>
      <c r="L32" s="110"/>
    </row>
    <row r="33" spans="1:16" ht="15" thickBot="1">
      <c r="A33" s="529" t="s">
        <v>836</v>
      </c>
      <c r="B33" s="530"/>
      <c r="H33" s="94" t="s">
        <v>837</v>
      </c>
      <c r="I33" s="110">
        <f>D13*I27</f>
        <v>0.54539170474040721</v>
      </c>
      <c r="J33" s="110" t="s">
        <v>835</v>
      </c>
      <c r="K33" s="110"/>
      <c r="L33" s="110"/>
    </row>
    <row r="34" spans="1:16">
      <c r="A34" s="181" t="s">
        <v>838</v>
      </c>
      <c r="B34" s="113"/>
      <c r="H34" s="94"/>
      <c r="I34" s="110"/>
      <c r="J34" s="110"/>
      <c r="K34" s="110"/>
      <c r="L34" s="110"/>
    </row>
    <row r="35" spans="1:16" ht="15" thickBot="1">
      <c r="A35" s="201" t="s">
        <v>839</v>
      </c>
      <c r="B35" s="339"/>
      <c r="H35" s="94" t="s">
        <v>840</v>
      </c>
      <c r="I35" s="110">
        <f>I33+I31</f>
        <v>0.68716045961682848</v>
      </c>
      <c r="J35" s="110" t="s">
        <v>835</v>
      </c>
      <c r="K35" s="110"/>
      <c r="L35" s="110"/>
    </row>
    <row r="36" spans="1:16">
      <c r="H36" s="94" t="s">
        <v>841</v>
      </c>
      <c r="I36" s="110">
        <f>D11*I27</f>
        <v>0.708300915247282</v>
      </c>
      <c r="J36" s="110" t="s">
        <v>835</v>
      </c>
      <c r="K36" s="110"/>
      <c r="L36" s="110"/>
    </row>
    <row r="37" spans="1:16">
      <c r="H37" s="94" t="s">
        <v>842</v>
      </c>
      <c r="I37" s="327">
        <f>I35/I36-1</f>
        <v>-2.9846715111292776E-2</v>
      </c>
      <c r="J37" s="110"/>
      <c r="K37" s="110"/>
      <c r="L37" s="110"/>
    </row>
    <row r="38" spans="1:16">
      <c r="H38" s="94"/>
      <c r="I38" s="110"/>
      <c r="J38" s="110"/>
      <c r="K38" s="110"/>
      <c r="L38" s="110"/>
    </row>
    <row r="39" spans="1:16">
      <c r="H39" s="94" t="s">
        <v>843</v>
      </c>
      <c r="I39" s="328">
        <f>0.574*D18</f>
        <v>1.6258801148424411E-5</v>
      </c>
      <c r="J39" s="328" t="s">
        <v>819</v>
      </c>
      <c r="K39" s="110"/>
      <c r="L39" s="110"/>
      <c r="N39" s="2" t="s">
        <v>843</v>
      </c>
      <c r="O39" s="309">
        <f>0.574*D18</f>
        <v>1.6258801148424411E-5</v>
      </c>
      <c r="P39" s="309" t="s">
        <v>819</v>
      </c>
    </row>
    <row r="40" spans="1:16">
      <c r="H40" s="94" t="s">
        <v>844</v>
      </c>
      <c r="I40" s="328">
        <f>2*19800*I39</f>
        <v>0.64384852547760674</v>
      </c>
      <c r="J40" s="328" t="s">
        <v>835</v>
      </c>
      <c r="K40" s="110"/>
      <c r="L40" s="110"/>
      <c r="N40" s="2" t="s">
        <v>845</v>
      </c>
      <c r="O40" s="309">
        <f>2*((73500-(60500/2))*9.80665/16.8)*O39</f>
        <v>0.82094870252440333</v>
      </c>
      <c r="P40" s="309" t="s">
        <v>835</v>
      </c>
    </row>
    <row r="41" spans="1:16">
      <c r="H41" s="94" t="s">
        <v>846</v>
      </c>
      <c r="I41" s="327">
        <f>I35/I40-1</f>
        <v>6.7270378707620537E-2</v>
      </c>
      <c r="J41" s="110"/>
      <c r="K41" s="110"/>
      <c r="L41" s="110"/>
      <c r="N41" s="2" t="s">
        <v>846</v>
      </c>
      <c r="O41" s="289">
        <f>I35/O40-1</f>
        <v>-0.16296784743818737</v>
      </c>
    </row>
    <row r="42" spans="1:16">
      <c r="H42" s="94"/>
      <c r="I42" s="110"/>
      <c r="J42" s="110"/>
      <c r="K42" s="110"/>
      <c r="L42" s="110"/>
    </row>
    <row r="43" spans="1:16">
      <c r="H43" s="94" t="s">
        <v>847</v>
      </c>
      <c r="I43" s="328">
        <f>13.1*10^-6</f>
        <v>1.3099999999999998E-5</v>
      </c>
      <c r="J43" s="328" t="s">
        <v>819</v>
      </c>
      <c r="K43" s="110"/>
      <c r="L43" s="110"/>
      <c r="N43" s="2" t="s">
        <v>847</v>
      </c>
      <c r="O43" s="309">
        <f>13.1*10^-6</f>
        <v>1.3099999999999998E-5</v>
      </c>
      <c r="P43" s="309" t="s">
        <v>819</v>
      </c>
    </row>
    <row r="44" spans="1:16">
      <c r="H44" s="94" t="s">
        <v>848</v>
      </c>
      <c r="I44" s="328">
        <f>2*21500*I43</f>
        <v>0.56329999999999991</v>
      </c>
      <c r="J44" s="328" t="s">
        <v>835</v>
      </c>
      <c r="K44" s="110"/>
      <c r="L44" s="110"/>
      <c r="N44" s="2" t="s">
        <v>849</v>
      </c>
      <c r="O44" s="2">
        <f>2*((73500-(62800/2))*9.80665/16.8)*O43</f>
        <v>0.6438649454166665</v>
      </c>
      <c r="P44" s="2" t="s">
        <v>835</v>
      </c>
    </row>
    <row r="45" spans="1:16">
      <c r="H45" s="94" t="s">
        <v>850</v>
      </c>
      <c r="I45" s="327">
        <f>I35/I44-1</f>
        <v>0.21988364923988746</v>
      </c>
      <c r="J45" s="110"/>
      <c r="K45" s="110"/>
      <c r="L45" s="110"/>
      <c r="N45" s="2" t="s">
        <v>850</v>
      </c>
      <c r="O45" s="289">
        <f>I35/O44-1</f>
        <v>6.7243161020583253E-2</v>
      </c>
    </row>
    <row r="46" spans="1:16">
      <c r="H46" s="94"/>
      <c r="I46" s="110"/>
      <c r="J46" s="110"/>
      <c r="K46" s="110"/>
      <c r="L46" s="110"/>
    </row>
    <row r="47" spans="1:16" ht="15" thickBot="1">
      <c r="H47" s="138" t="s">
        <v>851</v>
      </c>
      <c r="I47" s="329">
        <f>I44/I40-1</f>
        <v>-0.12510477587543734</v>
      </c>
      <c r="J47" s="106"/>
      <c r="K47" s="106"/>
      <c r="L47" s="106"/>
    </row>
    <row r="53" spans="1:9">
      <c r="A53" s="2" t="s">
        <v>807</v>
      </c>
      <c r="B53" s="2" t="s">
        <v>852</v>
      </c>
      <c r="C53" s="2" t="s">
        <v>853</v>
      </c>
      <c r="D53" s="2" t="s">
        <v>854</v>
      </c>
      <c r="E53" s="2" t="s">
        <v>855</v>
      </c>
      <c r="F53" s="2" t="s">
        <v>856</v>
      </c>
      <c r="G53" s="2" t="s">
        <v>857</v>
      </c>
      <c r="H53" s="2" t="s">
        <v>858</v>
      </c>
      <c r="I53" s="289" t="s">
        <v>859</v>
      </c>
    </row>
    <row r="54" spans="1:9">
      <c r="A54" s="324">
        <v>0.01</v>
      </c>
      <c r="B54" s="2">
        <f>A54*$D$11</f>
        <v>540.68772156281079</v>
      </c>
      <c r="C54" s="2">
        <f>B54*$B$31</f>
        <v>127685.57004417574</v>
      </c>
      <c r="D54" s="2">
        <f>C54/$D$14</f>
        <v>145097.23868656333</v>
      </c>
      <c r="E54" s="2">
        <f t="shared" ref="E54:E85" si="0">D54/$D$24+D54/$D$25+D54/$D$27+$I$12+$I$13+$I$16+$I$20</f>
        <v>2112.5055252200523</v>
      </c>
      <c r="F54" s="2">
        <f t="shared" ref="F54:F85" si="1">D54/$D$15/$I$30</f>
        <v>6.1638589076704895E-3</v>
      </c>
      <c r="G54" s="2">
        <f t="shared" ref="G54:G85" si="2">$D$11*(1-A54)*$I$27</f>
        <v>0.70121790609480916</v>
      </c>
      <c r="H54" s="2">
        <f>F54+G54</f>
        <v>0.70738176500247962</v>
      </c>
      <c r="I54" s="289">
        <f>H54/$I$40-1</f>
        <v>9.8677308420864973E-2</v>
      </c>
    </row>
    <row r="55" spans="1:9">
      <c r="A55" s="324">
        <f>A54+0.01</f>
        <v>0.02</v>
      </c>
      <c r="B55" s="2">
        <f t="shared" ref="B55:B118" si="3">A55*$D$11</f>
        <v>1081.3754431256216</v>
      </c>
      <c r="C55" s="2">
        <f t="shared" ref="C55:C118" si="4">B55*$B$31</f>
        <v>255371.14008835147</v>
      </c>
      <c r="D55" s="2">
        <f t="shared" ref="D55:D118" si="5">C55/$D$14</f>
        <v>290194.47737312666</v>
      </c>
      <c r="E55" s="2">
        <f t="shared" si="0"/>
        <v>2159.0110504401046</v>
      </c>
      <c r="F55" s="2">
        <f t="shared" si="1"/>
        <v>1.2327717815340979E-2</v>
      </c>
      <c r="G55" s="2">
        <f t="shared" si="2"/>
        <v>0.69413489694233632</v>
      </c>
      <c r="H55" s="2">
        <f t="shared" ref="H55:H103" si="6">F55+G55</f>
        <v>0.70646261475767735</v>
      </c>
      <c r="I55" s="289">
        <f t="shared" ref="I55:I118" si="7">H55/$I$40-1</f>
        <v>9.7249720706626519E-2</v>
      </c>
    </row>
    <row r="56" spans="1:9">
      <c r="A56" s="324">
        <f t="shared" ref="A56:A119" si="8">A55+0.01</f>
        <v>0.03</v>
      </c>
      <c r="B56" s="2">
        <f t="shared" si="3"/>
        <v>1622.0631646884322</v>
      </c>
      <c r="C56" s="2">
        <f t="shared" si="4"/>
        <v>383056.71013252711</v>
      </c>
      <c r="D56" s="2">
        <f t="shared" si="5"/>
        <v>435291.71605968988</v>
      </c>
      <c r="E56" s="2">
        <f t="shared" si="0"/>
        <v>2205.5165756601573</v>
      </c>
      <c r="F56" s="2">
        <f t="shared" si="1"/>
        <v>1.8491576723011462E-2</v>
      </c>
      <c r="G56" s="2">
        <f t="shared" si="2"/>
        <v>0.68705188778986348</v>
      </c>
      <c r="H56" s="2">
        <f t="shared" si="6"/>
        <v>0.70554346451287497</v>
      </c>
      <c r="I56" s="289">
        <f t="shared" si="7"/>
        <v>9.5822132992388065E-2</v>
      </c>
    </row>
    <row r="57" spans="1:9">
      <c r="A57" s="324">
        <f t="shared" si="8"/>
        <v>0.04</v>
      </c>
      <c r="B57" s="2">
        <f t="shared" si="3"/>
        <v>2162.7508862512432</v>
      </c>
      <c r="C57" s="2">
        <f t="shared" si="4"/>
        <v>510742.28017670295</v>
      </c>
      <c r="D57" s="2">
        <f t="shared" si="5"/>
        <v>580388.95474625332</v>
      </c>
      <c r="E57" s="2">
        <f t="shared" si="0"/>
        <v>2252.0221008802091</v>
      </c>
      <c r="F57" s="2">
        <f t="shared" si="1"/>
        <v>2.4655435630681958E-2</v>
      </c>
      <c r="G57" s="2">
        <f t="shared" si="2"/>
        <v>0.67996887863739064</v>
      </c>
      <c r="H57" s="2">
        <f t="shared" si="6"/>
        <v>0.70462431426807259</v>
      </c>
      <c r="I57" s="289">
        <f t="shared" si="7"/>
        <v>9.4394545278149611E-2</v>
      </c>
    </row>
    <row r="58" spans="1:9">
      <c r="A58" s="324">
        <f t="shared" si="8"/>
        <v>0.05</v>
      </c>
      <c r="B58" s="2">
        <f t="shared" si="3"/>
        <v>2703.4386078140542</v>
      </c>
      <c r="C58" s="2">
        <f t="shared" si="4"/>
        <v>638427.85022087872</v>
      </c>
      <c r="D58" s="2">
        <f t="shared" si="5"/>
        <v>725486.19343281677</v>
      </c>
      <c r="E58" s="2">
        <f t="shared" si="0"/>
        <v>2298.5276261002618</v>
      </c>
      <c r="F58" s="2">
        <f t="shared" si="1"/>
        <v>3.081929453835245E-2</v>
      </c>
      <c r="G58" s="2">
        <f t="shared" si="2"/>
        <v>0.6728858694849178</v>
      </c>
      <c r="H58" s="2">
        <f t="shared" si="6"/>
        <v>0.70370516402327021</v>
      </c>
      <c r="I58" s="289">
        <f t="shared" si="7"/>
        <v>9.2966957563911157E-2</v>
      </c>
    </row>
    <row r="59" spans="1:9">
      <c r="A59" s="324">
        <f t="shared" si="8"/>
        <v>6.0000000000000005E-2</v>
      </c>
      <c r="B59" s="2">
        <f t="shared" si="3"/>
        <v>3244.1263293768648</v>
      </c>
      <c r="C59" s="2">
        <f t="shared" si="4"/>
        <v>766113.42026505433</v>
      </c>
      <c r="D59" s="2">
        <f t="shared" si="5"/>
        <v>870583.43211937987</v>
      </c>
      <c r="E59" s="2">
        <f t="shared" si="0"/>
        <v>2345.0331513203141</v>
      </c>
      <c r="F59" s="2">
        <f t="shared" si="1"/>
        <v>3.6983153446022932E-2</v>
      </c>
      <c r="G59" s="2">
        <f t="shared" si="2"/>
        <v>0.66580286033244507</v>
      </c>
      <c r="H59" s="2">
        <f t="shared" si="6"/>
        <v>0.70278601377846805</v>
      </c>
      <c r="I59" s="289">
        <f t="shared" si="7"/>
        <v>9.1539369849673147E-2</v>
      </c>
    </row>
    <row r="60" spans="1:9">
      <c r="A60" s="324">
        <f t="shared" si="8"/>
        <v>7.0000000000000007E-2</v>
      </c>
      <c r="B60" s="2">
        <f t="shared" si="3"/>
        <v>3784.8140509396758</v>
      </c>
      <c r="C60" s="2">
        <f t="shared" si="4"/>
        <v>893798.99030923017</v>
      </c>
      <c r="D60" s="2">
        <f t="shared" si="5"/>
        <v>1015680.6708059433</v>
      </c>
      <c r="E60" s="2">
        <f t="shared" si="0"/>
        <v>2391.5386765403664</v>
      </c>
      <c r="F60" s="2">
        <f t="shared" si="1"/>
        <v>4.314701235369342E-2</v>
      </c>
      <c r="G60" s="2">
        <f t="shared" si="2"/>
        <v>0.65871985117997223</v>
      </c>
      <c r="H60" s="2">
        <f t="shared" si="6"/>
        <v>0.70186686353366567</v>
      </c>
      <c r="I60" s="289">
        <f t="shared" si="7"/>
        <v>9.0111782135434693E-2</v>
      </c>
    </row>
    <row r="61" spans="1:9">
      <c r="A61" s="324">
        <f t="shared" si="8"/>
        <v>0.08</v>
      </c>
      <c r="B61" s="2">
        <f t="shared" si="3"/>
        <v>4325.5017725024863</v>
      </c>
      <c r="C61" s="2">
        <f t="shared" si="4"/>
        <v>1021484.5603534059</v>
      </c>
      <c r="D61" s="2">
        <f t="shared" si="5"/>
        <v>1160777.9094925066</v>
      </c>
      <c r="E61" s="2">
        <f t="shared" si="0"/>
        <v>2438.0442017604187</v>
      </c>
      <c r="F61" s="2">
        <f t="shared" si="1"/>
        <v>4.9310871261363916E-2</v>
      </c>
      <c r="G61" s="2">
        <f t="shared" si="2"/>
        <v>0.6516368420274995</v>
      </c>
      <c r="H61" s="2">
        <f t="shared" si="6"/>
        <v>0.70094771328886341</v>
      </c>
      <c r="I61" s="289">
        <f t="shared" si="7"/>
        <v>8.8684194421196461E-2</v>
      </c>
    </row>
    <row r="62" spans="1:9">
      <c r="A62" s="324">
        <f t="shared" si="8"/>
        <v>0.09</v>
      </c>
      <c r="B62" s="2">
        <f t="shared" si="3"/>
        <v>4866.1894940652965</v>
      </c>
      <c r="C62" s="2">
        <f t="shared" si="4"/>
        <v>1149170.1303975815</v>
      </c>
      <c r="D62" s="2">
        <f t="shared" si="5"/>
        <v>1305875.1481790699</v>
      </c>
      <c r="E62" s="2">
        <f t="shared" si="0"/>
        <v>2484.549726980471</v>
      </c>
      <c r="F62" s="2">
        <f t="shared" si="1"/>
        <v>5.5474730169034397E-2</v>
      </c>
      <c r="G62" s="2">
        <f t="shared" si="2"/>
        <v>0.64455383287502666</v>
      </c>
      <c r="H62" s="2">
        <f t="shared" si="6"/>
        <v>0.70002856304406103</v>
      </c>
      <c r="I62" s="289">
        <f t="shared" si="7"/>
        <v>8.7256606706957784E-2</v>
      </c>
    </row>
    <row r="63" spans="1:9">
      <c r="A63" s="324">
        <f t="shared" si="8"/>
        <v>9.9999999999999992E-2</v>
      </c>
      <c r="B63" s="2">
        <f t="shared" si="3"/>
        <v>5406.8772156281075</v>
      </c>
      <c r="C63" s="2">
        <f t="shared" si="4"/>
        <v>1276855.7004417572</v>
      </c>
      <c r="D63" s="2">
        <f t="shared" si="5"/>
        <v>1450972.3868656333</v>
      </c>
      <c r="E63" s="2">
        <f t="shared" si="0"/>
        <v>2531.0552522005237</v>
      </c>
      <c r="F63" s="2">
        <f t="shared" si="1"/>
        <v>6.16385890767049E-2</v>
      </c>
      <c r="G63" s="2">
        <f t="shared" si="2"/>
        <v>0.63747082372255381</v>
      </c>
      <c r="H63" s="2">
        <f t="shared" si="6"/>
        <v>0.69910941279925876</v>
      </c>
      <c r="I63" s="289">
        <f t="shared" si="7"/>
        <v>8.5829018992719552E-2</v>
      </c>
    </row>
    <row r="64" spans="1:9">
      <c r="A64" s="324">
        <f t="shared" si="8"/>
        <v>0.10999999999999999</v>
      </c>
      <c r="B64" s="2">
        <f t="shared" si="3"/>
        <v>5947.5649371909176</v>
      </c>
      <c r="C64" s="2">
        <f t="shared" si="4"/>
        <v>1404541.2704859327</v>
      </c>
      <c r="D64" s="2">
        <f t="shared" si="5"/>
        <v>1596069.6255521963</v>
      </c>
      <c r="E64" s="2">
        <f t="shared" si="0"/>
        <v>2577.5607774205755</v>
      </c>
      <c r="F64" s="2">
        <f t="shared" si="1"/>
        <v>6.7802447984375361E-2</v>
      </c>
      <c r="G64" s="2">
        <f t="shared" si="2"/>
        <v>0.63038781457008097</v>
      </c>
      <c r="H64" s="2">
        <f t="shared" si="6"/>
        <v>0.69819026255445638</v>
      </c>
      <c r="I64" s="289">
        <f t="shared" si="7"/>
        <v>8.4401431278481098E-2</v>
      </c>
    </row>
    <row r="65" spans="1:9">
      <c r="A65" s="324">
        <f t="shared" si="8"/>
        <v>0.11999999999999998</v>
      </c>
      <c r="B65" s="2">
        <f t="shared" si="3"/>
        <v>6488.2526587537286</v>
      </c>
      <c r="C65" s="2">
        <f t="shared" si="4"/>
        <v>1532226.8405301084</v>
      </c>
      <c r="D65" s="2">
        <f t="shared" si="5"/>
        <v>1741166.8642387595</v>
      </c>
      <c r="E65" s="2">
        <f t="shared" si="0"/>
        <v>2624.0663026406282</v>
      </c>
      <c r="F65" s="2">
        <f t="shared" si="1"/>
        <v>7.3966306892045849E-2</v>
      </c>
      <c r="G65" s="2">
        <f t="shared" si="2"/>
        <v>0.62330480541760813</v>
      </c>
      <c r="H65" s="2">
        <f t="shared" si="6"/>
        <v>0.697271112309654</v>
      </c>
      <c r="I65" s="289">
        <f t="shared" si="7"/>
        <v>8.2973843564242644E-2</v>
      </c>
    </row>
    <row r="66" spans="1:9">
      <c r="A66" s="324">
        <f t="shared" si="8"/>
        <v>0.12999999999999998</v>
      </c>
      <c r="B66" s="2">
        <f t="shared" si="3"/>
        <v>7028.9403803165387</v>
      </c>
      <c r="C66" s="2">
        <f t="shared" si="4"/>
        <v>1659912.4105742841</v>
      </c>
      <c r="D66" s="2">
        <f t="shared" si="5"/>
        <v>1886264.1029253229</v>
      </c>
      <c r="E66" s="2">
        <f t="shared" si="0"/>
        <v>2670.5718278606805</v>
      </c>
      <c r="F66" s="2">
        <f t="shared" si="1"/>
        <v>8.0130165799716352E-2</v>
      </c>
      <c r="G66" s="2">
        <f t="shared" si="2"/>
        <v>0.61622179626513529</v>
      </c>
      <c r="H66" s="2">
        <f t="shared" si="6"/>
        <v>0.69635196206485162</v>
      </c>
      <c r="I66" s="289">
        <f t="shared" si="7"/>
        <v>8.154625585000419E-2</v>
      </c>
    </row>
    <row r="67" spans="1:9">
      <c r="A67" s="324">
        <f t="shared" si="8"/>
        <v>0.13999999999999999</v>
      </c>
      <c r="B67" s="2">
        <f t="shared" si="3"/>
        <v>7569.6281018793497</v>
      </c>
      <c r="C67" s="2">
        <f t="shared" si="4"/>
        <v>1787597.9806184599</v>
      </c>
      <c r="D67" s="2">
        <f t="shared" si="5"/>
        <v>2031361.3416118862</v>
      </c>
      <c r="E67" s="2">
        <f t="shared" si="0"/>
        <v>2717.0773530807328</v>
      </c>
      <c r="F67" s="2">
        <f t="shared" si="1"/>
        <v>8.6294024707386841E-2</v>
      </c>
      <c r="G67" s="2">
        <f t="shared" si="2"/>
        <v>0.60913878711266245</v>
      </c>
      <c r="H67" s="2">
        <f t="shared" si="6"/>
        <v>0.69543281182004923</v>
      </c>
      <c r="I67" s="289">
        <f t="shared" si="7"/>
        <v>8.0118668135765736E-2</v>
      </c>
    </row>
    <row r="68" spans="1:9">
      <c r="A68" s="324">
        <f t="shared" si="8"/>
        <v>0.15</v>
      </c>
      <c r="B68" s="2">
        <f t="shared" si="3"/>
        <v>8110.3158234421608</v>
      </c>
      <c r="C68" s="2">
        <f t="shared" si="4"/>
        <v>1915283.5506626356</v>
      </c>
      <c r="D68" s="2">
        <f t="shared" si="5"/>
        <v>2176458.5802984494</v>
      </c>
      <c r="E68" s="2">
        <f t="shared" si="0"/>
        <v>2763.5828783007851</v>
      </c>
      <c r="F68" s="2">
        <f t="shared" si="1"/>
        <v>9.2457883615057315E-2</v>
      </c>
      <c r="G68" s="2">
        <f t="shared" si="2"/>
        <v>0.60205577796018972</v>
      </c>
      <c r="H68" s="2">
        <f t="shared" si="6"/>
        <v>0.69451366157524708</v>
      </c>
      <c r="I68" s="289">
        <f t="shared" si="7"/>
        <v>7.8691080421527726E-2</v>
      </c>
    </row>
    <row r="69" spans="1:9">
      <c r="A69" s="324">
        <f t="shared" si="8"/>
        <v>0.16</v>
      </c>
      <c r="B69" s="2">
        <f t="shared" si="3"/>
        <v>8651.0035450049727</v>
      </c>
      <c r="C69" s="2">
        <f t="shared" si="4"/>
        <v>2042969.1207068118</v>
      </c>
      <c r="D69" s="2">
        <f t="shared" si="5"/>
        <v>2321555.8189850133</v>
      </c>
      <c r="E69" s="2">
        <f t="shared" si="0"/>
        <v>2810.0884035208373</v>
      </c>
      <c r="F69" s="2">
        <f t="shared" si="1"/>
        <v>9.8621742522727832E-2</v>
      </c>
      <c r="G69" s="2">
        <f t="shared" si="2"/>
        <v>0.59497276880771688</v>
      </c>
      <c r="H69" s="2">
        <f t="shared" si="6"/>
        <v>0.6935945113304447</v>
      </c>
      <c r="I69" s="289">
        <f t="shared" si="7"/>
        <v>7.7263492707289272E-2</v>
      </c>
    </row>
    <row r="70" spans="1:9">
      <c r="A70" s="324">
        <f t="shared" si="8"/>
        <v>0.17</v>
      </c>
      <c r="B70" s="2">
        <f t="shared" si="3"/>
        <v>9191.6912665677828</v>
      </c>
      <c r="C70" s="2">
        <f t="shared" si="4"/>
        <v>2170654.6907509873</v>
      </c>
      <c r="D70" s="2">
        <f t="shared" si="5"/>
        <v>2466653.0576715763</v>
      </c>
      <c r="E70" s="2">
        <f t="shared" si="0"/>
        <v>2856.5939287408901</v>
      </c>
      <c r="F70" s="2">
        <f t="shared" si="1"/>
        <v>0.10478560143039829</v>
      </c>
      <c r="G70" s="2">
        <f t="shared" si="2"/>
        <v>0.58788975965524404</v>
      </c>
      <c r="H70" s="2">
        <f t="shared" si="6"/>
        <v>0.69267536108564232</v>
      </c>
      <c r="I70" s="289">
        <f t="shared" si="7"/>
        <v>7.5835904993050818E-2</v>
      </c>
    </row>
    <row r="71" spans="1:9">
      <c r="A71" s="324">
        <f t="shared" si="8"/>
        <v>0.18000000000000002</v>
      </c>
      <c r="B71" s="2">
        <f t="shared" si="3"/>
        <v>9732.3789881305947</v>
      </c>
      <c r="C71" s="2">
        <f t="shared" si="4"/>
        <v>2298340.2607951635</v>
      </c>
      <c r="D71" s="2">
        <f t="shared" si="5"/>
        <v>2611750.2963581402</v>
      </c>
      <c r="E71" s="2">
        <f t="shared" si="0"/>
        <v>2903.0994539609424</v>
      </c>
      <c r="F71" s="2">
        <f t="shared" si="1"/>
        <v>0.11094946033806882</v>
      </c>
      <c r="G71" s="2">
        <f t="shared" si="2"/>
        <v>0.58080675050277131</v>
      </c>
      <c r="H71" s="2">
        <f t="shared" si="6"/>
        <v>0.69175621084084016</v>
      </c>
      <c r="I71" s="289">
        <f t="shared" si="7"/>
        <v>7.4408317278812586E-2</v>
      </c>
    </row>
    <row r="72" spans="1:9">
      <c r="A72" s="324">
        <f t="shared" si="8"/>
        <v>0.19000000000000003</v>
      </c>
      <c r="B72" s="2">
        <f t="shared" si="3"/>
        <v>10273.066709693407</v>
      </c>
      <c r="C72" s="2">
        <f t="shared" si="4"/>
        <v>2426025.8308393392</v>
      </c>
      <c r="D72" s="2">
        <f t="shared" si="5"/>
        <v>2756847.5350447036</v>
      </c>
      <c r="E72" s="2">
        <f t="shared" si="0"/>
        <v>2949.6049791809946</v>
      </c>
      <c r="F72" s="2">
        <f t="shared" si="1"/>
        <v>0.11711331924573931</v>
      </c>
      <c r="G72" s="2">
        <f t="shared" si="2"/>
        <v>0.57372374135029847</v>
      </c>
      <c r="H72" s="2">
        <f t="shared" si="6"/>
        <v>0.69083706059603778</v>
      </c>
      <c r="I72" s="289">
        <f t="shared" si="7"/>
        <v>7.2980729564574132E-2</v>
      </c>
    </row>
    <row r="73" spans="1:9">
      <c r="A73" s="324">
        <f t="shared" si="8"/>
        <v>0.20000000000000004</v>
      </c>
      <c r="B73" s="2">
        <f t="shared" si="3"/>
        <v>10813.754431256217</v>
      </c>
      <c r="C73" s="2">
        <f t="shared" si="4"/>
        <v>2553711.4008835149</v>
      </c>
      <c r="D73" s="2">
        <f t="shared" si="5"/>
        <v>2901944.7737312671</v>
      </c>
      <c r="E73" s="2">
        <f t="shared" si="0"/>
        <v>2996.1105044010474</v>
      </c>
      <c r="F73" s="2">
        <f t="shared" si="1"/>
        <v>0.1232771781534098</v>
      </c>
      <c r="G73" s="2">
        <f t="shared" si="2"/>
        <v>0.56664073219782563</v>
      </c>
      <c r="H73" s="2">
        <f t="shared" si="6"/>
        <v>0.6899179103512354</v>
      </c>
      <c r="I73" s="289">
        <f t="shared" si="7"/>
        <v>7.1553141850335678E-2</v>
      </c>
    </row>
    <row r="74" spans="1:9">
      <c r="A74" s="324">
        <f t="shared" si="8"/>
        <v>0.21000000000000005</v>
      </c>
      <c r="B74" s="2">
        <f t="shared" si="3"/>
        <v>11354.442152819029</v>
      </c>
      <c r="C74" s="2">
        <f t="shared" si="4"/>
        <v>2681396.9709276906</v>
      </c>
      <c r="D74" s="2">
        <f t="shared" si="5"/>
        <v>3047042.0124178301</v>
      </c>
      <c r="E74" s="2">
        <f t="shared" si="0"/>
        <v>3042.6160296210992</v>
      </c>
      <c r="F74" s="2">
        <f t="shared" si="1"/>
        <v>0.12944103706108029</v>
      </c>
      <c r="G74" s="2">
        <f t="shared" si="2"/>
        <v>0.55955772304535278</v>
      </c>
      <c r="H74" s="2">
        <f t="shared" si="6"/>
        <v>0.68899876010643313</v>
      </c>
      <c r="I74" s="289">
        <f t="shared" si="7"/>
        <v>7.0125554136097445E-2</v>
      </c>
    </row>
    <row r="75" spans="1:9">
      <c r="A75" s="324">
        <f t="shared" si="8"/>
        <v>0.22000000000000006</v>
      </c>
      <c r="B75" s="2">
        <f t="shared" si="3"/>
        <v>11895.129874381841</v>
      </c>
      <c r="C75" s="2">
        <f t="shared" si="4"/>
        <v>2809082.5409718668</v>
      </c>
      <c r="D75" s="2">
        <f t="shared" si="5"/>
        <v>3192139.251104394</v>
      </c>
      <c r="E75" s="2">
        <f t="shared" si="0"/>
        <v>3089.1215548411519</v>
      </c>
      <c r="F75" s="2">
        <f t="shared" si="1"/>
        <v>0.1356048959687508</v>
      </c>
      <c r="G75" s="2">
        <f t="shared" si="2"/>
        <v>0.55247471389287994</v>
      </c>
      <c r="H75" s="2">
        <f t="shared" si="6"/>
        <v>0.68807960986163075</v>
      </c>
      <c r="I75" s="289">
        <f t="shared" si="7"/>
        <v>6.8697966421858991E-2</v>
      </c>
    </row>
    <row r="76" spans="1:9">
      <c r="A76" s="324">
        <f t="shared" si="8"/>
        <v>0.23000000000000007</v>
      </c>
      <c r="B76" s="2">
        <f t="shared" si="3"/>
        <v>12435.817595944651</v>
      </c>
      <c r="C76" s="2">
        <f t="shared" si="4"/>
        <v>2936768.1110160425</v>
      </c>
      <c r="D76" s="2">
        <f t="shared" si="5"/>
        <v>3337236.4897909574</v>
      </c>
      <c r="E76" s="2">
        <f t="shared" si="0"/>
        <v>3135.6270800612042</v>
      </c>
      <c r="F76" s="2">
        <f t="shared" si="1"/>
        <v>0.14176875487642129</v>
      </c>
      <c r="G76" s="2">
        <f t="shared" si="2"/>
        <v>0.5453917047404071</v>
      </c>
      <c r="H76" s="2">
        <f t="shared" si="6"/>
        <v>0.68716045961682837</v>
      </c>
      <c r="I76" s="289">
        <f t="shared" si="7"/>
        <v>6.7270378707620537E-2</v>
      </c>
    </row>
    <row r="77" spans="1:9">
      <c r="A77" s="324">
        <f t="shared" si="8"/>
        <v>0.24000000000000007</v>
      </c>
      <c r="B77" s="2">
        <f t="shared" si="3"/>
        <v>12976.505317507463</v>
      </c>
      <c r="C77" s="2">
        <f t="shared" si="4"/>
        <v>3064453.6810602183</v>
      </c>
      <c r="D77" s="2">
        <f t="shared" si="5"/>
        <v>3482333.7284775209</v>
      </c>
      <c r="E77" s="2">
        <f t="shared" si="0"/>
        <v>3182.1326052812565</v>
      </c>
      <c r="F77" s="2">
        <f t="shared" si="1"/>
        <v>0.14793261378409178</v>
      </c>
      <c r="G77" s="2">
        <f t="shared" si="2"/>
        <v>0.53830869558793426</v>
      </c>
      <c r="H77" s="2">
        <f t="shared" si="6"/>
        <v>0.6862413093720261</v>
      </c>
      <c r="I77" s="289">
        <f t="shared" si="7"/>
        <v>6.5842790993382083E-2</v>
      </c>
    </row>
    <row r="78" spans="1:9">
      <c r="A78" s="324">
        <f t="shared" si="8"/>
        <v>0.25000000000000006</v>
      </c>
      <c r="B78" s="2">
        <f t="shared" si="3"/>
        <v>13517.193039070273</v>
      </c>
      <c r="C78" s="2">
        <f t="shared" si="4"/>
        <v>3192139.251104394</v>
      </c>
      <c r="D78" s="2">
        <f t="shared" si="5"/>
        <v>3627430.9671640838</v>
      </c>
      <c r="E78" s="2">
        <f t="shared" si="0"/>
        <v>3228.6381305013088</v>
      </c>
      <c r="F78" s="2">
        <f t="shared" si="1"/>
        <v>0.15409647269176224</v>
      </c>
      <c r="G78" s="2">
        <f t="shared" si="2"/>
        <v>0.53122568643546153</v>
      </c>
      <c r="H78" s="2">
        <f t="shared" si="6"/>
        <v>0.68532215912722383</v>
      </c>
      <c r="I78" s="289">
        <f t="shared" si="7"/>
        <v>6.4415203279143851E-2</v>
      </c>
    </row>
    <row r="79" spans="1:9">
      <c r="A79" s="324">
        <f t="shared" si="8"/>
        <v>0.26000000000000006</v>
      </c>
      <c r="B79" s="2">
        <f t="shared" si="3"/>
        <v>14057.880760633083</v>
      </c>
      <c r="C79" s="2">
        <f t="shared" si="4"/>
        <v>3319824.8211485697</v>
      </c>
      <c r="D79" s="2">
        <f t="shared" si="5"/>
        <v>3772528.2058506473</v>
      </c>
      <c r="E79" s="2">
        <f t="shared" si="0"/>
        <v>3275.143655721361</v>
      </c>
      <c r="F79" s="2">
        <f t="shared" si="1"/>
        <v>0.16026033159943276</v>
      </c>
      <c r="G79" s="2">
        <f t="shared" si="2"/>
        <v>0.52414267728298869</v>
      </c>
      <c r="H79" s="2">
        <f t="shared" si="6"/>
        <v>0.68440300888242145</v>
      </c>
      <c r="I79" s="289">
        <f t="shared" si="7"/>
        <v>6.2987615564905397E-2</v>
      </c>
    </row>
    <row r="80" spans="1:9">
      <c r="A80" s="324">
        <f t="shared" si="8"/>
        <v>0.27000000000000007</v>
      </c>
      <c r="B80" s="2">
        <f t="shared" si="3"/>
        <v>14598.568482195895</v>
      </c>
      <c r="C80" s="2">
        <f t="shared" si="4"/>
        <v>3447510.3911927454</v>
      </c>
      <c r="D80" s="2">
        <f t="shared" si="5"/>
        <v>3917625.4445372107</v>
      </c>
      <c r="E80" s="2">
        <f t="shared" si="0"/>
        <v>3321.6491809414138</v>
      </c>
      <c r="F80" s="2">
        <f t="shared" si="1"/>
        <v>0.16642419050710325</v>
      </c>
      <c r="G80" s="2">
        <f t="shared" si="2"/>
        <v>0.51705966813051585</v>
      </c>
      <c r="H80" s="2">
        <f t="shared" si="6"/>
        <v>0.68348385863761907</v>
      </c>
      <c r="I80" s="289">
        <f t="shared" si="7"/>
        <v>6.1560027850666943E-2</v>
      </c>
    </row>
    <row r="81" spans="1:9">
      <c r="A81" s="324">
        <f t="shared" si="8"/>
        <v>0.28000000000000008</v>
      </c>
      <c r="B81" s="2">
        <f t="shared" si="3"/>
        <v>15139.256203758707</v>
      </c>
      <c r="C81" s="2">
        <f t="shared" si="4"/>
        <v>3575195.9612369216</v>
      </c>
      <c r="D81" s="2">
        <f t="shared" si="5"/>
        <v>4062722.6832237747</v>
      </c>
      <c r="E81" s="2">
        <f t="shared" si="0"/>
        <v>3368.1547061614665</v>
      </c>
      <c r="F81" s="2">
        <f t="shared" si="1"/>
        <v>0.17258804941477376</v>
      </c>
      <c r="G81" s="2">
        <f t="shared" si="2"/>
        <v>0.50997665897804301</v>
      </c>
      <c r="H81" s="2">
        <f t="shared" si="6"/>
        <v>0.6825647083928168</v>
      </c>
      <c r="I81" s="289">
        <f t="shared" si="7"/>
        <v>6.0132440136428711E-2</v>
      </c>
    </row>
    <row r="82" spans="1:9">
      <c r="A82" s="324">
        <f t="shared" si="8"/>
        <v>0.29000000000000009</v>
      </c>
      <c r="B82" s="2">
        <f t="shared" si="3"/>
        <v>15679.943925321517</v>
      </c>
      <c r="C82" s="2">
        <f t="shared" si="4"/>
        <v>3702881.5312810969</v>
      </c>
      <c r="D82" s="2">
        <f t="shared" si="5"/>
        <v>4207819.9219103372</v>
      </c>
      <c r="E82" s="2">
        <f t="shared" si="0"/>
        <v>3414.6602313815183</v>
      </c>
      <c r="F82" s="2">
        <f t="shared" si="1"/>
        <v>0.17875190832244423</v>
      </c>
      <c r="G82" s="2">
        <f t="shared" si="2"/>
        <v>0.50289364982557017</v>
      </c>
      <c r="H82" s="2">
        <f t="shared" si="6"/>
        <v>0.68164555814801442</v>
      </c>
      <c r="I82" s="289">
        <f t="shared" si="7"/>
        <v>5.8704852422190257E-2</v>
      </c>
    </row>
    <row r="83" spans="1:9">
      <c r="A83" s="324">
        <f t="shared" si="8"/>
        <v>0.3000000000000001</v>
      </c>
      <c r="B83" s="2">
        <f t="shared" si="3"/>
        <v>16220.631646884329</v>
      </c>
      <c r="C83" s="2">
        <f t="shared" si="4"/>
        <v>3830567.101325273</v>
      </c>
      <c r="D83" s="2">
        <f t="shared" si="5"/>
        <v>4352917.1605969016</v>
      </c>
      <c r="E83" s="2">
        <f t="shared" si="0"/>
        <v>3461.165756601571</v>
      </c>
      <c r="F83" s="2">
        <f t="shared" si="1"/>
        <v>0.18491576723011474</v>
      </c>
      <c r="G83" s="2">
        <f t="shared" si="2"/>
        <v>0.49581064067309732</v>
      </c>
      <c r="H83" s="2">
        <f t="shared" si="6"/>
        <v>0.68072640790321204</v>
      </c>
      <c r="I83" s="289">
        <f t="shared" si="7"/>
        <v>5.7277264707951803E-2</v>
      </c>
    </row>
    <row r="84" spans="1:9">
      <c r="A84" s="324">
        <f t="shared" si="8"/>
        <v>0.31000000000000011</v>
      </c>
      <c r="B84" s="2">
        <f t="shared" si="3"/>
        <v>16761.319368447141</v>
      </c>
      <c r="C84" s="2">
        <f t="shared" si="4"/>
        <v>3958252.6713694492</v>
      </c>
      <c r="D84" s="2">
        <f t="shared" si="5"/>
        <v>4498014.399283465</v>
      </c>
      <c r="E84" s="2">
        <f t="shared" si="0"/>
        <v>3507.6712818216233</v>
      </c>
      <c r="F84" s="2">
        <f t="shared" si="1"/>
        <v>0.19107962613778523</v>
      </c>
      <c r="G84" s="2">
        <f t="shared" si="2"/>
        <v>0.48872763152062459</v>
      </c>
      <c r="H84" s="2">
        <f t="shared" si="6"/>
        <v>0.67980725765840977</v>
      </c>
      <c r="I84" s="289">
        <f t="shared" si="7"/>
        <v>5.5849676993713571E-2</v>
      </c>
    </row>
    <row r="85" spans="1:9">
      <c r="A85" s="324">
        <f t="shared" si="8"/>
        <v>0.32000000000000012</v>
      </c>
      <c r="B85" s="2">
        <f t="shared" si="3"/>
        <v>17302.007090009953</v>
      </c>
      <c r="C85" s="2">
        <f t="shared" si="4"/>
        <v>4085938.241413625</v>
      </c>
      <c r="D85" s="2">
        <f t="shared" si="5"/>
        <v>4643111.6379700284</v>
      </c>
      <c r="E85" s="2">
        <f t="shared" si="0"/>
        <v>3554.1768070416756</v>
      </c>
      <c r="F85" s="2">
        <f t="shared" si="1"/>
        <v>0.19724348504545572</v>
      </c>
      <c r="G85" s="2">
        <f t="shared" si="2"/>
        <v>0.48164462236815175</v>
      </c>
      <c r="H85" s="2">
        <f t="shared" si="6"/>
        <v>0.6788881074136075</v>
      </c>
      <c r="I85" s="289">
        <f t="shared" si="7"/>
        <v>5.4422089279475117E-2</v>
      </c>
    </row>
    <row r="86" spans="1:9">
      <c r="A86" s="324">
        <f t="shared" si="8"/>
        <v>0.33000000000000013</v>
      </c>
      <c r="B86" s="2">
        <f t="shared" si="3"/>
        <v>17842.694811572761</v>
      </c>
      <c r="C86" s="2">
        <f t="shared" si="4"/>
        <v>4213623.8114577997</v>
      </c>
      <c r="D86" s="2">
        <f t="shared" si="5"/>
        <v>4788208.876656591</v>
      </c>
      <c r="E86" s="2">
        <f t="shared" ref="E86:E117" si="9">D86/$D$24+D86/$D$25+D86/$D$27+$I$12+$I$13+$I$16+$I$20</f>
        <v>3600.6823322617279</v>
      </c>
      <c r="F86" s="2">
        <f t="shared" ref="F86:F117" si="10">D86/$D$15/$I$30</f>
        <v>0.20340734395312621</v>
      </c>
      <c r="G86" s="2">
        <f t="shared" ref="G86:G117" si="11">$D$11*(1-A86)*$I$27</f>
        <v>0.47456161321567891</v>
      </c>
      <c r="H86" s="2">
        <f t="shared" si="6"/>
        <v>0.67796895716880512</v>
      </c>
      <c r="I86" s="289">
        <f t="shared" si="7"/>
        <v>5.2994501565236662E-2</v>
      </c>
    </row>
    <row r="87" spans="1:9">
      <c r="A87" s="324">
        <f t="shared" si="8"/>
        <v>0.34000000000000014</v>
      </c>
      <c r="B87" s="2">
        <f t="shared" si="3"/>
        <v>18383.382533135573</v>
      </c>
      <c r="C87" s="2">
        <f t="shared" si="4"/>
        <v>4341309.3815019764</v>
      </c>
      <c r="D87" s="2">
        <f t="shared" si="5"/>
        <v>4933306.1153431553</v>
      </c>
      <c r="E87" s="2">
        <f t="shared" si="9"/>
        <v>3647.1878574817806</v>
      </c>
      <c r="F87" s="2">
        <f t="shared" si="10"/>
        <v>0.20957120286079672</v>
      </c>
      <c r="G87" s="2">
        <f t="shared" si="11"/>
        <v>0.46747860406320607</v>
      </c>
      <c r="H87" s="2">
        <f t="shared" si="6"/>
        <v>0.67704980692400274</v>
      </c>
      <c r="I87" s="289">
        <f t="shared" si="7"/>
        <v>5.1566913850998208E-2</v>
      </c>
    </row>
    <row r="88" spans="1:9">
      <c r="A88" s="324">
        <f t="shared" si="8"/>
        <v>0.35000000000000014</v>
      </c>
      <c r="B88" s="2">
        <f t="shared" si="3"/>
        <v>18924.070254698385</v>
      </c>
      <c r="C88" s="2">
        <f t="shared" si="4"/>
        <v>4468994.9515461521</v>
      </c>
      <c r="D88" s="2">
        <f t="shared" si="5"/>
        <v>5078403.3540297179</v>
      </c>
      <c r="E88" s="2">
        <f t="shared" si="9"/>
        <v>3693.6933827018324</v>
      </c>
      <c r="F88" s="2">
        <f t="shared" si="10"/>
        <v>0.21573506176846721</v>
      </c>
      <c r="G88" s="2">
        <f t="shared" si="11"/>
        <v>0.46039559491073323</v>
      </c>
      <c r="H88" s="2">
        <f t="shared" si="6"/>
        <v>0.67613065667920047</v>
      </c>
      <c r="I88" s="289">
        <f t="shared" si="7"/>
        <v>5.0139326136759976E-2</v>
      </c>
    </row>
    <row r="89" spans="1:9">
      <c r="A89" s="324">
        <f t="shared" si="8"/>
        <v>0.36000000000000015</v>
      </c>
      <c r="B89" s="2">
        <f t="shared" si="3"/>
        <v>19464.757976261197</v>
      </c>
      <c r="C89" s="2">
        <f t="shared" si="4"/>
        <v>4596680.5215903278</v>
      </c>
      <c r="D89" s="2">
        <f t="shared" si="5"/>
        <v>5223500.5927162813</v>
      </c>
      <c r="E89" s="2">
        <f t="shared" si="9"/>
        <v>3740.1989079218847</v>
      </c>
      <c r="F89" s="2">
        <f t="shared" si="10"/>
        <v>0.22189892067613767</v>
      </c>
      <c r="G89" s="2">
        <f t="shared" si="11"/>
        <v>0.45331258575826039</v>
      </c>
      <c r="H89" s="2">
        <f t="shared" si="6"/>
        <v>0.67521150643439809</v>
      </c>
      <c r="I89" s="289">
        <f t="shared" si="7"/>
        <v>4.8711738422521522E-2</v>
      </c>
    </row>
    <row r="90" spans="1:9">
      <c r="A90" s="324">
        <f t="shared" si="8"/>
        <v>0.37000000000000016</v>
      </c>
      <c r="B90" s="2">
        <f t="shared" si="3"/>
        <v>20005.445697824009</v>
      </c>
      <c r="C90" s="2">
        <f t="shared" si="4"/>
        <v>4724366.0916345045</v>
      </c>
      <c r="D90" s="2">
        <f t="shared" si="5"/>
        <v>5368597.8314028457</v>
      </c>
      <c r="E90" s="2">
        <f t="shared" si="9"/>
        <v>3786.7044331419379</v>
      </c>
      <c r="F90" s="2">
        <f t="shared" si="10"/>
        <v>0.22806277958380819</v>
      </c>
      <c r="G90" s="2">
        <f t="shared" si="11"/>
        <v>0.4462295766057876</v>
      </c>
      <c r="H90" s="2">
        <f t="shared" si="6"/>
        <v>0.67429235618959582</v>
      </c>
      <c r="I90" s="289">
        <f t="shared" si="7"/>
        <v>4.728415070828329E-2</v>
      </c>
    </row>
    <row r="91" spans="1:9">
      <c r="A91" s="324">
        <f t="shared" si="8"/>
        <v>0.38000000000000017</v>
      </c>
      <c r="B91" s="2">
        <f t="shared" si="3"/>
        <v>20546.133419386817</v>
      </c>
      <c r="C91" s="2">
        <f t="shared" si="4"/>
        <v>4852051.6616786793</v>
      </c>
      <c r="D91" s="2">
        <f t="shared" si="5"/>
        <v>5513695.0700894082</v>
      </c>
      <c r="E91" s="2">
        <f t="shared" si="9"/>
        <v>3833.2099583619897</v>
      </c>
      <c r="F91" s="2">
        <f t="shared" si="10"/>
        <v>0.23422663849147868</v>
      </c>
      <c r="G91" s="2">
        <f t="shared" si="11"/>
        <v>0.43914656745331476</v>
      </c>
      <c r="H91" s="2">
        <f t="shared" si="6"/>
        <v>0.67337320594479344</v>
      </c>
      <c r="I91" s="289">
        <f t="shared" si="7"/>
        <v>4.5856562994044836E-2</v>
      </c>
    </row>
    <row r="92" spans="1:9">
      <c r="A92" s="324">
        <f t="shared" si="8"/>
        <v>0.39000000000000018</v>
      </c>
      <c r="B92" s="2">
        <f t="shared" si="3"/>
        <v>21086.821140949629</v>
      </c>
      <c r="C92" s="2">
        <f t="shared" si="4"/>
        <v>4979737.231722855</v>
      </c>
      <c r="D92" s="2">
        <f t="shared" si="5"/>
        <v>5658792.3087759716</v>
      </c>
      <c r="E92" s="2">
        <f t="shared" si="9"/>
        <v>3879.715483582042</v>
      </c>
      <c r="F92" s="2">
        <f t="shared" si="10"/>
        <v>0.24039049739914917</v>
      </c>
      <c r="G92" s="2">
        <f t="shared" si="11"/>
        <v>0.43206355830084192</v>
      </c>
      <c r="H92" s="2">
        <f t="shared" si="6"/>
        <v>0.67245405569999106</v>
      </c>
      <c r="I92" s="289">
        <f t="shared" si="7"/>
        <v>4.4428975279806382E-2</v>
      </c>
    </row>
    <row r="93" spans="1:9">
      <c r="A93" s="324">
        <f t="shared" si="8"/>
        <v>0.40000000000000019</v>
      </c>
      <c r="B93" s="2">
        <f t="shared" si="3"/>
        <v>21627.508862512441</v>
      </c>
      <c r="C93" s="2">
        <f t="shared" si="4"/>
        <v>5107422.8017670317</v>
      </c>
      <c r="D93" s="2">
        <f t="shared" si="5"/>
        <v>5803889.547462536</v>
      </c>
      <c r="E93" s="2">
        <f t="shared" si="9"/>
        <v>3926.2210088020947</v>
      </c>
      <c r="F93" s="2">
        <f t="shared" si="10"/>
        <v>0.24655435630681968</v>
      </c>
      <c r="G93" s="2">
        <f t="shared" si="11"/>
        <v>0.42498054914836914</v>
      </c>
      <c r="H93" s="2">
        <f t="shared" si="6"/>
        <v>0.67153490545518879</v>
      </c>
      <c r="I93" s="289">
        <f t="shared" si="7"/>
        <v>4.3001387565567928E-2</v>
      </c>
    </row>
    <row r="94" spans="1:9">
      <c r="A94" s="324">
        <f t="shared" si="8"/>
        <v>0.4100000000000002</v>
      </c>
      <c r="B94" s="2">
        <f t="shared" si="3"/>
        <v>22168.196584075253</v>
      </c>
      <c r="C94" s="2">
        <f t="shared" si="4"/>
        <v>5235108.3718112074</v>
      </c>
      <c r="D94" s="2">
        <f t="shared" si="5"/>
        <v>5948986.7861490995</v>
      </c>
      <c r="E94" s="2">
        <f t="shared" si="9"/>
        <v>3972.7265340221475</v>
      </c>
      <c r="F94" s="2">
        <f t="shared" si="10"/>
        <v>0.25271821521449023</v>
      </c>
      <c r="G94" s="2">
        <f t="shared" si="11"/>
        <v>0.41789753999589629</v>
      </c>
      <c r="H94" s="2">
        <f t="shared" si="6"/>
        <v>0.67061575521038652</v>
      </c>
      <c r="I94" s="289">
        <f t="shared" si="7"/>
        <v>4.1573799851329696E-2</v>
      </c>
    </row>
    <row r="95" spans="1:9">
      <c r="A95" s="324">
        <f t="shared" si="8"/>
        <v>0.42000000000000021</v>
      </c>
      <c r="B95" s="2">
        <f t="shared" si="3"/>
        <v>22708.884305638065</v>
      </c>
      <c r="C95" s="2">
        <f t="shared" si="4"/>
        <v>5362793.9418553831</v>
      </c>
      <c r="D95" s="2">
        <f t="shared" si="5"/>
        <v>6094084.0248356629</v>
      </c>
      <c r="E95" s="2">
        <f t="shared" si="9"/>
        <v>4019.2320592421997</v>
      </c>
      <c r="F95" s="2">
        <f t="shared" si="10"/>
        <v>0.25888207412216069</v>
      </c>
      <c r="G95" s="2">
        <f t="shared" si="11"/>
        <v>0.41081453084342345</v>
      </c>
      <c r="H95" s="2">
        <f t="shared" si="6"/>
        <v>0.66969660496558414</v>
      </c>
      <c r="I95" s="289">
        <f t="shared" si="7"/>
        <v>4.0146212137091242E-2</v>
      </c>
    </row>
    <row r="96" spans="1:9">
      <c r="A96" s="324">
        <f t="shared" si="8"/>
        <v>0.43000000000000022</v>
      </c>
      <c r="B96" s="2">
        <f t="shared" si="3"/>
        <v>23249.572027200873</v>
      </c>
      <c r="C96" s="2">
        <f t="shared" si="4"/>
        <v>5490479.5118995588</v>
      </c>
      <c r="D96" s="2">
        <f t="shared" si="5"/>
        <v>6239181.2635222264</v>
      </c>
      <c r="E96" s="2">
        <f t="shared" si="9"/>
        <v>4065.737584462252</v>
      </c>
      <c r="F96" s="2">
        <f t="shared" si="10"/>
        <v>0.26504593302983115</v>
      </c>
      <c r="G96" s="2">
        <f t="shared" si="11"/>
        <v>0.40373152169095061</v>
      </c>
      <c r="H96" s="2">
        <f t="shared" si="6"/>
        <v>0.66877745472078176</v>
      </c>
      <c r="I96" s="289">
        <f t="shared" si="7"/>
        <v>3.8718624422852788E-2</v>
      </c>
    </row>
    <row r="97" spans="1:9">
      <c r="A97" s="324">
        <f t="shared" si="8"/>
        <v>0.44000000000000022</v>
      </c>
      <c r="B97" s="2">
        <f t="shared" si="3"/>
        <v>23790.259748763685</v>
      </c>
      <c r="C97" s="2">
        <f t="shared" si="4"/>
        <v>5618165.0819437345</v>
      </c>
      <c r="D97" s="2">
        <f t="shared" si="5"/>
        <v>6384278.5022087889</v>
      </c>
      <c r="E97" s="2">
        <f t="shared" si="9"/>
        <v>4112.2431096823038</v>
      </c>
      <c r="F97" s="2">
        <f t="shared" si="10"/>
        <v>0.27120979193750167</v>
      </c>
      <c r="G97" s="2">
        <f t="shared" si="11"/>
        <v>0.39664851253847783</v>
      </c>
      <c r="H97" s="2">
        <f t="shared" si="6"/>
        <v>0.66785830447597949</v>
      </c>
      <c r="I97" s="289">
        <f t="shared" si="7"/>
        <v>3.7291036708614556E-2</v>
      </c>
    </row>
    <row r="98" spans="1:9">
      <c r="A98" s="324">
        <f t="shared" si="8"/>
        <v>0.45000000000000023</v>
      </c>
      <c r="B98" s="2">
        <f t="shared" si="3"/>
        <v>24330.947470326497</v>
      </c>
      <c r="C98" s="2">
        <f t="shared" si="4"/>
        <v>5745850.6519879103</v>
      </c>
      <c r="D98" s="2">
        <f t="shared" si="5"/>
        <v>6529375.7408953523</v>
      </c>
      <c r="E98" s="2">
        <f t="shared" si="9"/>
        <v>4158.7486349023566</v>
      </c>
      <c r="F98" s="2">
        <f t="shared" si="10"/>
        <v>0.27737365084517213</v>
      </c>
      <c r="G98" s="2">
        <f t="shared" si="11"/>
        <v>0.38956550338600499</v>
      </c>
      <c r="H98" s="2">
        <f t="shared" si="6"/>
        <v>0.66693915423117711</v>
      </c>
      <c r="I98" s="289">
        <f t="shared" si="7"/>
        <v>3.5863448994376101E-2</v>
      </c>
    </row>
    <row r="99" spans="1:9">
      <c r="A99" s="324">
        <f t="shared" si="8"/>
        <v>0.46000000000000024</v>
      </c>
      <c r="B99" s="2">
        <f t="shared" si="3"/>
        <v>24871.635191889309</v>
      </c>
      <c r="C99" s="2">
        <f t="shared" si="4"/>
        <v>5873536.222032086</v>
      </c>
      <c r="D99" s="2">
        <f t="shared" si="5"/>
        <v>6674472.9795819158</v>
      </c>
      <c r="E99" s="2">
        <f t="shared" si="9"/>
        <v>4205.2541601224093</v>
      </c>
      <c r="F99" s="2">
        <f t="shared" si="10"/>
        <v>0.28353750975284259</v>
      </c>
      <c r="G99" s="2">
        <f t="shared" si="11"/>
        <v>0.38248249423353214</v>
      </c>
      <c r="H99" s="2">
        <f t="shared" si="6"/>
        <v>0.66602000398637473</v>
      </c>
      <c r="I99" s="289">
        <f t="shared" si="7"/>
        <v>3.4435861280137647E-2</v>
      </c>
    </row>
    <row r="100" spans="1:9">
      <c r="A100" s="324">
        <f t="shared" si="8"/>
        <v>0.47000000000000025</v>
      </c>
      <c r="B100" s="2">
        <f t="shared" si="3"/>
        <v>25412.322913452121</v>
      </c>
      <c r="C100" s="2">
        <f t="shared" si="4"/>
        <v>6001221.7920762626</v>
      </c>
      <c r="D100" s="2">
        <f t="shared" si="5"/>
        <v>6819570.2182684802</v>
      </c>
      <c r="E100" s="2">
        <f t="shared" si="9"/>
        <v>4251.759685342462</v>
      </c>
      <c r="F100" s="2">
        <f t="shared" si="10"/>
        <v>0.28970136866051316</v>
      </c>
      <c r="G100" s="2">
        <f t="shared" si="11"/>
        <v>0.3753994850810593</v>
      </c>
      <c r="H100" s="2">
        <f t="shared" si="6"/>
        <v>0.66510085374157246</v>
      </c>
      <c r="I100" s="289">
        <f t="shared" si="7"/>
        <v>3.3008273565899193E-2</v>
      </c>
    </row>
    <row r="101" spans="1:9">
      <c r="A101" s="324">
        <f t="shared" si="8"/>
        <v>0.48000000000000026</v>
      </c>
      <c r="B101" s="2">
        <f t="shared" si="3"/>
        <v>25953.010635014933</v>
      </c>
      <c r="C101" s="2">
        <f t="shared" si="4"/>
        <v>6128907.3621204384</v>
      </c>
      <c r="D101" s="2">
        <f t="shared" si="5"/>
        <v>6964667.4569550436</v>
      </c>
      <c r="E101" s="2">
        <f t="shared" si="9"/>
        <v>4298.2652105625139</v>
      </c>
      <c r="F101" s="2">
        <f t="shared" si="10"/>
        <v>0.29586522756818362</v>
      </c>
      <c r="G101" s="2">
        <f t="shared" si="11"/>
        <v>0.36831647592858646</v>
      </c>
      <c r="H101" s="2">
        <f t="shared" si="6"/>
        <v>0.66418170349677008</v>
      </c>
      <c r="I101" s="289">
        <f t="shared" si="7"/>
        <v>3.1580685851660739E-2</v>
      </c>
    </row>
    <row r="102" spans="1:9">
      <c r="A102" s="324">
        <f t="shared" si="8"/>
        <v>0.49000000000000027</v>
      </c>
      <c r="B102" s="2">
        <f t="shared" si="3"/>
        <v>26493.698356577741</v>
      </c>
      <c r="C102" s="2">
        <f t="shared" si="4"/>
        <v>6256592.9321646132</v>
      </c>
      <c r="D102" s="2">
        <f t="shared" si="5"/>
        <v>7109764.6956416061</v>
      </c>
      <c r="E102" s="2">
        <f t="shared" si="9"/>
        <v>4344.7707357825657</v>
      </c>
      <c r="F102" s="2">
        <f t="shared" si="10"/>
        <v>0.30202908647585414</v>
      </c>
      <c r="G102" s="2">
        <f t="shared" si="11"/>
        <v>0.36123346677611368</v>
      </c>
      <c r="H102" s="2">
        <f t="shared" si="6"/>
        <v>0.66326255325196781</v>
      </c>
      <c r="I102" s="289">
        <f t="shared" si="7"/>
        <v>3.0153098137422507E-2</v>
      </c>
    </row>
    <row r="103" spans="1:9">
      <c r="A103" s="324">
        <f t="shared" si="8"/>
        <v>0.50000000000000022</v>
      </c>
      <c r="B103" s="2">
        <f t="shared" si="3"/>
        <v>27034.386078140549</v>
      </c>
      <c r="C103" s="2">
        <f t="shared" si="4"/>
        <v>6384278.5022087889</v>
      </c>
      <c r="D103" s="2">
        <f t="shared" si="5"/>
        <v>7254861.9343281696</v>
      </c>
      <c r="E103" s="2">
        <f t="shared" si="9"/>
        <v>4391.2762610026184</v>
      </c>
      <c r="F103" s="2">
        <f t="shared" si="10"/>
        <v>0.3081929453835246</v>
      </c>
      <c r="G103" s="2">
        <f t="shared" si="11"/>
        <v>0.35415045762364084</v>
      </c>
      <c r="H103" s="2">
        <f t="shared" si="6"/>
        <v>0.66234340300716543</v>
      </c>
      <c r="I103" s="289">
        <f t="shared" si="7"/>
        <v>2.8725510423184053E-2</v>
      </c>
    </row>
    <row r="104" spans="1:9">
      <c r="A104" s="324">
        <f t="shared" si="8"/>
        <v>0.51000000000000023</v>
      </c>
      <c r="B104" s="2">
        <f t="shared" si="3"/>
        <v>27575.073799703361</v>
      </c>
      <c r="C104" s="2">
        <f t="shared" si="4"/>
        <v>6511964.0722529646</v>
      </c>
      <c r="D104" s="2">
        <f t="shared" si="5"/>
        <v>7399959.1730147321</v>
      </c>
      <c r="E104" s="2">
        <f t="shared" si="9"/>
        <v>4437.7817862226702</v>
      </c>
      <c r="F104" s="2">
        <f t="shared" si="10"/>
        <v>0.31435680429119506</v>
      </c>
      <c r="G104" s="2">
        <f t="shared" si="11"/>
        <v>0.34706744847116805</v>
      </c>
      <c r="H104" s="2">
        <f t="shared" ref="H104:H153" si="12">F104+G104</f>
        <v>0.66142425276236305</v>
      </c>
      <c r="I104" s="289">
        <f t="shared" si="7"/>
        <v>2.7297922708945599E-2</v>
      </c>
    </row>
    <row r="105" spans="1:9">
      <c r="A105" s="324">
        <f t="shared" si="8"/>
        <v>0.52000000000000024</v>
      </c>
      <c r="B105" s="2">
        <f t="shared" si="3"/>
        <v>28115.761521266173</v>
      </c>
      <c r="C105" s="2">
        <f t="shared" si="4"/>
        <v>6639649.6422971403</v>
      </c>
      <c r="D105" s="2">
        <f t="shared" si="5"/>
        <v>7545056.4117012955</v>
      </c>
      <c r="E105" s="2">
        <f t="shared" si="9"/>
        <v>4484.287311442723</v>
      </c>
      <c r="F105" s="2">
        <f t="shared" si="10"/>
        <v>0.32052066319886557</v>
      </c>
      <c r="G105" s="2">
        <f t="shared" si="11"/>
        <v>0.33998443931869521</v>
      </c>
      <c r="H105" s="2">
        <f t="shared" si="12"/>
        <v>0.66050510251756078</v>
      </c>
      <c r="I105" s="289">
        <f t="shared" si="7"/>
        <v>2.5870334994707367E-2</v>
      </c>
    </row>
    <row r="106" spans="1:9">
      <c r="A106" s="324">
        <f t="shared" si="8"/>
        <v>0.53000000000000025</v>
      </c>
      <c r="B106" s="2">
        <f t="shared" si="3"/>
        <v>28656.449242828985</v>
      </c>
      <c r="C106" s="2">
        <f t="shared" si="4"/>
        <v>6767335.212341317</v>
      </c>
      <c r="D106" s="2">
        <f t="shared" si="5"/>
        <v>7690153.6503878599</v>
      </c>
      <c r="E106" s="2">
        <f t="shared" si="9"/>
        <v>4530.7928366627757</v>
      </c>
      <c r="F106" s="2">
        <f t="shared" si="10"/>
        <v>0.32668452210653609</v>
      </c>
      <c r="G106" s="2">
        <f t="shared" si="11"/>
        <v>0.33290143016622237</v>
      </c>
      <c r="H106" s="2">
        <f t="shared" si="12"/>
        <v>0.65958595227275851</v>
      </c>
      <c r="I106" s="289">
        <f t="shared" si="7"/>
        <v>2.4442747280469135E-2</v>
      </c>
    </row>
    <row r="107" spans="1:9">
      <c r="A107" s="324">
        <f t="shared" si="8"/>
        <v>0.54000000000000026</v>
      </c>
      <c r="B107" s="2">
        <f t="shared" si="3"/>
        <v>29197.136964391797</v>
      </c>
      <c r="C107" s="2">
        <f t="shared" si="4"/>
        <v>6895020.7823854927</v>
      </c>
      <c r="D107" s="2">
        <f t="shared" si="5"/>
        <v>7835250.8890744234</v>
      </c>
      <c r="E107" s="2">
        <f t="shared" si="9"/>
        <v>4577.2983618828275</v>
      </c>
      <c r="F107" s="2">
        <f t="shared" si="10"/>
        <v>0.33284838101420655</v>
      </c>
      <c r="G107" s="2">
        <f t="shared" si="11"/>
        <v>0.32581842101374953</v>
      </c>
      <c r="H107" s="2">
        <f t="shared" si="12"/>
        <v>0.65866680202795602</v>
      </c>
      <c r="I107" s="289">
        <f t="shared" si="7"/>
        <v>2.3015159566230459E-2</v>
      </c>
    </row>
    <row r="108" spans="1:9">
      <c r="A108" s="324">
        <f t="shared" si="8"/>
        <v>0.55000000000000027</v>
      </c>
      <c r="B108" s="2">
        <f t="shared" si="3"/>
        <v>29737.824685954605</v>
      </c>
      <c r="C108" s="2">
        <f t="shared" si="4"/>
        <v>7022706.3524296675</v>
      </c>
      <c r="D108" s="2">
        <f t="shared" si="5"/>
        <v>7980348.1277609859</v>
      </c>
      <c r="E108" s="2">
        <f t="shared" si="9"/>
        <v>4623.8038871028803</v>
      </c>
      <c r="F108" s="2">
        <f t="shared" si="10"/>
        <v>0.33901223992187701</v>
      </c>
      <c r="G108" s="2">
        <f t="shared" si="11"/>
        <v>0.31873541186127674</v>
      </c>
      <c r="H108" s="2">
        <f t="shared" si="12"/>
        <v>0.65774765178315375</v>
      </c>
      <c r="I108" s="289">
        <f t="shared" si="7"/>
        <v>2.1587571851992227E-2</v>
      </c>
    </row>
    <row r="109" spans="1:9">
      <c r="A109" s="324">
        <f t="shared" si="8"/>
        <v>0.56000000000000028</v>
      </c>
      <c r="B109" s="2">
        <f t="shared" si="3"/>
        <v>30278.512407517417</v>
      </c>
      <c r="C109" s="2">
        <f t="shared" si="4"/>
        <v>7150391.9224738441</v>
      </c>
      <c r="D109" s="2">
        <f t="shared" si="5"/>
        <v>8125445.3664475502</v>
      </c>
      <c r="E109" s="2">
        <f t="shared" si="9"/>
        <v>4670.309412322933</v>
      </c>
      <c r="F109" s="2">
        <f t="shared" si="10"/>
        <v>0.34517609882954758</v>
      </c>
      <c r="G109" s="2">
        <f t="shared" si="11"/>
        <v>0.3116524027088039</v>
      </c>
      <c r="H109" s="2">
        <f t="shared" si="12"/>
        <v>0.65682850153835148</v>
      </c>
      <c r="I109" s="289">
        <f t="shared" si="7"/>
        <v>2.0159984137753773E-2</v>
      </c>
    </row>
    <row r="110" spans="1:9">
      <c r="A110" s="324">
        <f t="shared" si="8"/>
        <v>0.57000000000000028</v>
      </c>
      <c r="B110" s="2">
        <f t="shared" si="3"/>
        <v>30819.200129080229</v>
      </c>
      <c r="C110" s="2">
        <f t="shared" si="4"/>
        <v>7278077.4925180199</v>
      </c>
      <c r="D110" s="2">
        <f t="shared" si="5"/>
        <v>8270542.6051341137</v>
      </c>
      <c r="E110" s="2">
        <f t="shared" si="9"/>
        <v>4716.8149375429857</v>
      </c>
      <c r="F110" s="2">
        <f t="shared" si="10"/>
        <v>0.35133995773721804</v>
      </c>
      <c r="G110" s="2">
        <f t="shared" si="11"/>
        <v>0.30456939355633106</v>
      </c>
      <c r="H110" s="2">
        <f t="shared" si="12"/>
        <v>0.6559093512935491</v>
      </c>
      <c r="I110" s="289">
        <f t="shared" si="7"/>
        <v>1.8732396423515318E-2</v>
      </c>
    </row>
    <row r="111" spans="1:9">
      <c r="A111" s="324">
        <f t="shared" si="8"/>
        <v>0.58000000000000029</v>
      </c>
      <c r="B111" s="2">
        <f t="shared" si="3"/>
        <v>31359.887850643041</v>
      </c>
      <c r="C111" s="2">
        <f t="shared" si="4"/>
        <v>7405763.0625621956</v>
      </c>
      <c r="D111" s="2">
        <f t="shared" si="5"/>
        <v>8415639.8438206762</v>
      </c>
      <c r="E111" s="2">
        <f t="shared" si="9"/>
        <v>4763.3204627630366</v>
      </c>
      <c r="F111" s="2">
        <f t="shared" si="10"/>
        <v>0.35750381664488851</v>
      </c>
      <c r="G111" s="2">
        <f t="shared" si="11"/>
        <v>0.29748638440385822</v>
      </c>
      <c r="H111" s="2">
        <f t="shared" si="12"/>
        <v>0.65499020104874672</v>
      </c>
      <c r="I111" s="289">
        <f t="shared" si="7"/>
        <v>1.7304808709276864E-2</v>
      </c>
    </row>
    <row r="112" spans="1:9">
      <c r="A112" s="324">
        <f t="shared" si="8"/>
        <v>0.5900000000000003</v>
      </c>
      <c r="B112" s="2">
        <f t="shared" si="3"/>
        <v>31900.575572205853</v>
      </c>
      <c r="C112" s="2">
        <f t="shared" si="4"/>
        <v>7533448.6326063722</v>
      </c>
      <c r="D112" s="2">
        <f t="shared" si="5"/>
        <v>8560737.0825072415</v>
      </c>
      <c r="E112" s="2">
        <f t="shared" si="9"/>
        <v>4809.8259879830903</v>
      </c>
      <c r="F112" s="2">
        <f t="shared" si="10"/>
        <v>0.36366767555255908</v>
      </c>
      <c r="G112" s="2">
        <f t="shared" si="11"/>
        <v>0.29040337525138538</v>
      </c>
      <c r="H112" s="2">
        <f t="shared" si="12"/>
        <v>0.65407105080394445</v>
      </c>
      <c r="I112" s="289">
        <f t="shared" si="7"/>
        <v>1.5877220995038632E-2</v>
      </c>
    </row>
    <row r="113" spans="1:9">
      <c r="A113" s="324">
        <f t="shared" si="8"/>
        <v>0.60000000000000031</v>
      </c>
      <c r="B113" s="2">
        <f t="shared" si="3"/>
        <v>32441.263293768661</v>
      </c>
      <c r="C113" s="2">
        <f t="shared" si="4"/>
        <v>7661134.202650547</v>
      </c>
      <c r="D113" s="2">
        <f t="shared" si="5"/>
        <v>8705834.3211938031</v>
      </c>
      <c r="E113" s="2">
        <f t="shared" si="9"/>
        <v>4856.3315132031421</v>
      </c>
      <c r="F113" s="2">
        <f t="shared" si="10"/>
        <v>0.36983153446022948</v>
      </c>
      <c r="G113" s="2">
        <f t="shared" si="11"/>
        <v>0.28332036609891259</v>
      </c>
      <c r="H113" s="2">
        <f t="shared" si="12"/>
        <v>0.65315190055914207</v>
      </c>
      <c r="I113" s="289">
        <f t="shared" si="7"/>
        <v>1.4449633280800178E-2</v>
      </c>
    </row>
    <row r="114" spans="1:9">
      <c r="A114" s="324">
        <f t="shared" si="8"/>
        <v>0.61000000000000032</v>
      </c>
      <c r="B114" s="2">
        <f t="shared" si="3"/>
        <v>32981.951015331477</v>
      </c>
      <c r="C114" s="2">
        <f t="shared" si="4"/>
        <v>7788819.7726947237</v>
      </c>
      <c r="D114" s="2">
        <f t="shared" si="5"/>
        <v>8850931.5598803684</v>
      </c>
      <c r="E114" s="2">
        <f t="shared" si="9"/>
        <v>4902.8370384231948</v>
      </c>
      <c r="F114" s="2">
        <f t="shared" si="10"/>
        <v>0.37599539336790011</v>
      </c>
      <c r="G114" s="2">
        <f t="shared" si="11"/>
        <v>0.27623735694643975</v>
      </c>
      <c r="H114" s="2">
        <f t="shared" si="12"/>
        <v>0.65223275031433992</v>
      </c>
      <c r="I114" s="289">
        <f t="shared" si="7"/>
        <v>1.3022045566561946E-2</v>
      </c>
    </row>
    <row r="115" spans="1:9">
      <c r="A115" s="324">
        <f t="shared" si="8"/>
        <v>0.62000000000000033</v>
      </c>
      <c r="B115" s="2">
        <f t="shared" si="3"/>
        <v>33522.638736894289</v>
      </c>
      <c r="C115" s="2">
        <f t="shared" si="4"/>
        <v>7916505.3427388994</v>
      </c>
      <c r="D115" s="2">
        <f t="shared" si="5"/>
        <v>8996028.7985669319</v>
      </c>
      <c r="E115" s="2">
        <f t="shared" si="9"/>
        <v>4949.3425636432476</v>
      </c>
      <c r="F115" s="2">
        <f t="shared" si="10"/>
        <v>0.38215925227557057</v>
      </c>
      <c r="G115" s="2">
        <f t="shared" si="11"/>
        <v>0.26915434779396691</v>
      </c>
      <c r="H115" s="2">
        <f t="shared" si="12"/>
        <v>0.65131360006953742</v>
      </c>
      <c r="I115" s="289">
        <f t="shared" si="7"/>
        <v>1.1594457852323492E-2</v>
      </c>
    </row>
    <row r="116" spans="1:9">
      <c r="A116" s="324">
        <f t="shared" si="8"/>
        <v>0.63000000000000034</v>
      </c>
      <c r="B116" s="2">
        <f t="shared" si="3"/>
        <v>34063.326458457093</v>
      </c>
      <c r="C116" s="2">
        <f t="shared" si="4"/>
        <v>8044190.9127830742</v>
      </c>
      <c r="D116" s="2">
        <f t="shared" si="5"/>
        <v>9141126.0372534934</v>
      </c>
      <c r="E116" s="2">
        <f t="shared" si="9"/>
        <v>4995.8480888632994</v>
      </c>
      <c r="F116" s="2">
        <f t="shared" si="10"/>
        <v>0.38832311118324098</v>
      </c>
      <c r="G116" s="2">
        <f t="shared" si="11"/>
        <v>0.26207133864149412</v>
      </c>
      <c r="H116" s="2">
        <f t="shared" si="12"/>
        <v>0.65039444982473515</v>
      </c>
      <c r="I116" s="289">
        <f t="shared" si="7"/>
        <v>1.0166870138085038E-2</v>
      </c>
    </row>
    <row r="117" spans="1:9">
      <c r="A117" s="324">
        <f t="shared" si="8"/>
        <v>0.64000000000000035</v>
      </c>
      <c r="B117" s="2">
        <f t="shared" si="3"/>
        <v>34604.014180019905</v>
      </c>
      <c r="C117" s="2">
        <f t="shared" si="4"/>
        <v>8171876.4828272499</v>
      </c>
      <c r="D117" s="2">
        <f t="shared" si="5"/>
        <v>9286223.2759400569</v>
      </c>
      <c r="E117" s="2">
        <f t="shared" si="9"/>
        <v>5042.3536140833512</v>
      </c>
      <c r="F117" s="2">
        <f t="shared" si="10"/>
        <v>0.39448697009091144</v>
      </c>
      <c r="G117" s="2">
        <f t="shared" si="11"/>
        <v>0.25498832948902128</v>
      </c>
      <c r="H117" s="2">
        <f t="shared" si="12"/>
        <v>0.64947529957993266</v>
      </c>
      <c r="I117" s="289">
        <f t="shared" si="7"/>
        <v>8.7392824238465838E-3</v>
      </c>
    </row>
    <row r="118" spans="1:9">
      <c r="A118" s="324">
        <f t="shared" si="8"/>
        <v>0.65000000000000036</v>
      </c>
      <c r="B118" s="2">
        <f t="shared" si="3"/>
        <v>35144.701901582717</v>
      </c>
      <c r="C118" s="2">
        <f t="shared" si="4"/>
        <v>8299562.0528714266</v>
      </c>
      <c r="D118" s="2">
        <f t="shared" si="5"/>
        <v>9431320.5146266203</v>
      </c>
      <c r="E118" s="2">
        <f t="shared" ref="E118:E149" si="13">D118/$D$24+D118/$D$25+D118/$D$27+$I$12+$I$13+$I$16+$I$20</f>
        <v>5088.8591393034039</v>
      </c>
      <c r="F118" s="2">
        <f t="shared" ref="F118:F153" si="14">D118/$D$15/$I$30</f>
        <v>0.40065082899858201</v>
      </c>
      <c r="G118" s="2">
        <f t="shared" ref="G118:G153" si="15">$D$11*(1-A118)*$I$27</f>
        <v>0.24790532033654847</v>
      </c>
      <c r="H118" s="2">
        <f t="shared" si="12"/>
        <v>0.64855614933513051</v>
      </c>
      <c r="I118" s="289">
        <f t="shared" si="7"/>
        <v>7.3116947096083518E-3</v>
      </c>
    </row>
    <row r="119" spans="1:9">
      <c r="A119" s="324">
        <f t="shared" si="8"/>
        <v>0.66000000000000036</v>
      </c>
      <c r="B119" s="2">
        <f t="shared" ref="B119:B153" si="16">A119*$D$11</f>
        <v>35685.389623145529</v>
      </c>
      <c r="C119" s="2">
        <f t="shared" ref="C119:C153" si="17">B119*$B$31</f>
        <v>8427247.6229156014</v>
      </c>
      <c r="D119" s="2">
        <f t="shared" ref="D119:D153" si="18">C119/$D$14</f>
        <v>9576417.7533131838</v>
      </c>
      <c r="E119" s="2">
        <f t="shared" si="13"/>
        <v>5135.3646645234567</v>
      </c>
      <c r="F119" s="2">
        <f t="shared" si="14"/>
        <v>0.40681468790625247</v>
      </c>
      <c r="G119" s="2">
        <f t="shared" si="15"/>
        <v>0.24082231118407563</v>
      </c>
      <c r="H119" s="2">
        <f t="shared" si="12"/>
        <v>0.64763699909032812</v>
      </c>
      <c r="I119" s="289">
        <f t="shared" ref="I119:I153" si="19">H119/$I$40-1</f>
        <v>5.8841069953698977E-3</v>
      </c>
    </row>
    <row r="120" spans="1:9">
      <c r="A120" s="324">
        <f t="shared" ref="A120:A153" si="20">A119+0.01</f>
        <v>0.67000000000000037</v>
      </c>
      <c r="B120" s="2">
        <f t="shared" si="16"/>
        <v>36226.077344708341</v>
      </c>
      <c r="C120" s="2">
        <f t="shared" si="17"/>
        <v>8554933.192959778</v>
      </c>
      <c r="D120" s="2">
        <f t="shared" si="18"/>
        <v>9721514.9919997472</v>
      </c>
      <c r="E120" s="2">
        <f t="shared" si="13"/>
        <v>5181.8701897435085</v>
      </c>
      <c r="F120" s="2">
        <f t="shared" si="14"/>
        <v>0.41297854681392299</v>
      </c>
      <c r="G120" s="2">
        <f t="shared" si="15"/>
        <v>0.23373930203160281</v>
      </c>
      <c r="H120" s="2">
        <f t="shared" si="12"/>
        <v>0.64671784884552586</v>
      </c>
      <c r="I120" s="289">
        <f t="shared" si="19"/>
        <v>4.4565192811316656E-3</v>
      </c>
    </row>
    <row r="121" spans="1:9">
      <c r="A121" s="324">
        <f t="shared" si="20"/>
        <v>0.68000000000000038</v>
      </c>
      <c r="B121" s="2">
        <f t="shared" si="16"/>
        <v>36766.765066271153</v>
      </c>
      <c r="C121" s="2">
        <f t="shared" si="17"/>
        <v>8682618.7630039547</v>
      </c>
      <c r="D121" s="2">
        <f t="shared" si="18"/>
        <v>9866612.2306863125</v>
      </c>
      <c r="E121" s="2">
        <f t="shared" si="13"/>
        <v>5228.3757149635621</v>
      </c>
      <c r="F121" s="2">
        <f t="shared" si="14"/>
        <v>0.4191424057215935</v>
      </c>
      <c r="G121" s="2">
        <f t="shared" si="15"/>
        <v>0.22665629287912997</v>
      </c>
      <c r="H121" s="2">
        <f t="shared" si="12"/>
        <v>0.64579869860072348</v>
      </c>
      <c r="I121" s="289">
        <f t="shared" si="19"/>
        <v>3.0289315668932115E-3</v>
      </c>
    </row>
    <row r="122" spans="1:9">
      <c r="A122" s="324">
        <f t="shared" si="20"/>
        <v>0.69000000000000039</v>
      </c>
      <c r="B122" s="2">
        <f t="shared" si="16"/>
        <v>37307.452787833965</v>
      </c>
      <c r="C122" s="2">
        <f t="shared" si="17"/>
        <v>8810304.3330481295</v>
      </c>
      <c r="D122" s="2">
        <f t="shared" si="18"/>
        <v>10011709.469372874</v>
      </c>
      <c r="E122" s="2">
        <f t="shared" si="13"/>
        <v>5274.881240183613</v>
      </c>
      <c r="F122" s="2">
        <f t="shared" si="14"/>
        <v>0.42530626462926391</v>
      </c>
      <c r="G122" s="2">
        <f t="shared" si="15"/>
        <v>0.21957328372665713</v>
      </c>
      <c r="H122" s="2">
        <f t="shared" si="12"/>
        <v>0.6448795483559211</v>
      </c>
      <c r="I122" s="289">
        <f t="shared" si="19"/>
        <v>1.6013438526547574E-3</v>
      </c>
    </row>
    <row r="123" spans="1:9">
      <c r="A123" s="324">
        <f t="shared" si="20"/>
        <v>0.7000000000000004</v>
      </c>
      <c r="B123" s="2">
        <f t="shared" si="16"/>
        <v>37848.140509396777</v>
      </c>
      <c r="C123" s="2">
        <f t="shared" si="17"/>
        <v>8937989.9030923061</v>
      </c>
      <c r="D123" s="2">
        <f t="shared" si="18"/>
        <v>10156806.708059439</v>
      </c>
      <c r="E123" s="2">
        <f t="shared" si="13"/>
        <v>5321.3867654036667</v>
      </c>
      <c r="F123" s="2">
        <f t="shared" si="14"/>
        <v>0.43147012353693448</v>
      </c>
      <c r="G123" s="2">
        <f t="shared" si="15"/>
        <v>0.21249027457418432</v>
      </c>
      <c r="H123" s="2">
        <f t="shared" si="12"/>
        <v>0.64396039811111883</v>
      </c>
      <c r="I123" s="289">
        <f t="shared" si="19"/>
        <v>1.7375613841630333E-4</v>
      </c>
    </row>
    <row r="124" spans="1:9">
      <c r="A124" s="324">
        <f t="shared" si="20"/>
        <v>0.71000000000000041</v>
      </c>
      <c r="B124" s="2">
        <f t="shared" si="16"/>
        <v>38388.828230959589</v>
      </c>
      <c r="C124" s="2">
        <f t="shared" si="17"/>
        <v>9065675.4731364828</v>
      </c>
      <c r="D124" s="2">
        <f t="shared" si="18"/>
        <v>10301903.946746003</v>
      </c>
      <c r="E124" s="2">
        <f t="shared" si="13"/>
        <v>5367.8922906237185</v>
      </c>
      <c r="F124" s="2">
        <f t="shared" si="14"/>
        <v>0.43763398244460505</v>
      </c>
      <c r="G124" s="2">
        <f t="shared" si="15"/>
        <v>0.20540726542171148</v>
      </c>
      <c r="H124" s="2">
        <f t="shared" si="12"/>
        <v>0.64304124786631656</v>
      </c>
      <c r="I124" s="289">
        <f t="shared" si="19"/>
        <v>-1.2538315758219287E-3</v>
      </c>
    </row>
    <row r="125" spans="1:9">
      <c r="A125" s="324">
        <f t="shared" si="20"/>
        <v>0.72000000000000042</v>
      </c>
      <c r="B125" s="2">
        <f t="shared" si="16"/>
        <v>38929.515952522401</v>
      </c>
      <c r="C125" s="2">
        <f t="shared" si="17"/>
        <v>9193361.0431806576</v>
      </c>
      <c r="D125" s="2">
        <f t="shared" si="18"/>
        <v>10447001.185432564</v>
      </c>
      <c r="E125" s="2">
        <f t="shared" si="13"/>
        <v>5414.3978158437712</v>
      </c>
      <c r="F125" s="2">
        <f t="shared" si="14"/>
        <v>0.44379784135227546</v>
      </c>
      <c r="G125" s="2">
        <f t="shared" si="15"/>
        <v>0.19832425626923866</v>
      </c>
      <c r="H125" s="2">
        <f t="shared" si="12"/>
        <v>0.64212209762151407</v>
      </c>
      <c r="I125" s="289">
        <f t="shared" si="19"/>
        <v>-2.6814192900604938E-3</v>
      </c>
    </row>
    <row r="126" spans="1:9">
      <c r="A126" s="324">
        <f t="shared" si="20"/>
        <v>0.73000000000000043</v>
      </c>
      <c r="B126" s="2">
        <f t="shared" si="16"/>
        <v>39470.203674085205</v>
      </c>
      <c r="C126" s="2">
        <f t="shared" si="17"/>
        <v>9321046.6132248323</v>
      </c>
      <c r="D126" s="2">
        <f t="shared" si="18"/>
        <v>10592098.424119128</v>
      </c>
      <c r="E126" s="2">
        <f t="shared" si="13"/>
        <v>5460.9033410638231</v>
      </c>
      <c r="F126" s="2">
        <f t="shared" si="14"/>
        <v>0.44996170025994592</v>
      </c>
      <c r="G126" s="2">
        <f t="shared" si="15"/>
        <v>0.19124124711676585</v>
      </c>
      <c r="H126" s="2">
        <f t="shared" si="12"/>
        <v>0.6412029473767118</v>
      </c>
      <c r="I126" s="289">
        <f t="shared" si="19"/>
        <v>-4.1090070042988369E-3</v>
      </c>
    </row>
    <row r="127" spans="1:9">
      <c r="A127" s="324">
        <f t="shared" si="20"/>
        <v>0.74000000000000044</v>
      </c>
      <c r="B127" s="2">
        <f t="shared" si="16"/>
        <v>40010.891395648017</v>
      </c>
      <c r="C127" s="2">
        <f t="shared" si="17"/>
        <v>9448732.183269009</v>
      </c>
      <c r="D127" s="2">
        <f t="shared" si="18"/>
        <v>10737195.662805691</v>
      </c>
      <c r="E127" s="2">
        <f t="shared" si="13"/>
        <v>5507.4088662838758</v>
      </c>
      <c r="F127" s="2">
        <f t="shared" si="14"/>
        <v>0.45612555916761638</v>
      </c>
      <c r="G127" s="2">
        <f t="shared" si="15"/>
        <v>0.18415823796429301</v>
      </c>
      <c r="H127" s="2">
        <f t="shared" si="12"/>
        <v>0.64028379713190942</v>
      </c>
      <c r="I127" s="289">
        <f t="shared" si="19"/>
        <v>-5.536594718537291E-3</v>
      </c>
    </row>
    <row r="128" spans="1:9">
      <c r="A128" s="324">
        <f t="shared" si="20"/>
        <v>0.75000000000000044</v>
      </c>
      <c r="B128" s="2">
        <f t="shared" si="16"/>
        <v>40551.579117210829</v>
      </c>
      <c r="C128" s="2">
        <f t="shared" si="17"/>
        <v>9576417.7533131838</v>
      </c>
      <c r="D128" s="2">
        <f t="shared" si="18"/>
        <v>10882292.901492255</v>
      </c>
      <c r="E128" s="2">
        <f t="shared" si="13"/>
        <v>5553.9143915039276</v>
      </c>
      <c r="F128" s="2">
        <f t="shared" si="14"/>
        <v>0.4622894180752869</v>
      </c>
      <c r="G128" s="2">
        <f t="shared" si="15"/>
        <v>0.1770752288118202</v>
      </c>
      <c r="H128" s="2">
        <f t="shared" si="12"/>
        <v>0.63936464688710704</v>
      </c>
      <c r="I128" s="289">
        <f t="shared" si="19"/>
        <v>-6.9641824327757451E-3</v>
      </c>
    </row>
    <row r="129" spans="1:9">
      <c r="A129" s="324">
        <f t="shared" si="20"/>
        <v>0.76000000000000045</v>
      </c>
      <c r="B129" s="2">
        <f t="shared" si="16"/>
        <v>41092.266838773641</v>
      </c>
      <c r="C129" s="2">
        <f t="shared" si="17"/>
        <v>9704103.3233573604</v>
      </c>
      <c r="D129" s="2">
        <f t="shared" si="18"/>
        <v>11027390.140178818</v>
      </c>
      <c r="E129" s="2">
        <f t="shared" si="13"/>
        <v>5600.4199167239804</v>
      </c>
      <c r="F129" s="2">
        <f t="shared" si="14"/>
        <v>0.46845327698295747</v>
      </c>
      <c r="G129" s="2">
        <f t="shared" si="15"/>
        <v>0.16999221965934735</v>
      </c>
      <c r="H129" s="2">
        <f t="shared" si="12"/>
        <v>0.63844549664230477</v>
      </c>
      <c r="I129" s="289">
        <f t="shared" si="19"/>
        <v>-8.3917701470139772E-3</v>
      </c>
    </row>
    <row r="130" spans="1:9">
      <c r="A130" s="324">
        <f t="shared" si="20"/>
        <v>0.77000000000000046</v>
      </c>
      <c r="B130" s="2">
        <f t="shared" si="16"/>
        <v>41632.954560336453</v>
      </c>
      <c r="C130" s="2">
        <f t="shared" si="17"/>
        <v>9831788.8934015371</v>
      </c>
      <c r="D130" s="2">
        <f t="shared" si="18"/>
        <v>11172487.378865384</v>
      </c>
      <c r="E130" s="2">
        <f t="shared" si="13"/>
        <v>5646.9254419440331</v>
      </c>
      <c r="F130" s="2">
        <f t="shared" si="14"/>
        <v>0.47461713589062798</v>
      </c>
      <c r="G130" s="2">
        <f t="shared" si="15"/>
        <v>0.16290921050687454</v>
      </c>
      <c r="H130" s="2">
        <f t="shared" si="12"/>
        <v>0.6375263463975025</v>
      </c>
      <c r="I130" s="289">
        <f t="shared" si="19"/>
        <v>-9.8193578612523202E-3</v>
      </c>
    </row>
    <row r="131" spans="1:9">
      <c r="A131" s="324">
        <f t="shared" si="20"/>
        <v>0.78000000000000047</v>
      </c>
      <c r="B131" s="2">
        <f t="shared" si="16"/>
        <v>42173.642281899265</v>
      </c>
      <c r="C131" s="2">
        <f t="shared" si="17"/>
        <v>9959474.4634457119</v>
      </c>
      <c r="D131" s="2">
        <f t="shared" si="18"/>
        <v>11317584.617551945</v>
      </c>
      <c r="E131" s="2">
        <f t="shared" si="13"/>
        <v>5693.4309671640849</v>
      </c>
      <c r="F131" s="2">
        <f t="shared" si="14"/>
        <v>0.48078099479829839</v>
      </c>
      <c r="G131" s="2">
        <f t="shared" si="15"/>
        <v>0.1558262013544017</v>
      </c>
      <c r="H131" s="2">
        <f t="shared" si="12"/>
        <v>0.63660719615270012</v>
      </c>
      <c r="I131" s="289">
        <f t="shared" si="19"/>
        <v>-1.1246945575490774E-2</v>
      </c>
    </row>
    <row r="132" spans="1:9">
      <c r="A132" s="324">
        <f t="shared" si="20"/>
        <v>0.79000000000000048</v>
      </c>
      <c r="B132" s="2">
        <f t="shared" si="16"/>
        <v>42714.330003462077</v>
      </c>
      <c r="C132" s="2">
        <f t="shared" si="17"/>
        <v>10087160.033489889</v>
      </c>
      <c r="D132" s="2">
        <f t="shared" si="18"/>
        <v>11462681.85623851</v>
      </c>
      <c r="E132" s="2">
        <f t="shared" si="13"/>
        <v>5739.9364923841376</v>
      </c>
      <c r="F132" s="2">
        <f t="shared" si="14"/>
        <v>0.48694485370596896</v>
      </c>
      <c r="G132" s="2">
        <f t="shared" si="15"/>
        <v>0.14874319220192889</v>
      </c>
      <c r="H132" s="2">
        <f t="shared" si="12"/>
        <v>0.63568804590789785</v>
      </c>
      <c r="I132" s="289">
        <f t="shared" si="19"/>
        <v>-1.2674533289729006E-2</v>
      </c>
    </row>
    <row r="133" spans="1:9">
      <c r="A133" s="324">
        <f t="shared" si="20"/>
        <v>0.80000000000000049</v>
      </c>
      <c r="B133" s="2">
        <f t="shared" si="16"/>
        <v>43255.017725024889</v>
      </c>
      <c r="C133" s="2">
        <f t="shared" si="17"/>
        <v>10214845.603534065</v>
      </c>
      <c r="D133" s="2">
        <f t="shared" si="18"/>
        <v>11607779.094925074</v>
      </c>
      <c r="E133" s="2">
        <f t="shared" si="13"/>
        <v>5786.4420176041904</v>
      </c>
      <c r="F133" s="2">
        <f t="shared" si="14"/>
        <v>0.49310871261363942</v>
      </c>
      <c r="G133" s="2">
        <f t="shared" si="15"/>
        <v>0.14166018304945607</v>
      </c>
      <c r="H133" s="2">
        <f t="shared" si="12"/>
        <v>0.63476889566309547</v>
      </c>
      <c r="I133" s="289">
        <f t="shared" si="19"/>
        <v>-1.410212100396746E-2</v>
      </c>
    </row>
    <row r="134" spans="1:9">
      <c r="A134" s="324">
        <f t="shared" si="20"/>
        <v>0.8100000000000005</v>
      </c>
      <c r="B134" s="2">
        <f t="shared" si="16"/>
        <v>43795.705446587701</v>
      </c>
      <c r="C134" s="2">
        <f t="shared" si="17"/>
        <v>10342531.17357824</v>
      </c>
      <c r="D134" s="2">
        <f t="shared" si="18"/>
        <v>11752876.333611635</v>
      </c>
      <c r="E134" s="2">
        <f t="shared" si="13"/>
        <v>5832.9475428242422</v>
      </c>
      <c r="F134" s="2">
        <f t="shared" si="14"/>
        <v>0.49927257152130983</v>
      </c>
      <c r="G134" s="2">
        <f t="shared" si="15"/>
        <v>0.13457717389698323</v>
      </c>
      <c r="H134" s="2">
        <f t="shared" si="12"/>
        <v>0.63384974541829309</v>
      </c>
      <c r="I134" s="289">
        <f t="shared" si="19"/>
        <v>-1.5529708718206026E-2</v>
      </c>
    </row>
    <row r="135" spans="1:9">
      <c r="A135" s="324">
        <f t="shared" si="20"/>
        <v>0.82000000000000051</v>
      </c>
      <c r="B135" s="2">
        <f t="shared" si="16"/>
        <v>44336.393168150513</v>
      </c>
      <c r="C135" s="2">
        <f t="shared" si="17"/>
        <v>10470216.743622417</v>
      </c>
      <c r="D135" s="2">
        <f t="shared" si="18"/>
        <v>11897973.572298201</v>
      </c>
      <c r="E135" s="2">
        <f t="shared" si="13"/>
        <v>5879.4530680442949</v>
      </c>
      <c r="F135" s="2">
        <f t="shared" si="14"/>
        <v>0.50543643042898045</v>
      </c>
      <c r="G135" s="2">
        <f t="shared" si="15"/>
        <v>0.12749416474451039</v>
      </c>
      <c r="H135" s="2">
        <f t="shared" si="12"/>
        <v>0.63293059517349082</v>
      </c>
      <c r="I135" s="289">
        <f t="shared" si="19"/>
        <v>-1.6957296432444258E-2</v>
      </c>
    </row>
    <row r="136" spans="1:9">
      <c r="A136" s="324">
        <f t="shared" si="20"/>
        <v>0.83000000000000052</v>
      </c>
      <c r="B136" s="2">
        <f t="shared" si="16"/>
        <v>44877.080889713325</v>
      </c>
      <c r="C136" s="2">
        <f t="shared" si="17"/>
        <v>10597902.313666591</v>
      </c>
      <c r="D136" s="2">
        <f t="shared" si="18"/>
        <v>12043070.810984762</v>
      </c>
      <c r="E136" s="2">
        <f t="shared" si="13"/>
        <v>5925.9585932643467</v>
      </c>
      <c r="F136" s="2">
        <f t="shared" si="14"/>
        <v>0.51160028933665092</v>
      </c>
      <c r="G136" s="2">
        <f t="shared" si="15"/>
        <v>0.12041115559203758</v>
      </c>
      <c r="H136" s="2">
        <f t="shared" si="12"/>
        <v>0.63201144492868844</v>
      </c>
      <c r="I136" s="289">
        <f t="shared" si="19"/>
        <v>-1.8384884146682712E-2</v>
      </c>
    </row>
    <row r="137" spans="1:9">
      <c r="A137" s="324">
        <f t="shared" si="20"/>
        <v>0.84000000000000052</v>
      </c>
      <c r="B137" s="2">
        <f t="shared" si="16"/>
        <v>45417.768611276129</v>
      </c>
      <c r="C137" s="2">
        <f t="shared" si="17"/>
        <v>10725587.883710766</v>
      </c>
      <c r="D137" s="2">
        <f t="shared" si="18"/>
        <v>12188168.049671326</v>
      </c>
      <c r="E137" s="2">
        <f t="shared" si="13"/>
        <v>5972.4641184843995</v>
      </c>
      <c r="F137" s="2">
        <f t="shared" si="14"/>
        <v>0.51776414824432138</v>
      </c>
      <c r="G137" s="2">
        <f t="shared" si="15"/>
        <v>0.11332814643956475</v>
      </c>
      <c r="H137" s="2">
        <f t="shared" si="12"/>
        <v>0.63109229468388617</v>
      </c>
      <c r="I137" s="289">
        <f t="shared" si="19"/>
        <v>-1.9812471860921055E-2</v>
      </c>
    </row>
    <row r="138" spans="1:9">
      <c r="A138" s="324">
        <f t="shared" si="20"/>
        <v>0.85000000000000053</v>
      </c>
      <c r="B138" s="2">
        <f t="shared" si="16"/>
        <v>45958.456332838941</v>
      </c>
      <c r="C138" s="2">
        <f t="shared" si="17"/>
        <v>10853273.453754943</v>
      </c>
      <c r="D138" s="2">
        <f t="shared" si="18"/>
        <v>12333265.288357889</v>
      </c>
      <c r="E138" s="2">
        <f t="shared" si="13"/>
        <v>6018.9696437044513</v>
      </c>
      <c r="F138" s="2">
        <f t="shared" si="14"/>
        <v>0.52392800715199184</v>
      </c>
      <c r="G138" s="2">
        <f t="shared" si="15"/>
        <v>0.10624513728709192</v>
      </c>
      <c r="H138" s="2">
        <f t="shared" si="12"/>
        <v>0.63017314443908379</v>
      </c>
      <c r="I138" s="289">
        <f t="shared" si="19"/>
        <v>-2.1240059575159509E-2</v>
      </c>
    </row>
    <row r="139" spans="1:9">
      <c r="A139" s="324">
        <f t="shared" si="20"/>
        <v>0.86000000000000054</v>
      </c>
      <c r="B139" s="2">
        <f t="shared" si="16"/>
        <v>46499.144054401753</v>
      </c>
      <c r="C139" s="2">
        <f t="shared" si="17"/>
        <v>10980959.02379912</v>
      </c>
      <c r="D139" s="2">
        <f t="shared" si="18"/>
        <v>12478362.527044455</v>
      </c>
      <c r="E139" s="2">
        <f t="shared" si="13"/>
        <v>6065.4751689245049</v>
      </c>
      <c r="F139" s="2">
        <f t="shared" si="14"/>
        <v>0.53009186605966241</v>
      </c>
      <c r="G139" s="2">
        <f t="shared" si="15"/>
        <v>9.9162128134619096E-2</v>
      </c>
      <c r="H139" s="2">
        <f t="shared" si="12"/>
        <v>0.62925399419428152</v>
      </c>
      <c r="I139" s="289">
        <f t="shared" si="19"/>
        <v>-2.2667647289397741E-2</v>
      </c>
    </row>
    <row r="140" spans="1:9">
      <c r="A140" s="324">
        <f t="shared" si="20"/>
        <v>0.87000000000000055</v>
      </c>
      <c r="B140" s="2">
        <f t="shared" si="16"/>
        <v>47039.831775964565</v>
      </c>
      <c r="C140" s="2">
        <f t="shared" si="17"/>
        <v>11108644.593843294</v>
      </c>
      <c r="D140" s="2">
        <f t="shared" si="18"/>
        <v>12623459.765731016</v>
      </c>
      <c r="E140" s="2">
        <f t="shared" si="13"/>
        <v>6111.9806941445568</v>
      </c>
      <c r="F140" s="2">
        <f t="shared" si="14"/>
        <v>0.53625572496733287</v>
      </c>
      <c r="G140" s="2">
        <f t="shared" si="15"/>
        <v>9.2079118982146282E-2</v>
      </c>
      <c r="H140" s="2">
        <f t="shared" si="12"/>
        <v>0.62833484394947914</v>
      </c>
      <c r="I140" s="289">
        <f t="shared" si="19"/>
        <v>-2.4095235003636195E-2</v>
      </c>
    </row>
    <row r="141" spans="1:9">
      <c r="A141" s="324">
        <f t="shared" si="20"/>
        <v>0.88000000000000056</v>
      </c>
      <c r="B141" s="2">
        <f t="shared" si="16"/>
        <v>47580.519497527377</v>
      </c>
      <c r="C141" s="2">
        <f t="shared" si="17"/>
        <v>11236330.163887471</v>
      </c>
      <c r="D141" s="2">
        <f t="shared" si="18"/>
        <v>12768557.004417581</v>
      </c>
      <c r="E141" s="2">
        <f t="shared" si="13"/>
        <v>6158.4862193646095</v>
      </c>
      <c r="F141" s="2">
        <f t="shared" si="14"/>
        <v>0.54241958387500344</v>
      </c>
      <c r="G141" s="2">
        <f t="shared" si="15"/>
        <v>8.4996109829673441E-2</v>
      </c>
      <c r="H141" s="2">
        <f t="shared" si="12"/>
        <v>0.62741569370467687</v>
      </c>
      <c r="I141" s="289">
        <f t="shared" si="19"/>
        <v>-2.5522822717874538E-2</v>
      </c>
    </row>
    <row r="142" spans="1:9">
      <c r="A142" s="324">
        <f t="shared" si="20"/>
        <v>0.89000000000000057</v>
      </c>
      <c r="B142" s="2">
        <f t="shared" si="16"/>
        <v>48121.207219090189</v>
      </c>
      <c r="C142" s="2">
        <f t="shared" si="17"/>
        <v>11364015.733931646</v>
      </c>
      <c r="D142" s="2">
        <f t="shared" si="18"/>
        <v>12913654.243104143</v>
      </c>
      <c r="E142" s="2">
        <f t="shared" si="13"/>
        <v>6204.9917445846613</v>
      </c>
      <c r="F142" s="2">
        <f t="shared" si="14"/>
        <v>0.54858344278267379</v>
      </c>
      <c r="G142" s="2">
        <f t="shared" si="15"/>
        <v>7.7913100677200614E-2</v>
      </c>
      <c r="H142" s="2">
        <f t="shared" si="12"/>
        <v>0.62649654345987438</v>
      </c>
      <c r="I142" s="289">
        <f t="shared" si="19"/>
        <v>-2.6950410432113103E-2</v>
      </c>
    </row>
    <row r="143" spans="1:9">
      <c r="A143" s="324">
        <f t="shared" si="20"/>
        <v>0.90000000000000058</v>
      </c>
      <c r="B143" s="2">
        <f t="shared" si="16"/>
        <v>48661.894940653001</v>
      </c>
      <c r="C143" s="2">
        <f t="shared" si="17"/>
        <v>11491701.303975822</v>
      </c>
      <c r="D143" s="2">
        <f t="shared" si="18"/>
        <v>13058751.481790707</v>
      </c>
      <c r="E143" s="2">
        <f t="shared" si="13"/>
        <v>6251.4972698047131</v>
      </c>
      <c r="F143" s="2">
        <f t="shared" si="14"/>
        <v>0.55474730169034436</v>
      </c>
      <c r="G143" s="2">
        <f t="shared" si="15"/>
        <v>7.0830091524727787E-2</v>
      </c>
      <c r="H143" s="2">
        <f t="shared" si="12"/>
        <v>0.62557739321507211</v>
      </c>
      <c r="I143" s="289">
        <f t="shared" si="19"/>
        <v>-2.8377998146351446E-2</v>
      </c>
    </row>
    <row r="144" spans="1:9">
      <c r="A144" s="324">
        <f t="shared" si="20"/>
        <v>0.91000000000000059</v>
      </c>
      <c r="B144" s="2">
        <f t="shared" si="16"/>
        <v>49202.582662215813</v>
      </c>
      <c r="C144" s="2">
        <f t="shared" si="17"/>
        <v>11619386.874019999</v>
      </c>
      <c r="D144" s="2">
        <f t="shared" si="18"/>
        <v>13203848.720477272</v>
      </c>
      <c r="E144" s="2">
        <f t="shared" si="13"/>
        <v>6298.0027950247668</v>
      </c>
      <c r="F144" s="2">
        <f t="shared" si="14"/>
        <v>0.56091116059801494</v>
      </c>
      <c r="G144" s="2">
        <f t="shared" si="15"/>
        <v>6.3747082372254973E-2</v>
      </c>
      <c r="H144" s="2">
        <f t="shared" si="12"/>
        <v>0.62465824297026995</v>
      </c>
      <c r="I144" s="289">
        <f t="shared" si="19"/>
        <v>-2.9805585860589567E-2</v>
      </c>
    </row>
    <row r="145" spans="1:9">
      <c r="A145" s="324">
        <f t="shared" si="20"/>
        <v>0.9200000000000006</v>
      </c>
      <c r="B145" s="2">
        <f t="shared" si="16"/>
        <v>49743.270383778625</v>
      </c>
      <c r="C145" s="2">
        <f t="shared" si="17"/>
        <v>11747072.444064174</v>
      </c>
      <c r="D145" s="2">
        <f t="shared" si="18"/>
        <v>13348945.959163833</v>
      </c>
      <c r="E145" s="2">
        <f t="shared" si="13"/>
        <v>6344.5083202448186</v>
      </c>
      <c r="F145" s="2">
        <f t="shared" si="14"/>
        <v>0.56707501950568528</v>
      </c>
      <c r="G145" s="2">
        <f t="shared" si="15"/>
        <v>5.6664073219782132E-2</v>
      </c>
      <c r="H145" s="2">
        <f t="shared" si="12"/>
        <v>0.62373909272546746</v>
      </c>
      <c r="I145" s="289">
        <f t="shared" si="19"/>
        <v>-3.1233173574828133E-2</v>
      </c>
    </row>
    <row r="146" spans="1:9">
      <c r="A146" s="324">
        <f t="shared" si="20"/>
        <v>0.9300000000000006</v>
      </c>
      <c r="B146" s="2">
        <f t="shared" si="16"/>
        <v>50283.958105341437</v>
      </c>
      <c r="C146" s="2">
        <f t="shared" si="17"/>
        <v>11874758.014108351</v>
      </c>
      <c r="D146" s="2">
        <f t="shared" si="18"/>
        <v>13494043.197850399</v>
      </c>
      <c r="E146" s="2">
        <f t="shared" si="13"/>
        <v>6391.0138454648713</v>
      </c>
      <c r="F146" s="2">
        <f t="shared" si="14"/>
        <v>0.57323887841335586</v>
      </c>
      <c r="G146" s="2">
        <f t="shared" si="15"/>
        <v>4.9581064067309312E-2</v>
      </c>
      <c r="H146" s="2">
        <f t="shared" si="12"/>
        <v>0.62281994248066519</v>
      </c>
      <c r="I146" s="289">
        <f t="shared" si="19"/>
        <v>-3.2660761289066476E-2</v>
      </c>
    </row>
    <row r="147" spans="1:9">
      <c r="A147" s="324">
        <f t="shared" si="20"/>
        <v>0.94000000000000061</v>
      </c>
      <c r="B147" s="2">
        <f t="shared" si="16"/>
        <v>50824.645826904249</v>
      </c>
      <c r="C147" s="2">
        <f t="shared" si="17"/>
        <v>12002443.584152527</v>
      </c>
      <c r="D147" s="2">
        <f t="shared" si="18"/>
        <v>13639140.436536962</v>
      </c>
      <c r="E147" s="2">
        <f t="shared" si="13"/>
        <v>6437.5193706849241</v>
      </c>
      <c r="F147" s="2">
        <f t="shared" si="14"/>
        <v>0.57940273732102643</v>
      </c>
      <c r="G147" s="2">
        <f t="shared" si="15"/>
        <v>4.2498054914836485E-2</v>
      </c>
      <c r="H147" s="2">
        <f t="shared" si="12"/>
        <v>0.62190079223586292</v>
      </c>
      <c r="I147" s="289">
        <f t="shared" si="19"/>
        <v>-3.4088349003304708E-2</v>
      </c>
    </row>
    <row r="148" spans="1:9">
      <c r="A148" s="324">
        <f t="shared" si="20"/>
        <v>0.95000000000000062</v>
      </c>
      <c r="B148" s="2">
        <f t="shared" si="16"/>
        <v>51365.333548467053</v>
      </c>
      <c r="C148" s="2">
        <f t="shared" si="17"/>
        <v>12130129.1541967</v>
      </c>
      <c r="D148" s="2">
        <f t="shared" si="18"/>
        <v>13784237.675223522</v>
      </c>
      <c r="E148" s="2">
        <f t="shared" si="13"/>
        <v>6484.024895904975</v>
      </c>
      <c r="F148" s="2">
        <f t="shared" si="14"/>
        <v>0.58556659622869667</v>
      </c>
      <c r="G148" s="2">
        <f t="shared" si="15"/>
        <v>3.5415045762363657E-2</v>
      </c>
      <c r="H148" s="2">
        <f t="shared" si="12"/>
        <v>0.62098164199106032</v>
      </c>
      <c r="I148" s="289">
        <f t="shared" si="19"/>
        <v>-3.5515936717543606E-2</v>
      </c>
    </row>
    <row r="149" spans="1:9">
      <c r="A149" s="324">
        <f t="shared" si="20"/>
        <v>0.96000000000000063</v>
      </c>
      <c r="B149" s="2">
        <f t="shared" si="16"/>
        <v>51906.021270029865</v>
      </c>
      <c r="C149" s="2">
        <f t="shared" si="17"/>
        <v>12257814.724240877</v>
      </c>
      <c r="D149" s="2">
        <f t="shared" si="18"/>
        <v>13929334.913910087</v>
      </c>
      <c r="E149" s="2">
        <f t="shared" si="13"/>
        <v>6530.5304211250277</v>
      </c>
      <c r="F149" s="2">
        <f t="shared" si="14"/>
        <v>0.59173045513636724</v>
      </c>
      <c r="G149" s="2">
        <f t="shared" si="15"/>
        <v>2.8332036609890834E-2</v>
      </c>
      <c r="H149" s="2">
        <f t="shared" si="12"/>
        <v>0.62006249174625805</v>
      </c>
      <c r="I149" s="289">
        <f t="shared" si="19"/>
        <v>-3.6943524431781838E-2</v>
      </c>
    </row>
    <row r="150" spans="1:9">
      <c r="A150" s="324">
        <f t="shared" si="20"/>
        <v>0.97000000000000064</v>
      </c>
      <c r="B150" s="2">
        <f t="shared" si="16"/>
        <v>52446.708991592677</v>
      </c>
      <c r="C150" s="2">
        <f t="shared" si="17"/>
        <v>12385500.294285053</v>
      </c>
      <c r="D150" s="2">
        <f t="shared" si="18"/>
        <v>14074432.152596651</v>
      </c>
      <c r="E150" s="2">
        <f t="shared" ref="E150:E153" si="21">D150/$D$24+D150/$D$25+D150/$D$27+$I$12+$I$13+$I$16+$I$20</f>
        <v>6577.0359463450804</v>
      </c>
      <c r="F150" s="2">
        <f t="shared" si="14"/>
        <v>0.59789431404403781</v>
      </c>
      <c r="G150" s="2">
        <f t="shared" si="15"/>
        <v>2.124902745741801E-2</v>
      </c>
      <c r="H150" s="2">
        <f t="shared" si="12"/>
        <v>0.61914334150145578</v>
      </c>
      <c r="I150" s="289">
        <f t="shared" si="19"/>
        <v>-3.8371112146020181E-2</v>
      </c>
    </row>
    <row r="151" spans="1:9">
      <c r="A151" s="324">
        <f t="shared" si="20"/>
        <v>0.98000000000000065</v>
      </c>
      <c r="B151" s="2">
        <f t="shared" si="16"/>
        <v>52987.396713155489</v>
      </c>
      <c r="C151" s="2">
        <f t="shared" si="17"/>
        <v>12513185.864329228</v>
      </c>
      <c r="D151" s="2">
        <f t="shared" si="18"/>
        <v>14219529.391283214</v>
      </c>
      <c r="E151" s="2">
        <f t="shared" si="21"/>
        <v>6623.5414715651332</v>
      </c>
      <c r="F151" s="2">
        <f t="shared" si="14"/>
        <v>0.60405817295170827</v>
      </c>
      <c r="G151" s="2">
        <f t="shared" si="15"/>
        <v>1.4166018304945183E-2</v>
      </c>
      <c r="H151" s="2">
        <f t="shared" si="12"/>
        <v>0.61822419125665351</v>
      </c>
      <c r="I151" s="289">
        <f t="shared" si="19"/>
        <v>-3.9798699860258413E-2</v>
      </c>
    </row>
    <row r="152" spans="1:9">
      <c r="A152" s="324">
        <f t="shared" si="20"/>
        <v>0.99000000000000066</v>
      </c>
      <c r="B152" s="2">
        <f t="shared" si="16"/>
        <v>53528.084434718301</v>
      </c>
      <c r="C152" s="2">
        <f t="shared" si="17"/>
        <v>12640871.434373405</v>
      </c>
      <c r="D152" s="2">
        <f t="shared" si="18"/>
        <v>14364626.629969778</v>
      </c>
      <c r="E152" s="2">
        <f t="shared" si="21"/>
        <v>6670.046996785185</v>
      </c>
      <c r="F152" s="2">
        <f t="shared" si="14"/>
        <v>0.61022203185937884</v>
      </c>
      <c r="G152" s="2">
        <f t="shared" si="15"/>
        <v>7.0830091524723545E-3</v>
      </c>
      <c r="H152" s="2">
        <f t="shared" si="12"/>
        <v>0.61730504101185124</v>
      </c>
      <c r="I152" s="289">
        <f t="shared" si="19"/>
        <v>-4.1226287574496756E-2</v>
      </c>
    </row>
    <row r="153" spans="1:9">
      <c r="A153" s="324">
        <f t="shared" si="20"/>
        <v>1.0000000000000007</v>
      </c>
      <c r="B153" s="2">
        <f t="shared" si="16"/>
        <v>54068.772156281113</v>
      </c>
      <c r="C153" s="2">
        <f t="shared" si="17"/>
        <v>12768557.004417581</v>
      </c>
      <c r="D153" s="2">
        <f t="shared" si="18"/>
        <v>14509723.868656343</v>
      </c>
      <c r="E153" s="2">
        <f t="shared" si="21"/>
        <v>6716.5525220052386</v>
      </c>
      <c r="F153" s="2">
        <f t="shared" si="14"/>
        <v>0.61638589076704942</v>
      </c>
      <c r="G153" s="2">
        <f t="shared" si="15"/>
        <v>-4.7182319068236247E-16</v>
      </c>
      <c r="H153" s="2">
        <f t="shared" si="12"/>
        <v>0.61638589076704897</v>
      </c>
      <c r="I153" s="289">
        <f t="shared" si="19"/>
        <v>-4.2653875288734988E-2</v>
      </c>
    </row>
  </sheetData>
  <customSheetViews>
    <customSheetView guid="{B45D52AB-52DC-42BC-B896-07E739D2CE63}" scale="99" topLeftCell="A10">
      <selection activeCell="A37" sqref="A37"/>
      <pageMargins left="0" right="0" top="0" bottom="0" header="0" footer="0"/>
    </customSheetView>
  </customSheetViews>
  <mergeCells count="6">
    <mergeCell ref="A33:B33"/>
    <mergeCell ref="A1:E1"/>
    <mergeCell ref="H1:L1"/>
    <mergeCell ref="A29:E29"/>
    <mergeCell ref="A21:E21"/>
    <mergeCell ref="H25:L25"/>
  </mergeCells>
  <phoneticPr fontId="33" type="noConversion"/>
  <pageMargins left="0.7" right="0.7" top="0.75" bottom="0.75" header="0.3" footer="0.3"/>
  <ignoredErrors>
    <ignoredError sqref="D4" formula="1"/>
  </ignoredError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BD673-D54C-4B40-A7DF-A34E33F17A70}">
  <dimension ref="A1:AA18"/>
  <sheetViews>
    <sheetView topLeftCell="B1" zoomScaleNormal="100" workbookViewId="0">
      <selection activeCell="H17" sqref="H17"/>
    </sheetView>
  </sheetViews>
  <sheetFormatPr defaultColWidth="8.81640625" defaultRowHeight="14.5"/>
  <cols>
    <col min="1" max="1" width="16.36328125" style="2" bestFit="1" customWidth="1"/>
    <col min="2" max="2" width="13" style="2" bestFit="1" customWidth="1"/>
    <col min="3" max="3" width="8.81640625" style="2"/>
    <col min="4" max="4" width="11.08984375" style="2" bestFit="1" customWidth="1"/>
    <col min="5" max="6" width="8.81640625" style="2"/>
    <col min="7" max="7" width="9.36328125" style="2" bestFit="1" customWidth="1"/>
    <col min="8" max="8" width="13" style="2" bestFit="1" customWidth="1"/>
    <col min="9" max="10" width="8.81640625" style="2"/>
    <col min="11" max="11" width="15.36328125" style="2" bestFit="1" customWidth="1"/>
    <col min="12" max="12" width="7" style="2" bestFit="1" customWidth="1"/>
    <col min="13" max="13" width="17" style="2" bestFit="1" customWidth="1"/>
    <col min="14" max="14" width="14.08984375" style="2" bestFit="1" customWidth="1"/>
    <col min="15" max="15" width="8" style="2" bestFit="1" customWidth="1"/>
    <col min="16" max="16" width="17" style="2" bestFit="1" customWidth="1"/>
    <col min="17" max="17" width="13" style="2" bestFit="1" customWidth="1"/>
    <col min="18" max="19" width="8.81640625" style="2"/>
    <col min="20" max="20" width="13" style="2" bestFit="1" customWidth="1"/>
    <col min="21" max="22" width="8.81640625" style="2"/>
    <col min="23" max="23" width="10.08984375" style="2" bestFit="1" customWidth="1"/>
    <col min="24" max="24" width="13" style="2" bestFit="1" customWidth="1"/>
    <col min="25" max="16384" width="8.81640625" style="2"/>
  </cols>
  <sheetData>
    <row r="1" spans="1:27" ht="15" thickBot="1">
      <c r="K1" s="540" t="s">
        <v>860</v>
      </c>
      <c r="L1" s="547"/>
      <c r="M1" s="547"/>
      <c r="N1" s="547"/>
      <c r="O1" s="547"/>
      <c r="P1" s="547"/>
      <c r="Q1" s="541"/>
      <c r="S1" s="540" t="s">
        <v>861</v>
      </c>
      <c r="T1" s="547"/>
      <c r="U1" s="547"/>
      <c r="V1" s="547"/>
      <c r="W1" s="547"/>
      <c r="X1" s="547"/>
      <c r="Y1" s="547"/>
      <c r="Z1" s="547"/>
      <c r="AA1" s="541"/>
    </row>
    <row r="2" spans="1:27" ht="15" thickBot="1">
      <c r="A2" s="540" t="s">
        <v>862</v>
      </c>
      <c r="B2" s="541"/>
      <c r="D2" s="545" t="s">
        <v>863</v>
      </c>
      <c r="E2" s="546"/>
      <c r="G2" s="540" t="s">
        <v>864</v>
      </c>
      <c r="H2" s="547"/>
      <c r="I2" s="541"/>
      <c r="K2" s="246"/>
      <c r="L2" s="542" t="s">
        <v>865</v>
      </c>
      <c r="M2" s="542"/>
      <c r="N2" s="542"/>
      <c r="O2" s="542" t="s">
        <v>866</v>
      </c>
      <c r="P2" s="542"/>
      <c r="Q2" s="543"/>
      <c r="S2" s="544" t="s">
        <v>867</v>
      </c>
      <c r="T2" s="542"/>
      <c r="U2" s="542"/>
      <c r="V2" s="542"/>
      <c r="W2" s="542" t="s">
        <v>868</v>
      </c>
      <c r="X2" s="542"/>
      <c r="Y2" s="542"/>
      <c r="Z2" s="542"/>
      <c r="AA2" s="247"/>
    </row>
    <row r="3" spans="1:27" ht="16.5">
      <c r="A3" s="246" t="s">
        <v>119</v>
      </c>
      <c r="B3" s="247" t="s">
        <v>869</v>
      </c>
      <c r="D3" s="255" t="s">
        <v>870</v>
      </c>
      <c r="E3" s="256" t="s">
        <v>871</v>
      </c>
      <c r="G3" s="246" t="s">
        <v>872</v>
      </c>
      <c r="H3" s="257" t="s">
        <v>109</v>
      </c>
      <c r="I3" s="247" t="s">
        <v>110</v>
      </c>
      <c r="K3" s="246" t="s">
        <v>119</v>
      </c>
      <c r="L3" s="257" t="s">
        <v>869</v>
      </c>
      <c r="M3" s="410" t="s">
        <v>873</v>
      </c>
      <c r="N3" s="257" t="s">
        <v>874</v>
      </c>
      <c r="O3" s="257" t="s">
        <v>869</v>
      </c>
      <c r="P3" s="257" t="s">
        <v>875</v>
      </c>
      <c r="Q3" s="247" t="s">
        <v>874</v>
      </c>
      <c r="S3" s="246" t="s">
        <v>119</v>
      </c>
      <c r="T3" s="257" t="s">
        <v>869</v>
      </c>
      <c r="U3" s="257" t="s">
        <v>875</v>
      </c>
      <c r="V3" s="257" t="s">
        <v>874</v>
      </c>
      <c r="W3" s="257" t="s">
        <v>119</v>
      </c>
      <c r="X3" s="257" t="s">
        <v>869</v>
      </c>
      <c r="Y3" s="257" t="s">
        <v>876</v>
      </c>
      <c r="Z3" s="257" t="s">
        <v>877</v>
      </c>
      <c r="AA3" s="247" t="s">
        <v>878</v>
      </c>
    </row>
    <row r="4" spans="1:27" ht="16.5">
      <c r="A4" s="252" t="s">
        <v>117</v>
      </c>
      <c r="B4" s="253">
        <v>9.1999999999999998E-2</v>
      </c>
      <c r="D4" s="248">
        <v>0.4</v>
      </c>
      <c r="E4" s="249" t="str">
        <f>G12</f>
        <v>MAC</v>
      </c>
      <c r="G4" s="235" t="s">
        <v>879</v>
      </c>
      <c r="H4" s="259">
        <f>'Class 1 Weight est.'!R49</f>
        <v>63985.612290147001</v>
      </c>
      <c r="I4" s="236" t="s">
        <v>113</v>
      </c>
      <c r="K4" s="235" t="s">
        <v>117</v>
      </c>
      <c r="L4" s="231">
        <f>B4</f>
        <v>9.1999999999999998E-2</v>
      </c>
      <c r="M4" s="231">
        <f>D4*H$12</f>
        <v>2.7411721700432641</v>
      </c>
      <c r="N4" s="231">
        <f t="shared" ref="N4:N7" si="0">M4*L4</f>
        <v>0.25218783964398028</v>
      </c>
      <c r="O4" s="231"/>
      <c r="P4" s="231"/>
      <c r="Q4" s="236"/>
      <c r="S4" s="235" t="s">
        <v>879</v>
      </c>
      <c r="T4" s="231">
        <f>B13</f>
        <v>0.95838494233639393</v>
      </c>
      <c r="U4" s="231">
        <f>Q17</f>
        <v>26.463418672547263</v>
      </c>
      <c r="V4" s="231">
        <f>U4*T4</f>
        <v>25.362141978513058</v>
      </c>
      <c r="W4" s="245" t="s">
        <v>880</v>
      </c>
      <c r="X4" s="231">
        <f>T4+T5</f>
        <v>1.1942905201927236</v>
      </c>
      <c r="Y4" s="231">
        <f>Z4/X4</f>
        <v>24.617292220171489</v>
      </c>
      <c r="Z4" s="231">
        <f>V4+V5</f>
        <v>29.400198731364895</v>
      </c>
      <c r="AA4" s="236">
        <f>(Y4-Q$15)/H$12</f>
        <v>-6.9392265476945478E-2</v>
      </c>
    </row>
    <row r="5" spans="1:27" ht="16.5">
      <c r="A5" s="252" t="s">
        <v>139</v>
      </c>
      <c r="B5" s="253">
        <v>0.105</v>
      </c>
      <c r="D5" s="248">
        <v>0.5</v>
      </c>
      <c r="E5" s="258" t="s">
        <v>448</v>
      </c>
      <c r="G5" s="235" t="s">
        <v>881</v>
      </c>
      <c r="H5" s="231">
        <f>'Class 1 Weight est.'!R47</f>
        <v>15750</v>
      </c>
      <c r="I5" s="236" t="s">
        <v>113</v>
      </c>
      <c r="K5" s="235" t="s">
        <v>139</v>
      </c>
      <c r="L5" s="231"/>
      <c r="M5" s="231"/>
      <c r="N5" s="231"/>
      <c r="O5" s="231">
        <f>B5</f>
        <v>0.105</v>
      </c>
      <c r="P5" s="231">
        <f>D5*H$11</f>
        <v>19.019176088000002</v>
      </c>
      <c r="Q5" s="236">
        <f>P5*O5</f>
        <v>1.9970134892400002</v>
      </c>
      <c r="S5" s="235" t="s">
        <v>881</v>
      </c>
      <c r="T5" s="231">
        <f>B14</f>
        <v>0.23590557785632976</v>
      </c>
      <c r="U5" s="231">
        <f>D14*H11</f>
        <v>17.117258479200004</v>
      </c>
      <c r="V5" s="231">
        <f>U5*T5</f>
        <v>4.038056752851837</v>
      </c>
      <c r="W5" s="245" t="s">
        <v>882</v>
      </c>
      <c r="X5" s="231">
        <f>T4+T6</f>
        <v>0.97717833117758823</v>
      </c>
      <c r="Y5" s="231">
        <f>Z5/X5</f>
        <v>26.502957960946805</v>
      </c>
      <c r="Z5" s="231">
        <f>V4+V6</f>
        <v>25.898116231547775</v>
      </c>
      <c r="AA5" s="236">
        <f>(Y5-Q$15)/H$12</f>
        <v>0.2057696906209168</v>
      </c>
    </row>
    <row r="6" spans="1:27" ht="16.5">
      <c r="A6" s="252" t="s">
        <v>883</v>
      </c>
      <c r="B6" s="253">
        <v>7.0999999999999994E-2</v>
      </c>
      <c r="D6" s="248">
        <v>-0.25</v>
      </c>
      <c r="E6" s="249" t="str">
        <f>G12</f>
        <v>MAC</v>
      </c>
      <c r="G6" s="235" t="s">
        <v>884</v>
      </c>
      <c r="H6" s="259">
        <f>'Class 1 Weight est.'!R50</f>
        <v>1254.7218125934953</v>
      </c>
      <c r="I6" s="236" t="s">
        <v>113</v>
      </c>
      <c r="K6" s="235" t="s">
        <v>883</v>
      </c>
      <c r="L6" s="231">
        <f>B6</f>
        <v>7.0999999999999994E-2</v>
      </c>
      <c r="M6" s="231">
        <f>D6*H$12</f>
        <v>-1.71323260627704</v>
      </c>
      <c r="N6" s="231">
        <f t="shared" si="0"/>
        <v>-0.12163951504566983</v>
      </c>
      <c r="O6" s="231"/>
      <c r="P6" s="231"/>
      <c r="Q6" s="236"/>
      <c r="S6" s="235" t="s">
        <v>884</v>
      </c>
      <c r="T6" s="231">
        <f>B15</f>
        <v>1.8793388841194286E-2</v>
      </c>
      <c r="U6" s="231">
        <f>Q15+D15*H12</f>
        <v>28.519297800079713</v>
      </c>
      <c r="V6" s="231">
        <f>U6*T6</f>
        <v>0.5359742530347148</v>
      </c>
      <c r="W6" s="245" t="s">
        <v>885</v>
      </c>
      <c r="X6" s="231">
        <f>T4+T5+T6</f>
        <v>1.2130839090339178</v>
      </c>
      <c r="Y6" s="245">
        <f>Z6/X6</f>
        <v>24.677743032829724</v>
      </c>
      <c r="Z6" s="231">
        <f>V4+V5+V6</f>
        <v>29.936172984399612</v>
      </c>
      <c r="AA6" s="236">
        <f>(Y6-Q$15)/H$12</f>
        <v>-6.0571103009462647E-2</v>
      </c>
    </row>
    <row r="7" spans="1:27" ht="17" thickBot="1">
      <c r="A7" s="252" t="s">
        <v>886</v>
      </c>
      <c r="B7" s="253">
        <v>1.2E-2</v>
      </c>
      <c r="D7" s="248">
        <f>D6</f>
        <v>-0.25</v>
      </c>
      <c r="E7" s="249" t="str">
        <f>G12</f>
        <v>MAC</v>
      </c>
      <c r="G7" s="237" t="s">
        <v>887</v>
      </c>
      <c r="H7" s="238">
        <v>66764</v>
      </c>
      <c r="I7" s="239" t="s">
        <v>113</v>
      </c>
      <c r="K7" s="235" t="s">
        <v>886</v>
      </c>
      <c r="L7" s="231">
        <f>B7</f>
        <v>1.2E-2</v>
      </c>
      <c r="M7" s="231">
        <f>D7*H$12</f>
        <v>-1.71323260627704</v>
      </c>
      <c r="N7" s="231">
        <f t="shared" si="0"/>
        <v>-2.0558791275324482E-2</v>
      </c>
      <c r="O7" s="231"/>
      <c r="P7" s="231"/>
      <c r="Q7" s="236"/>
      <c r="S7" s="237"/>
      <c r="T7" s="238"/>
      <c r="U7" s="238"/>
      <c r="V7" s="238"/>
      <c r="W7" s="268" t="s">
        <v>879</v>
      </c>
      <c r="X7" s="238">
        <f>B13</f>
        <v>0.95838494233639393</v>
      </c>
      <c r="Y7" s="268">
        <f>Q17</f>
        <v>26.463418672547263</v>
      </c>
      <c r="Z7" s="238">
        <f>Y7*X7</f>
        <v>25.362141978513058</v>
      </c>
      <c r="AA7" s="239">
        <f>(Y7-Q$15)/H$12</f>
        <v>0.19999999999999998</v>
      </c>
    </row>
    <row r="8" spans="1:27" ht="17" thickBot="1">
      <c r="A8" s="252" t="s">
        <v>888</v>
      </c>
      <c r="B8" s="253">
        <f>B6/2</f>
        <v>3.5499999999999997E-2</v>
      </c>
      <c r="D8" s="248">
        <v>0.95</v>
      </c>
      <c r="E8" s="258" t="s">
        <v>448</v>
      </c>
      <c r="K8" s="235" t="s">
        <v>888</v>
      </c>
      <c r="L8" s="231"/>
      <c r="M8" s="231"/>
      <c r="N8" s="231"/>
      <c r="O8" s="231">
        <f>B8</f>
        <v>3.5499999999999997E-2</v>
      </c>
      <c r="P8" s="231">
        <f>D8*H$11</f>
        <v>36.136434567199998</v>
      </c>
      <c r="Q8" s="236">
        <f>P8*O8</f>
        <v>1.2828434271355997</v>
      </c>
    </row>
    <row r="9" spans="1:27" ht="16.5">
      <c r="A9" s="252" t="s">
        <v>889</v>
      </c>
      <c r="B9" s="253">
        <v>1.2E-2</v>
      </c>
      <c r="D9" s="248">
        <f>D8</f>
        <v>0.95</v>
      </c>
      <c r="E9" s="258" t="s">
        <v>448</v>
      </c>
      <c r="G9" s="540" t="s">
        <v>890</v>
      </c>
      <c r="H9" s="547"/>
      <c r="I9" s="541"/>
      <c r="K9" s="235" t="s">
        <v>889</v>
      </c>
      <c r="L9" s="231"/>
      <c r="M9" s="231"/>
      <c r="N9" s="231"/>
      <c r="O9" s="231">
        <f>B9</f>
        <v>1.2E-2</v>
      </c>
      <c r="P9" s="231">
        <f>D9*H$11</f>
        <v>36.136434567199998</v>
      </c>
      <c r="Q9" s="236">
        <f>P9*O9</f>
        <v>0.4336372148064</v>
      </c>
      <c r="T9" s="548" t="s">
        <v>891</v>
      </c>
      <c r="U9" s="548"/>
      <c r="V9" s="548"/>
      <c r="W9" s="548"/>
      <c r="X9" s="548"/>
      <c r="Y9" s="548"/>
      <c r="Z9" s="548"/>
      <c r="AA9" s="548"/>
    </row>
    <row r="10" spans="1:27" ht="16.5">
      <c r="A10" s="252" t="s">
        <v>892</v>
      </c>
      <c r="B10" s="253">
        <v>2.4E-2</v>
      </c>
      <c r="D10" s="248">
        <v>0.8</v>
      </c>
      <c r="E10" s="258" t="s">
        <v>448</v>
      </c>
      <c r="G10" s="246" t="s">
        <v>872</v>
      </c>
      <c r="H10" s="257" t="s">
        <v>109</v>
      </c>
      <c r="I10" s="247" t="s">
        <v>110</v>
      </c>
      <c r="K10" s="235" t="s">
        <v>892</v>
      </c>
      <c r="L10" s="231"/>
      <c r="M10" s="231"/>
      <c r="N10" s="231"/>
      <c r="O10" s="231">
        <f>B10</f>
        <v>2.4E-2</v>
      </c>
      <c r="P10" s="231">
        <f>D10*H$11</f>
        <v>30.430681740800004</v>
      </c>
      <c r="Q10" s="236">
        <f>P10*O10</f>
        <v>0.73033636177920014</v>
      </c>
      <c r="T10" s="548"/>
      <c r="U10" s="548"/>
      <c r="V10" s="548"/>
      <c r="W10" s="548"/>
      <c r="X10" s="548"/>
      <c r="Y10" s="548"/>
      <c r="Z10" s="548"/>
      <c r="AA10" s="548"/>
    </row>
    <row r="11" spans="1:27" ht="16.5">
      <c r="A11" s="252" t="s">
        <v>893</v>
      </c>
      <c r="B11" s="253">
        <v>0.129</v>
      </c>
      <c r="D11" s="248">
        <v>0.5</v>
      </c>
      <c r="E11" s="258" t="s">
        <v>448</v>
      </c>
      <c r="G11" s="260" t="s">
        <v>448</v>
      </c>
      <c r="H11" s="261">
        <f>Fuselage!I8</f>
        <v>38.038352176000004</v>
      </c>
      <c r="I11" s="254" t="s">
        <v>267</v>
      </c>
      <c r="K11" s="235" t="s">
        <v>893</v>
      </c>
      <c r="L11" s="231"/>
      <c r="M11" s="231"/>
      <c r="N11" s="231"/>
      <c r="O11" s="231">
        <f>B11</f>
        <v>0.129</v>
      </c>
      <c r="P11" s="231">
        <f>D11*H$11</f>
        <v>19.019176088000002</v>
      </c>
      <c r="Q11" s="236">
        <f>P11*O11</f>
        <v>2.4534737153520001</v>
      </c>
      <c r="T11" s="548"/>
      <c r="U11" s="548"/>
      <c r="V11" s="548"/>
      <c r="W11" s="548"/>
      <c r="X11" s="548"/>
      <c r="Y11" s="548"/>
      <c r="Z11" s="548"/>
      <c r="AA11" s="548"/>
    </row>
    <row r="12" spans="1:27" ht="15" thickBot="1">
      <c r="A12" s="252" t="s">
        <v>894</v>
      </c>
      <c r="B12" s="253">
        <v>3.7999999999999999E-2</v>
      </c>
      <c r="D12" s="248" t="s">
        <v>638</v>
      </c>
      <c r="E12" s="249" t="s">
        <v>638</v>
      </c>
      <c r="G12" s="237" t="s">
        <v>633</v>
      </c>
      <c r="H12" s="238">
        <f>'Wing Design'!M3</f>
        <v>6.85293042510816</v>
      </c>
      <c r="I12" s="239" t="s">
        <v>267</v>
      </c>
      <c r="K12" s="237" t="s">
        <v>649</v>
      </c>
      <c r="L12" s="238">
        <f>SUM(L4:L11)</f>
        <v>0.17499999999999999</v>
      </c>
      <c r="M12" s="232"/>
      <c r="N12" s="232">
        <f>SUM(N4:N11)</f>
        <v>0.10998953332298597</v>
      </c>
      <c r="O12" s="232">
        <f>SUM(O4:O11)</f>
        <v>0.30549999999999999</v>
      </c>
      <c r="P12" s="232"/>
      <c r="Q12" s="262">
        <f>SUM(Q4:Q11)</f>
        <v>6.8973042083131997</v>
      </c>
      <c r="T12" s="548"/>
      <c r="U12" s="548"/>
      <c r="V12" s="548"/>
      <c r="W12" s="548"/>
      <c r="X12" s="548"/>
      <c r="Y12" s="548"/>
      <c r="Z12" s="548"/>
      <c r="AA12" s="548"/>
    </row>
    <row r="13" spans="1:27" ht="16.5">
      <c r="A13" s="235" t="s">
        <v>879</v>
      </c>
      <c r="B13" s="236">
        <f>H4/H7</f>
        <v>0.95838494233639393</v>
      </c>
      <c r="D13" s="248">
        <v>0.2</v>
      </c>
      <c r="E13" s="249" t="str">
        <f>G12</f>
        <v>MAC</v>
      </c>
      <c r="M13" s="265" t="s">
        <v>895</v>
      </c>
      <c r="N13" s="266">
        <f>N12/L12</f>
        <v>0.62851161898849128</v>
      </c>
      <c r="O13" s="263" t="s">
        <v>896</v>
      </c>
      <c r="P13" s="265" t="s">
        <v>897</v>
      </c>
      <c r="Q13" s="266">
        <f>Q12/O12</f>
        <v>22.577100518210148</v>
      </c>
      <c r="R13" s="242" t="s">
        <v>896</v>
      </c>
      <c r="T13" s="548"/>
      <c r="U13" s="548"/>
      <c r="V13" s="548"/>
      <c r="W13" s="548"/>
      <c r="X13" s="548"/>
      <c r="Y13" s="548"/>
      <c r="Z13" s="548"/>
      <c r="AA13" s="548"/>
    </row>
    <row r="14" spans="1:27" ht="17" thickBot="1">
      <c r="A14" s="235" t="s">
        <v>881</v>
      </c>
      <c r="B14" s="236">
        <f>H5/H7</f>
        <v>0.23590557785632976</v>
      </c>
      <c r="D14" s="248">
        <v>0.45</v>
      </c>
      <c r="E14" s="258" t="s">
        <v>448</v>
      </c>
      <c r="M14" s="237" t="s">
        <v>898</v>
      </c>
      <c r="N14" s="238">
        <f>N13/H12</f>
        <v>9.171428571428572E-2</v>
      </c>
      <c r="O14" s="264"/>
      <c r="P14" s="235" t="s">
        <v>899</v>
      </c>
      <c r="Q14" s="231">
        <f>Q13/H$11</f>
        <v>0.59353518821603923</v>
      </c>
      <c r="R14" s="236"/>
      <c r="T14" s="548"/>
      <c r="U14" s="548"/>
      <c r="V14" s="548"/>
      <c r="W14" s="548"/>
      <c r="X14" s="548"/>
      <c r="Y14" s="548"/>
      <c r="Z14" s="548"/>
      <c r="AA14" s="548"/>
    </row>
    <row r="15" spans="1:27" ht="17" thickBot="1">
      <c r="A15" s="237" t="s">
        <v>884</v>
      </c>
      <c r="B15" s="239">
        <f>H6/H7</f>
        <v>1.8793388841194286E-2</v>
      </c>
      <c r="D15" s="250">
        <v>0.5</v>
      </c>
      <c r="E15" s="251" t="s">
        <v>633</v>
      </c>
      <c r="P15" s="267" t="s">
        <v>900</v>
      </c>
      <c r="Q15" s="245">
        <f>Q13+H12*(N14*L12/O12+D13*(1+L12/O12))</f>
        <v>25.092832587525631</v>
      </c>
      <c r="R15" s="236" t="s">
        <v>896</v>
      </c>
      <c r="T15" s="548"/>
      <c r="U15" s="548"/>
      <c r="V15" s="548"/>
      <c r="W15" s="548"/>
      <c r="X15" s="548"/>
      <c r="Y15" s="548"/>
      <c r="Z15" s="548"/>
      <c r="AA15" s="548"/>
    </row>
    <row r="16" spans="1:27" ht="16.5">
      <c r="P16" s="235" t="s">
        <v>901</v>
      </c>
      <c r="Q16" s="231">
        <f>Q15/H$11</f>
        <v>0.65967191405724868</v>
      </c>
      <c r="R16" s="236"/>
      <c r="T16" s="548"/>
      <c r="U16" s="548"/>
      <c r="V16" s="548"/>
      <c r="W16" s="548"/>
      <c r="X16" s="548"/>
      <c r="Y16" s="548"/>
      <c r="Z16" s="548"/>
      <c r="AA16" s="548"/>
    </row>
    <row r="17" spans="16:27" ht="16.5">
      <c r="P17" s="267" t="s">
        <v>902</v>
      </c>
      <c r="Q17" s="245">
        <f>Q15+D13*H12</f>
        <v>26.463418672547263</v>
      </c>
      <c r="R17" s="236" t="s">
        <v>896</v>
      </c>
      <c r="T17" s="548"/>
      <c r="U17" s="548"/>
      <c r="V17" s="548"/>
      <c r="W17" s="548"/>
      <c r="X17" s="548"/>
      <c r="Y17" s="548"/>
      <c r="Z17" s="548"/>
      <c r="AA17" s="548"/>
    </row>
    <row r="18" spans="16:27" ht="17" thickBot="1">
      <c r="P18" s="237" t="s">
        <v>903</v>
      </c>
      <c r="Q18" s="238">
        <f>Q17/H$11</f>
        <v>0.69570360330288306</v>
      </c>
      <c r="R18" s="239"/>
      <c r="T18" s="548"/>
      <c r="U18" s="548"/>
      <c r="V18" s="548"/>
      <c r="W18" s="548"/>
      <c r="X18" s="548"/>
      <c r="Y18" s="548"/>
      <c r="Z18" s="548"/>
      <c r="AA18" s="548"/>
    </row>
  </sheetData>
  <customSheetViews>
    <customSheetView guid="{B45D52AB-52DC-42BC-B896-07E739D2CE63}" scale="125">
      <selection activeCell="AB6" sqref="AB6"/>
      <pageMargins left="0" right="0" top="0" bottom="0" header="0" footer="0"/>
    </customSheetView>
  </customSheetViews>
  <mergeCells count="11">
    <mergeCell ref="G9:I9"/>
    <mergeCell ref="G2:I2"/>
    <mergeCell ref="K1:Q1"/>
    <mergeCell ref="S1:AA1"/>
    <mergeCell ref="T9:AA18"/>
    <mergeCell ref="A2:B2"/>
    <mergeCell ref="L2:N2"/>
    <mergeCell ref="O2:Q2"/>
    <mergeCell ref="S2:V2"/>
    <mergeCell ref="W2:Z2"/>
    <mergeCell ref="D2:E2"/>
  </mergeCells>
  <phoneticPr fontId="33" type="noConversion"/>
  <conditionalFormatting sqref="Y4:Y6">
    <cfRule type="top10" dxfId="3" priority="1" bottom="1" rank="1"/>
    <cfRule type="top10" dxfId="2" priority="2" rank="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37528-2771-4ED8-9424-0DB76600BCD3}">
  <dimension ref="C2:I18"/>
  <sheetViews>
    <sheetView workbookViewId="0">
      <selection activeCell="J11" sqref="J11"/>
    </sheetView>
  </sheetViews>
  <sheetFormatPr defaultColWidth="8.81640625" defaultRowHeight="14.5"/>
  <cols>
    <col min="1" max="2" width="8.81640625" style="2"/>
    <col min="3" max="3" width="23.36328125" style="2" bestFit="1" customWidth="1"/>
    <col min="4" max="4" width="8.81640625" style="2"/>
    <col min="5" max="5" width="9.36328125" style="2" bestFit="1" customWidth="1"/>
    <col min="6" max="6" width="8.81640625" style="2"/>
    <col min="7" max="7" width="9.6328125" style="2" bestFit="1" customWidth="1"/>
    <col min="8" max="16384" width="8.81640625" style="2"/>
  </cols>
  <sheetData>
    <row r="2" spans="3:9" ht="15" thickBot="1"/>
    <row r="3" spans="3:9" ht="15" thickBot="1">
      <c r="C3" s="549" t="s">
        <v>904</v>
      </c>
      <c r="D3" s="550"/>
      <c r="E3" s="550"/>
      <c r="F3" s="550"/>
      <c r="G3" s="551"/>
    </row>
    <row r="4" spans="3:9">
      <c r="C4" s="233" t="s">
        <v>108</v>
      </c>
      <c r="D4" s="230" t="s">
        <v>176</v>
      </c>
      <c r="E4" s="230" t="s">
        <v>109</v>
      </c>
      <c r="F4" s="230" t="s">
        <v>110</v>
      </c>
      <c r="G4" s="234" t="s">
        <v>111</v>
      </c>
    </row>
    <row r="5" spans="3:9" ht="16.5">
      <c r="C5" s="235" t="s">
        <v>905</v>
      </c>
      <c r="D5" s="231" t="s">
        <v>906</v>
      </c>
      <c r="E5" s="231">
        <f>ROUND('Class 1 Weight est.'!M17/120000/4,0)*4</f>
        <v>8</v>
      </c>
      <c r="F5" s="231" t="s">
        <v>86</v>
      </c>
      <c r="G5" s="236" t="s">
        <v>86</v>
      </c>
    </row>
    <row r="6" spans="3:9" ht="16.5">
      <c r="C6" s="235" t="s">
        <v>907</v>
      </c>
      <c r="D6" s="231" t="s">
        <v>908</v>
      </c>
      <c r="E6" s="231">
        <v>2</v>
      </c>
      <c r="F6" s="231" t="s">
        <v>86</v>
      </c>
      <c r="G6" s="236" t="s">
        <v>86</v>
      </c>
    </row>
    <row r="7" spans="3:9" ht="16.5">
      <c r="C7" s="235" t="s">
        <v>909</v>
      </c>
      <c r="D7" s="231" t="s">
        <v>910</v>
      </c>
      <c r="E7" s="231">
        <f>IF((E5+E6)&lt;=12,2,4)</f>
        <v>2</v>
      </c>
      <c r="F7" s="231" t="s">
        <v>86</v>
      </c>
      <c r="G7" s="236" t="s">
        <v>86</v>
      </c>
    </row>
    <row r="8" spans="3:9">
      <c r="C8" s="235" t="s">
        <v>911</v>
      </c>
      <c r="D8" s="231" t="s">
        <v>912</v>
      </c>
      <c r="E8" s="231">
        <v>50</v>
      </c>
      <c r="F8" s="231" t="s">
        <v>86</v>
      </c>
      <c r="G8" s="236" t="s">
        <v>476</v>
      </c>
    </row>
    <row r="9" spans="3:9" ht="16.5">
      <c r="C9" s="235" t="s">
        <v>913</v>
      </c>
      <c r="D9" s="231" t="s">
        <v>914</v>
      </c>
      <c r="E9" s="231">
        <f>(430*LN(E8)-680)*0.0101972</f>
        <v>10.219326826109313</v>
      </c>
      <c r="F9" s="231" t="s">
        <v>915</v>
      </c>
      <c r="G9" s="236" t="s">
        <v>86</v>
      </c>
    </row>
    <row r="10" spans="3:9" ht="16.5">
      <c r="C10" s="235" t="s">
        <v>916</v>
      </c>
      <c r="D10" s="231" t="s">
        <v>917</v>
      </c>
      <c r="E10" s="243">
        <f>(0.92*'Class 1 Weight est.'!M17/E5)/9.80665</f>
        <v>9313.8884218151561</v>
      </c>
      <c r="F10" s="231" t="s">
        <v>113</v>
      </c>
      <c r="G10" s="236" t="s">
        <v>86</v>
      </c>
    </row>
    <row r="11" spans="3:9" ht="17" thickBot="1">
      <c r="C11" s="237" t="s">
        <v>918</v>
      </c>
      <c r="D11" s="238" t="s">
        <v>919</v>
      </c>
      <c r="E11" s="244">
        <f>(0.08*'Class 1 Weight est.'!M17/E6)/9.80665</f>
        <v>3239.6133641096199</v>
      </c>
      <c r="F11" s="238" t="s">
        <v>113</v>
      </c>
      <c r="G11" s="239" t="s">
        <v>86</v>
      </c>
    </row>
    <row r="12" spans="3:9" ht="15" thickBot="1">
      <c r="C12" s="552" t="s">
        <v>920</v>
      </c>
      <c r="D12" s="553"/>
      <c r="E12" s="553"/>
      <c r="F12" s="553"/>
      <c r="G12" s="554"/>
    </row>
    <row r="13" spans="3:9" ht="16.5">
      <c r="C13" s="240" t="s">
        <v>921</v>
      </c>
      <c r="D13" s="241" t="s">
        <v>922</v>
      </c>
      <c r="E13" s="241">
        <f>CONVERT(27,"in","m")</f>
        <v>0.68579999999999997</v>
      </c>
      <c r="F13" s="241" t="s">
        <v>267</v>
      </c>
      <c r="G13" s="555" t="s">
        <v>923</v>
      </c>
      <c r="H13" s="2">
        <v>27</v>
      </c>
      <c r="I13" s="2" t="s">
        <v>924</v>
      </c>
    </row>
    <row r="14" spans="3:9" ht="16.5">
      <c r="C14" s="235" t="s">
        <v>925</v>
      </c>
      <c r="D14" s="231" t="s">
        <v>926</v>
      </c>
      <c r="E14" s="231">
        <f>CONVERT(15,"in","m")</f>
        <v>0.38100000000000001</v>
      </c>
      <c r="F14" s="231" t="s">
        <v>267</v>
      </c>
      <c r="G14" s="556"/>
      <c r="H14" s="2">
        <v>15</v>
      </c>
      <c r="I14" s="2" t="s">
        <v>924</v>
      </c>
    </row>
    <row r="15" spans="3:9" ht="17" thickBot="1">
      <c r="C15" s="237" t="s">
        <v>927</v>
      </c>
      <c r="D15" s="238" t="s">
        <v>928</v>
      </c>
      <c r="E15" s="238">
        <f>CONVERT(6,"in","m")</f>
        <v>0.15240000000000001</v>
      </c>
      <c r="F15" s="238" t="s">
        <v>267</v>
      </c>
      <c r="G15" s="557"/>
      <c r="H15" s="2">
        <v>6</v>
      </c>
      <c r="I15" s="2" t="s">
        <v>924</v>
      </c>
    </row>
    <row r="16" spans="3:9" ht="16.5">
      <c r="C16" s="240" t="s">
        <v>929</v>
      </c>
      <c r="D16" s="241" t="s">
        <v>930</v>
      </c>
      <c r="E16" s="241">
        <f>CONVERT(50,"in","m")</f>
        <v>1.27</v>
      </c>
      <c r="F16" s="241" t="s">
        <v>267</v>
      </c>
      <c r="G16" s="242" t="s">
        <v>86</v>
      </c>
      <c r="H16" s="2">
        <v>50</v>
      </c>
      <c r="I16" s="2" t="s">
        <v>924</v>
      </c>
    </row>
    <row r="17" spans="3:9" ht="16.5">
      <c r="C17" s="235" t="s">
        <v>931</v>
      </c>
      <c r="D17" s="231" t="s">
        <v>932</v>
      </c>
      <c r="E17" s="231">
        <f>CONVERT(22,"in","m")</f>
        <v>0.55879999999999996</v>
      </c>
      <c r="F17" s="231" t="s">
        <v>267</v>
      </c>
      <c r="G17" s="236" t="s">
        <v>86</v>
      </c>
      <c r="H17" s="2">
        <v>22</v>
      </c>
      <c r="I17" s="2" t="s">
        <v>924</v>
      </c>
    </row>
    <row r="18" spans="3:9" ht="17" thickBot="1">
      <c r="C18" s="237" t="s">
        <v>933</v>
      </c>
      <c r="D18" s="238" t="s">
        <v>934</v>
      </c>
      <c r="E18" s="238">
        <f>CONVERT(15.75,"in","m")</f>
        <v>0.40005000000000002</v>
      </c>
      <c r="F18" s="238" t="s">
        <v>267</v>
      </c>
      <c r="G18" s="239" t="s">
        <v>86</v>
      </c>
      <c r="H18" s="2">
        <v>15.75</v>
      </c>
      <c r="I18" s="2" t="s">
        <v>924</v>
      </c>
    </row>
  </sheetData>
  <customSheetViews>
    <customSheetView guid="{B45D52AB-52DC-42BC-B896-07E739D2CE63}">
      <selection activeCell="J11" sqref="J11"/>
      <pageMargins left="0" right="0" top="0" bottom="0" header="0" footer="0"/>
      <pageSetup paperSize="9" orientation="portrait" r:id="rId1"/>
    </customSheetView>
  </customSheetViews>
  <mergeCells count="3">
    <mergeCell ref="C3:G3"/>
    <mergeCell ref="C12:G12"/>
    <mergeCell ref="G13:G15"/>
  </mergeCells>
  <phoneticPr fontId="33" type="noConversion"/>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E27C-DDD4-4185-B735-DE7A54BEF1BB}">
  <dimension ref="A1:N16"/>
  <sheetViews>
    <sheetView topLeftCell="B2" zoomScale="150" workbookViewId="0">
      <selection activeCell="B2" sqref="B2"/>
    </sheetView>
  </sheetViews>
  <sheetFormatPr defaultColWidth="8.81640625" defaultRowHeight="14.5"/>
  <cols>
    <col min="1" max="8" width="8.81640625" style="2"/>
    <col min="9" max="9" width="12.08984375" style="2" customWidth="1"/>
    <col min="10" max="16384" width="8.81640625" style="2"/>
  </cols>
  <sheetData>
    <row r="1" spans="1:14">
      <c r="A1" s="2" t="s">
        <v>935</v>
      </c>
      <c r="I1" s="2" t="s">
        <v>936</v>
      </c>
    </row>
    <row r="2" spans="1:14" ht="17">
      <c r="A2" s="2" t="s">
        <v>937</v>
      </c>
      <c r="I2" s="2" t="s">
        <v>938</v>
      </c>
    </row>
    <row r="3" spans="1:14" ht="17">
      <c r="A3" s="2" t="s">
        <v>939</v>
      </c>
      <c r="B3" s="2">
        <f>'Class I CG'!Y5</f>
        <v>26.502957960946805</v>
      </c>
      <c r="I3" s="2" t="s">
        <v>939</v>
      </c>
      <c r="J3" s="2">
        <f>'Class I CG'!Y5</f>
        <v>26.502957960946805</v>
      </c>
    </row>
    <row r="4" spans="1:14" ht="17">
      <c r="A4" s="2" t="s">
        <v>940</v>
      </c>
      <c r="I4" s="2" t="s">
        <v>941</v>
      </c>
    </row>
    <row r="5" spans="1:14">
      <c r="A5" s="2" t="s">
        <v>942</v>
      </c>
      <c r="B5" s="2">
        <f>'Wing Design'!E8</f>
        <v>352.99727107939555</v>
      </c>
      <c r="I5" s="2" t="s">
        <v>942</v>
      </c>
      <c r="J5" s="2">
        <f>'Wing Design'!E8</f>
        <v>352.99727107939555</v>
      </c>
    </row>
    <row r="6" spans="1:14">
      <c r="A6" s="2" t="s">
        <v>943</v>
      </c>
      <c r="B6" s="2">
        <f>'Wing Design'!G8</f>
        <v>56.777734808585315</v>
      </c>
      <c r="I6" s="2" t="s">
        <v>943</v>
      </c>
      <c r="J6" s="2">
        <f>'Wing Design'!G8</f>
        <v>56.777734808585315</v>
      </c>
    </row>
    <row r="16" spans="1:14">
      <c r="N16" s="11"/>
    </row>
  </sheetData>
  <customSheetViews>
    <customSheetView guid="{B45D52AB-52DC-42BC-B896-07E739D2CE63}" scale="150" topLeftCell="B2">
      <selection activeCell="B2" sqref="B2"/>
      <pageMargins left="0" right="0" top="0" bottom="0" header="0" footer="0"/>
    </customSheetView>
  </customSheetViews>
  <phoneticPr fontId="33"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11152-0234-44AB-BB68-0CA144519B81}">
  <dimension ref="B1:U54"/>
  <sheetViews>
    <sheetView topLeftCell="A17" workbookViewId="0">
      <selection activeCell="B6" sqref="B6"/>
    </sheetView>
  </sheetViews>
  <sheetFormatPr defaultColWidth="9.08984375" defaultRowHeight="14.5"/>
  <cols>
    <col min="1" max="1" width="9.08984375" style="2"/>
    <col min="2" max="2" width="24.81640625" style="2" bestFit="1" customWidth="1"/>
    <col min="3" max="3" width="14.36328125" style="2" bestFit="1" customWidth="1"/>
    <col min="4" max="4" width="8.36328125" style="2" bestFit="1" customWidth="1"/>
    <col min="5" max="5" width="53.36328125" style="2" bestFit="1" customWidth="1"/>
    <col min="6" max="6" width="14.36328125" style="2" bestFit="1" customWidth="1"/>
    <col min="7" max="7" width="39" style="2" bestFit="1" customWidth="1"/>
    <col min="8" max="8" width="15.81640625" style="2" bestFit="1" customWidth="1"/>
    <col min="9" max="9" width="15" style="2" bestFit="1" customWidth="1"/>
    <col min="10" max="10" width="24.81640625" style="2" bestFit="1" customWidth="1"/>
    <col min="11" max="11" width="31.36328125" style="2" bestFit="1" customWidth="1"/>
    <col min="12" max="12" width="14.36328125" style="2" bestFit="1" customWidth="1"/>
    <col min="13" max="13" width="11.08984375" style="2" bestFit="1" customWidth="1"/>
    <col min="14" max="14" width="11.81640625" style="2" bestFit="1" customWidth="1"/>
    <col min="15" max="15" width="18.36328125" style="2" bestFit="1" customWidth="1"/>
    <col min="16" max="16" width="6" style="2" bestFit="1" customWidth="1"/>
    <col min="17" max="17" width="26.36328125" style="2" bestFit="1" customWidth="1"/>
    <col min="18" max="18" width="44.36328125" style="2" bestFit="1" customWidth="1"/>
    <col min="19" max="19" width="18.36328125" style="2" bestFit="1" customWidth="1"/>
    <col min="20" max="20" width="6" style="2" bestFit="1" customWidth="1"/>
    <col min="21" max="21" width="15" style="2" bestFit="1" customWidth="1"/>
    <col min="22" max="16384" width="9.08984375" style="2"/>
  </cols>
  <sheetData>
    <row r="1" spans="2:21" ht="19" thickBot="1">
      <c r="B1" s="559" t="s">
        <v>387</v>
      </c>
      <c r="C1" s="560"/>
      <c r="D1" s="561"/>
      <c r="E1" s="562" t="s">
        <v>944</v>
      </c>
      <c r="F1" s="563"/>
    </row>
    <row r="2" spans="2:21" ht="19" thickBot="1">
      <c r="B2" s="141" t="s">
        <v>108</v>
      </c>
      <c r="C2" s="141" t="s">
        <v>109</v>
      </c>
      <c r="D2" s="141" t="s">
        <v>945</v>
      </c>
      <c r="E2" s="564" t="s">
        <v>946</v>
      </c>
      <c r="F2" s="565"/>
    </row>
    <row r="3" spans="2:21" ht="16.5">
      <c r="B3" s="180" t="s">
        <v>129</v>
      </c>
      <c r="C3" s="345">
        <f>'Wing Design'!E8</f>
        <v>352.99727107939555</v>
      </c>
      <c r="D3" s="181" t="s">
        <v>370</v>
      </c>
    </row>
    <row r="4" spans="2:21">
      <c r="B4" s="182" t="s">
        <v>947</v>
      </c>
      <c r="C4" s="110"/>
      <c r="D4" s="183" t="s">
        <v>681</v>
      </c>
    </row>
    <row r="5" spans="2:21" ht="15" thickBot="1">
      <c r="B5" s="182" t="s">
        <v>948</v>
      </c>
      <c r="C5" s="110"/>
      <c r="D5" s="183" t="s">
        <v>681</v>
      </c>
    </row>
    <row r="6" spans="2:21" ht="17" thickBot="1">
      <c r="B6" s="112" t="s">
        <v>949</v>
      </c>
      <c r="C6" s="94">
        <v>0.35</v>
      </c>
      <c r="D6" s="183"/>
      <c r="G6" s="141" t="s">
        <v>950</v>
      </c>
      <c r="H6" s="179" t="s">
        <v>951</v>
      </c>
      <c r="I6" s="179" t="s">
        <v>952</v>
      </c>
      <c r="J6" s="179" t="s">
        <v>953</v>
      </c>
      <c r="K6" s="142" t="s">
        <v>954</v>
      </c>
    </row>
    <row r="7" spans="2:21" ht="16.5">
      <c r="B7" s="112" t="s">
        <v>955</v>
      </c>
      <c r="C7" s="94">
        <v>0.2</v>
      </c>
      <c r="D7" s="183"/>
      <c r="G7" s="143" t="s">
        <v>956</v>
      </c>
      <c r="H7" s="2">
        <v>20</v>
      </c>
      <c r="I7" s="2">
        <v>15</v>
      </c>
      <c r="J7" s="2">
        <v>20</v>
      </c>
      <c r="K7" s="184">
        <v>20</v>
      </c>
    </row>
    <row r="8" spans="2:21" ht="15" thickBot="1">
      <c r="B8" s="185"/>
      <c r="C8" s="183"/>
      <c r="D8" s="183"/>
      <c r="G8" s="147" t="s">
        <v>339</v>
      </c>
      <c r="H8" s="151">
        <v>40</v>
      </c>
      <c r="I8" s="151">
        <v>40</v>
      </c>
      <c r="J8" s="151">
        <v>50</v>
      </c>
      <c r="K8" s="186">
        <v>40</v>
      </c>
      <c r="Q8" s="566" t="s">
        <v>957</v>
      </c>
      <c r="R8" s="566"/>
      <c r="S8" s="566"/>
      <c r="T8" s="566"/>
      <c r="U8" s="566"/>
    </row>
    <row r="9" spans="2:21" ht="16.5">
      <c r="B9" s="112" t="s">
        <v>958</v>
      </c>
      <c r="C9" s="94">
        <f>C6+C7</f>
        <v>0.55000000000000004</v>
      </c>
      <c r="D9" s="183"/>
      <c r="G9" s="185"/>
      <c r="K9" s="184"/>
      <c r="Q9" s="123" t="s">
        <v>959</v>
      </c>
      <c r="R9" s="187">
        <f>D39</f>
        <v>1.5184</v>
      </c>
      <c r="S9" s="188"/>
      <c r="T9" s="187"/>
      <c r="U9" s="188"/>
    </row>
    <row r="10" spans="2:21" ht="17" thickBot="1">
      <c r="B10" s="185"/>
      <c r="C10" s="183"/>
      <c r="D10" s="183"/>
      <c r="G10" s="185"/>
      <c r="K10" s="184"/>
      <c r="Q10" s="121" t="s">
        <v>960</v>
      </c>
      <c r="R10" s="151">
        <f>D51</f>
        <v>0.3</v>
      </c>
      <c r="S10" s="186"/>
      <c r="U10" s="184"/>
    </row>
    <row r="11" spans="2:21" ht="15" thickBot="1">
      <c r="B11" s="185"/>
      <c r="C11" s="183"/>
      <c r="D11" s="183"/>
      <c r="G11" s="185"/>
      <c r="K11" s="184"/>
      <c r="Q11" s="189"/>
      <c r="U11" s="184"/>
    </row>
    <row r="12" spans="2:21" ht="17" thickBot="1">
      <c r="B12" s="182" t="s">
        <v>961</v>
      </c>
      <c r="C12" s="346">
        <f>'Wing Design'!G8</f>
        <v>56.777734808585315</v>
      </c>
      <c r="D12" s="183" t="s">
        <v>267</v>
      </c>
      <c r="G12" s="141" t="s">
        <v>962</v>
      </c>
      <c r="H12" s="179" t="s">
        <v>951</v>
      </c>
      <c r="I12" s="179" t="s">
        <v>952</v>
      </c>
      <c r="J12" s="179" t="s">
        <v>953</v>
      </c>
      <c r="K12" s="142" t="s">
        <v>963</v>
      </c>
      <c r="Q12" s="189"/>
      <c r="U12" s="184"/>
    </row>
    <row r="13" spans="2:21">
      <c r="B13" s="112" t="s">
        <v>964</v>
      </c>
      <c r="C13" s="94">
        <f>Fuselage!I4</f>
        <v>4.3989701099999996</v>
      </c>
      <c r="D13" s="183" t="s">
        <v>267</v>
      </c>
      <c r="G13" s="139" t="s">
        <v>956</v>
      </c>
      <c r="H13" s="187">
        <v>0.2</v>
      </c>
      <c r="I13" s="187">
        <v>0.48</v>
      </c>
      <c r="J13" s="187">
        <v>0.24</v>
      </c>
      <c r="K13" s="188">
        <v>0.55000000000000004</v>
      </c>
      <c r="Q13" s="189"/>
      <c r="R13" s="190" t="s">
        <v>965</v>
      </c>
      <c r="S13" s="140">
        <v>0.5</v>
      </c>
      <c r="U13" s="184"/>
    </row>
    <row r="14" spans="2:21" ht="17" thickBot="1">
      <c r="B14" s="112" t="s">
        <v>966</v>
      </c>
      <c r="C14" s="94">
        <v>0.35</v>
      </c>
      <c r="D14" s="183"/>
      <c r="E14" s="2" t="s">
        <v>967</v>
      </c>
      <c r="G14" s="147" t="s">
        <v>339</v>
      </c>
      <c r="H14" s="151">
        <v>0.3</v>
      </c>
      <c r="I14" s="151">
        <v>0.6</v>
      </c>
      <c r="J14" s="151">
        <v>0.4</v>
      </c>
      <c r="K14" s="186">
        <v>0.75</v>
      </c>
      <c r="Q14" s="189"/>
      <c r="S14" s="184"/>
      <c r="U14" s="184"/>
    </row>
    <row r="15" spans="2:21" ht="15" thickBot="1">
      <c r="B15" s="185"/>
      <c r="C15" s="183"/>
      <c r="D15" s="183"/>
      <c r="G15" s="185"/>
      <c r="K15" s="184"/>
      <c r="Q15" s="189"/>
      <c r="R15" s="191" t="s">
        <v>968</v>
      </c>
      <c r="S15" s="184">
        <f>C12/2 - C13</f>
        <v>23.989897294292657</v>
      </c>
      <c r="U15" s="184"/>
    </row>
    <row r="16" spans="2:21" ht="16.5">
      <c r="B16" s="182" t="s">
        <v>404</v>
      </c>
      <c r="C16" s="110">
        <f>C3/C12</f>
        <v>6.2171777769834371</v>
      </c>
      <c r="D16" s="183"/>
      <c r="F16" s="139" t="s">
        <v>969</v>
      </c>
      <c r="G16" s="185">
        <f>$C$17</f>
        <v>2.1760122219442026</v>
      </c>
      <c r="H16" s="2">
        <f>$C$17</f>
        <v>2.1760122219442026</v>
      </c>
      <c r="I16" s="2">
        <f>$C$17</f>
        <v>2.1760122219442026</v>
      </c>
      <c r="J16" s="2">
        <f>$C$17</f>
        <v>2.1760122219442026</v>
      </c>
      <c r="K16" s="184">
        <f>$C$17</f>
        <v>2.1760122219442026</v>
      </c>
      <c r="Q16" s="189"/>
      <c r="R16" s="191" t="s">
        <v>970</v>
      </c>
      <c r="S16" s="184">
        <f>C12 - C13-S13</f>
        <v>51.878764698585314</v>
      </c>
      <c r="U16" s="184"/>
    </row>
    <row r="17" spans="2:21" ht="16.5">
      <c r="B17" s="185" t="s">
        <v>969</v>
      </c>
      <c r="C17" s="183">
        <f>C14*C16</f>
        <v>2.1760122219442026</v>
      </c>
      <c r="D17" s="183"/>
      <c r="F17" s="143"/>
      <c r="G17" s="185"/>
      <c r="K17" s="184"/>
      <c r="Q17" s="189"/>
      <c r="R17" s="105"/>
      <c r="S17" s="184"/>
      <c r="U17" s="184"/>
    </row>
    <row r="18" spans="2:21" ht="17" thickBot="1">
      <c r="B18" s="183"/>
      <c r="C18" s="183"/>
      <c r="D18" s="183"/>
      <c r="F18" s="143" t="s">
        <v>971</v>
      </c>
      <c r="G18" s="143" t="s">
        <v>956</v>
      </c>
      <c r="H18" s="2">
        <f>$G$16*H13+$C$16</f>
        <v>6.6523802213722778</v>
      </c>
      <c r="I18" s="2">
        <f>$G$16*I13+$C$16</f>
        <v>7.2616636435166546</v>
      </c>
      <c r="J18" s="2">
        <f>$G$16*J13+$C$16</f>
        <v>6.7394207102500454</v>
      </c>
      <c r="K18" s="184">
        <f>$G$16*K13+$C$16</f>
        <v>7.4139844990527486</v>
      </c>
      <c r="Q18" s="189"/>
      <c r="R18" s="191" t="s">
        <v>972</v>
      </c>
      <c r="S18" s="184">
        <f>($C$6*$C$3)/(0.9*R9*COS($C$4))</f>
        <v>90.40879645078769</v>
      </c>
      <c r="U18" s="184"/>
    </row>
    <row r="19" spans="2:21" ht="18" thickBot="1">
      <c r="B19" s="134" t="s">
        <v>973</v>
      </c>
      <c r="C19" s="347">
        <f>'Wing Design'!F3</f>
        <v>0.56445641791910761</v>
      </c>
      <c r="D19" s="183" t="s">
        <v>681</v>
      </c>
      <c r="F19" s="147"/>
      <c r="G19" s="147" t="s">
        <v>339</v>
      </c>
      <c r="H19" s="151">
        <f>$H$16*H14+$C$16</f>
        <v>6.8699814435666982</v>
      </c>
      <c r="I19" s="151">
        <f>$H$16*I14+$C$16</f>
        <v>7.5227851101499583</v>
      </c>
      <c r="J19" s="151">
        <f>$H$16*J14+$C$16</f>
        <v>7.0875826657611185</v>
      </c>
      <c r="K19" s="186">
        <f>$H$16*K14+$C$16</f>
        <v>7.8491869434415893</v>
      </c>
      <c r="Q19" s="189"/>
      <c r="R19" s="192" t="s">
        <v>974</v>
      </c>
      <c r="S19" s="186">
        <f>($C$7*$C$3)/(0.9*R10*COS($C$5))</f>
        <v>261.47946005881147</v>
      </c>
      <c r="U19" s="184"/>
    </row>
    <row r="20" spans="2:21" ht="16" thickBot="1">
      <c r="B20" s="134" t="s">
        <v>538</v>
      </c>
      <c r="C20" s="347">
        <f>'Wing Design'!G3</f>
        <v>0.28710871641617847</v>
      </c>
      <c r="D20" s="183" t="s">
        <v>86</v>
      </c>
      <c r="F20" s="193"/>
      <c r="G20" s="194"/>
      <c r="H20" s="187"/>
      <c r="I20" s="187"/>
      <c r="J20" s="187"/>
      <c r="K20" s="188"/>
      <c r="Q20" s="189"/>
      <c r="U20" s="184"/>
    </row>
    <row r="21" spans="2:21" ht="17" thickBot="1">
      <c r="B21" s="134" t="s">
        <v>975</v>
      </c>
      <c r="C21" s="347">
        <f>RADIANS('Wing Design'!H3)</f>
        <v>3.4906585039886591E-2</v>
      </c>
      <c r="D21" s="183" t="s">
        <v>681</v>
      </c>
      <c r="F21" s="143" t="s">
        <v>976</v>
      </c>
      <c r="G21" s="195" t="s">
        <v>956</v>
      </c>
      <c r="H21" s="2">
        <f t="shared" ref="H21:K22" si="0">H18/$C$16</f>
        <v>1.07</v>
      </c>
      <c r="I21" s="2">
        <f t="shared" si="0"/>
        <v>1.1679999999999999</v>
      </c>
      <c r="J21" s="2">
        <f t="shared" si="0"/>
        <v>1.0839999999999999</v>
      </c>
      <c r="K21" s="184">
        <f t="shared" si="0"/>
        <v>1.1924999999999999</v>
      </c>
      <c r="Q21" s="189"/>
      <c r="R21" s="187"/>
      <c r="S21" s="196" t="s">
        <v>977</v>
      </c>
      <c r="T21" s="196"/>
      <c r="U21" s="149" t="s">
        <v>978</v>
      </c>
    </row>
    <row r="22" spans="2:21" ht="18" thickBot="1">
      <c r="B22" s="134" t="s">
        <v>540</v>
      </c>
      <c r="C22" s="347">
        <f>'Wing Design'!I3</f>
        <v>9.6606878621636998</v>
      </c>
      <c r="D22" s="183" t="s">
        <v>267</v>
      </c>
      <c r="F22" s="147"/>
      <c r="G22" s="197" t="s">
        <v>339</v>
      </c>
      <c r="H22" s="151">
        <f t="shared" si="0"/>
        <v>1.105</v>
      </c>
      <c r="I22" s="151">
        <f t="shared" si="0"/>
        <v>1.21</v>
      </c>
      <c r="J22" s="151">
        <f t="shared" si="0"/>
        <v>1.1400000000000001</v>
      </c>
      <c r="K22" s="186">
        <f t="shared" si="0"/>
        <v>1.2625</v>
      </c>
      <c r="Q22" s="189"/>
      <c r="R22" s="191" t="s">
        <v>339</v>
      </c>
      <c r="S22" s="2">
        <f>-15</f>
        <v>-15</v>
      </c>
      <c r="T22" s="105" t="s">
        <v>468</v>
      </c>
      <c r="U22" s="184">
        <f>S22*$S$18*COS($C$4)/C3</f>
        <v>-3.8417632595714788</v>
      </c>
    </row>
    <row r="23" spans="2:21" ht="18" thickBot="1">
      <c r="B23" s="134" t="s">
        <v>541</v>
      </c>
      <c r="C23" s="347">
        <f>'Wing Design'!J3</f>
        <v>2.7736676918031753</v>
      </c>
      <c r="D23" s="183" t="s">
        <v>267</v>
      </c>
      <c r="Q23" s="198"/>
      <c r="R23" s="192" t="s">
        <v>956</v>
      </c>
      <c r="S23" s="151">
        <v>-10</v>
      </c>
      <c r="T23" s="199" t="s">
        <v>468</v>
      </c>
      <c r="U23" s="186">
        <f>S23*$S$18*COS($C$4)/$C$3</f>
        <v>-2.5611755063809856</v>
      </c>
    </row>
    <row r="24" spans="2:21" ht="18" thickBot="1">
      <c r="B24" s="134" t="s">
        <v>543</v>
      </c>
      <c r="C24" s="347">
        <f>'Wing Design'!L3</f>
        <v>0.51997309195484553</v>
      </c>
      <c r="D24" s="183" t="s">
        <v>681</v>
      </c>
      <c r="F24" s="200" t="s">
        <v>979</v>
      </c>
      <c r="G24" s="139" t="s">
        <v>980</v>
      </c>
      <c r="H24" s="187">
        <f t="shared" ref="H24:K25" si="1">H18-$C$16</f>
        <v>0.4352024443888407</v>
      </c>
      <c r="I24" s="187">
        <f t="shared" si="1"/>
        <v>1.0444858665332175</v>
      </c>
      <c r="J24" s="187">
        <f t="shared" si="1"/>
        <v>0.52224293326660831</v>
      </c>
      <c r="K24" s="188">
        <f t="shared" si="1"/>
        <v>1.1968067220693115</v>
      </c>
    </row>
    <row r="25" spans="2:21" ht="16" thickBot="1">
      <c r="B25" s="134" t="s">
        <v>544</v>
      </c>
      <c r="C25" s="347">
        <f>'Wing Design'!M3</f>
        <v>6.85293042510816</v>
      </c>
      <c r="D25" s="183" t="s">
        <v>267</v>
      </c>
      <c r="F25" s="201"/>
      <c r="G25" s="147" t="s">
        <v>981</v>
      </c>
      <c r="H25" s="151">
        <f t="shared" si="1"/>
        <v>0.65280366658326106</v>
      </c>
      <c r="I25" s="151">
        <f t="shared" si="1"/>
        <v>1.3056073331665212</v>
      </c>
      <c r="J25" s="151">
        <f t="shared" si="1"/>
        <v>0.87040488877768141</v>
      </c>
      <c r="K25" s="186">
        <f t="shared" si="1"/>
        <v>1.6320091664581522</v>
      </c>
    </row>
    <row r="26" spans="2:21" ht="18" thickBot="1">
      <c r="B26" s="134" t="s">
        <v>545</v>
      </c>
      <c r="C26" s="347">
        <f>'Wing Design'!N3</f>
        <v>11.573808644706446</v>
      </c>
      <c r="D26" s="183" t="s">
        <v>267</v>
      </c>
    </row>
    <row r="27" spans="2:21" ht="17" thickBot="1">
      <c r="B27" s="116" t="s">
        <v>565</v>
      </c>
      <c r="C27" s="348"/>
      <c r="D27" s="201" t="s">
        <v>86</v>
      </c>
    </row>
    <row r="30" spans="2:21" ht="15" thickBot="1"/>
    <row r="31" spans="2:21">
      <c r="E31" s="202" t="s">
        <v>982</v>
      </c>
      <c r="F31" s="188">
        <f>C3*0.8</f>
        <v>282.39781686351643</v>
      </c>
      <c r="G31" s="2" t="s">
        <v>983</v>
      </c>
    </row>
    <row r="32" spans="2:21">
      <c r="E32" s="189" t="s">
        <v>984</v>
      </c>
      <c r="F32" s="184">
        <v>97.75</v>
      </c>
    </row>
    <row r="33" spans="2:17" ht="15" thickBot="1">
      <c r="E33" s="198" t="s">
        <v>985</v>
      </c>
      <c r="F33" s="186">
        <v>122.2</v>
      </c>
    </row>
    <row r="34" spans="2:17" ht="15" thickBot="1"/>
    <row r="35" spans="2:17" ht="15" thickBot="1">
      <c r="B35" s="139" t="s">
        <v>986</v>
      </c>
      <c r="C35" s="187"/>
      <c r="D35" s="188"/>
    </row>
    <row r="36" spans="2:17" ht="17" thickBot="1">
      <c r="B36" s="141" t="s">
        <v>987</v>
      </c>
      <c r="D36" s="184"/>
      <c r="G36" s="203" t="s">
        <v>988</v>
      </c>
      <c r="N36" s="202"/>
      <c r="O36" s="196" t="s">
        <v>977</v>
      </c>
      <c r="P36" s="196"/>
      <c r="Q36" s="149" t="s">
        <v>978</v>
      </c>
    </row>
    <row r="37" spans="2:17" ht="17" thickBot="1">
      <c r="B37" s="123" t="s">
        <v>989</v>
      </c>
      <c r="C37" s="187"/>
      <c r="D37" s="188">
        <v>0.9</v>
      </c>
      <c r="E37" s="123" t="s">
        <v>972</v>
      </c>
      <c r="F37" s="181">
        <f t="shared" ref="F37:F44" si="2">($C$6*$C$3)/(0.9*D37*COS($C$4))</f>
        <v>152.52968503430671</v>
      </c>
      <c r="G37" s="181">
        <f t="shared" ref="G37:G44" si="3">0.9*D37*$F$31/$C$3*COS($C$4)</f>
        <v>0.64800000000000002</v>
      </c>
      <c r="I37" s="204" t="s">
        <v>990</v>
      </c>
      <c r="J37" s="181">
        <f>$C$3+H24*$S$15</f>
        <v>363.43773302250895</v>
      </c>
      <c r="K37" s="203" t="s">
        <v>991</v>
      </c>
      <c r="L37" s="181">
        <f t="shared" ref="L37:L44" si="4">J37/$C$3</f>
        <v>1.0295766080887496</v>
      </c>
      <c r="N37" s="122" t="s">
        <v>339</v>
      </c>
      <c r="O37" s="2">
        <f>-15</f>
        <v>-15</v>
      </c>
      <c r="P37" s="193" t="s">
        <v>468</v>
      </c>
      <c r="Q37" s="184">
        <f t="shared" ref="Q37:Q44" si="5">F37*O37*COS($C$4)/$C$3</f>
        <v>-6.4814814814814818</v>
      </c>
    </row>
    <row r="38" spans="2:17" ht="15" thickBot="1">
      <c r="B38" s="122" t="s">
        <v>992</v>
      </c>
      <c r="D38" s="184">
        <f>1.3</f>
        <v>1.3</v>
      </c>
      <c r="E38" s="189"/>
      <c r="F38" s="205">
        <f t="shared" si="2"/>
        <v>105.59747425452001</v>
      </c>
      <c r="G38" s="205">
        <f t="shared" si="3"/>
        <v>0.93600000000000017</v>
      </c>
      <c r="J38" s="201">
        <f>$C$3+H25*$S$15</f>
        <v>368.65796399406565</v>
      </c>
      <c r="L38" s="201">
        <f t="shared" si="4"/>
        <v>1.0443649121331244</v>
      </c>
      <c r="N38" s="122" t="s">
        <v>956</v>
      </c>
      <c r="O38" s="2">
        <v>-10</v>
      </c>
      <c r="P38" s="206" t="s">
        <v>468</v>
      </c>
      <c r="Q38" s="184">
        <f t="shared" si="5"/>
        <v>-2.9914529914529906</v>
      </c>
    </row>
    <row r="39" spans="2:17">
      <c r="B39" s="558" t="s">
        <v>993</v>
      </c>
      <c r="C39" s="2" t="s">
        <v>956</v>
      </c>
      <c r="D39" s="184">
        <f>1.3*I21</f>
        <v>1.5184</v>
      </c>
      <c r="E39" s="189"/>
      <c r="F39" s="181">
        <f t="shared" si="2"/>
        <v>90.40879645078769</v>
      </c>
      <c r="G39" s="181">
        <f t="shared" si="3"/>
        <v>1.093248</v>
      </c>
      <c r="J39" s="181">
        <f>$C$3+I24*$S$15</f>
        <v>378.0543797428677</v>
      </c>
      <c r="L39" s="181">
        <f t="shared" si="4"/>
        <v>1.070983859412999</v>
      </c>
      <c r="N39" s="202"/>
      <c r="O39" s="187">
        <v>-15</v>
      </c>
      <c r="P39" s="193" t="s">
        <v>468</v>
      </c>
      <c r="Q39" s="188">
        <f t="shared" si="5"/>
        <v>-3.8417632595714788</v>
      </c>
    </row>
    <row r="40" spans="2:17" ht="15" thickBot="1">
      <c r="B40" s="558"/>
      <c r="C40" s="2" t="s">
        <v>339</v>
      </c>
      <c r="D40" s="184">
        <f>1.3*I22</f>
        <v>1.573</v>
      </c>
      <c r="E40" s="189"/>
      <c r="F40" s="201">
        <f t="shared" si="2"/>
        <v>87.270639879768623</v>
      </c>
      <c r="G40" s="201">
        <f t="shared" si="3"/>
        <v>1.13256</v>
      </c>
      <c r="J40" s="201">
        <f>$C$3+I25*$S$15</f>
        <v>384.3186569087357</v>
      </c>
      <c r="L40" s="201">
        <f t="shared" si="4"/>
        <v>1.0887298242662489</v>
      </c>
      <c r="N40" s="198"/>
      <c r="O40" s="151">
        <v>-10</v>
      </c>
      <c r="P40" s="206" t="s">
        <v>468</v>
      </c>
      <c r="Q40" s="186">
        <f t="shared" si="5"/>
        <v>-2.4722751995479268</v>
      </c>
    </row>
    <row r="41" spans="2:17">
      <c r="B41" s="558" t="s">
        <v>994</v>
      </c>
      <c r="C41" s="2" t="s">
        <v>956</v>
      </c>
      <c r="D41" s="184">
        <f>1.6*J21</f>
        <v>1.7343999999999999</v>
      </c>
      <c r="E41" s="189"/>
      <c r="F41" s="181">
        <f t="shared" si="2"/>
        <v>79.149398368816904</v>
      </c>
      <c r="G41" s="181">
        <f t="shared" si="3"/>
        <v>1.2487679999999999</v>
      </c>
      <c r="J41" s="181">
        <f>$C$3+J24*$S$15</f>
        <v>365.52582541113162</v>
      </c>
      <c r="L41" s="181">
        <f t="shared" si="4"/>
        <v>1.0354919297064995</v>
      </c>
      <c r="N41" s="202"/>
      <c r="O41" s="187">
        <v>-15</v>
      </c>
      <c r="P41" s="193" t="s">
        <v>468</v>
      </c>
      <c r="Q41" s="188">
        <f t="shared" si="5"/>
        <v>-3.3633148831488313</v>
      </c>
    </row>
    <row r="42" spans="2:17" ht="15" thickBot="1">
      <c r="B42" s="558"/>
      <c r="C42" s="2" t="s">
        <v>339</v>
      </c>
      <c r="D42" s="184">
        <f>1.6*J22</f>
        <v>1.8240000000000003</v>
      </c>
      <c r="E42" s="189"/>
      <c r="F42" s="201">
        <f t="shared" si="2"/>
        <v>75.261357747190786</v>
      </c>
      <c r="G42" s="201">
        <f t="shared" si="3"/>
        <v>1.3132800000000002</v>
      </c>
      <c r="J42" s="201">
        <f>$C$3+J25*$S$15</f>
        <v>373.87819496562236</v>
      </c>
      <c r="L42" s="201">
        <f t="shared" si="4"/>
        <v>1.0591532161774992</v>
      </c>
      <c r="N42" s="198"/>
      <c r="O42" s="151">
        <v>-10</v>
      </c>
      <c r="P42" s="185" t="s">
        <v>468</v>
      </c>
      <c r="Q42" s="186">
        <f t="shared" si="5"/>
        <v>-2.1320662768031182</v>
      </c>
    </row>
    <row r="43" spans="2:17">
      <c r="B43" s="122" t="s">
        <v>995</v>
      </c>
      <c r="C43" s="2" t="s">
        <v>956</v>
      </c>
      <c r="D43" s="184">
        <f>1.9*K21</f>
        <v>2.2657499999999997</v>
      </c>
      <c r="E43" s="189"/>
      <c r="F43" s="181">
        <f t="shared" si="2"/>
        <v>60.58775969585173</v>
      </c>
      <c r="G43" s="181">
        <f t="shared" si="3"/>
        <v>1.6313399999999996</v>
      </c>
      <c r="J43" s="183">
        <f>$C$3+K24*$S$15</f>
        <v>381.70854142295741</v>
      </c>
      <c r="L43" s="181">
        <f t="shared" si="4"/>
        <v>1.0813356722440615</v>
      </c>
      <c r="N43" s="202"/>
      <c r="O43" s="187">
        <v>-15</v>
      </c>
      <c r="P43" s="185" t="s">
        <v>468</v>
      </c>
      <c r="Q43" s="188">
        <f t="shared" si="5"/>
        <v>-2.5745705984037666</v>
      </c>
    </row>
    <row r="44" spans="2:17" ht="15" thickBot="1">
      <c r="B44" s="207"/>
      <c r="C44" s="151" t="s">
        <v>339</v>
      </c>
      <c r="D44" s="186">
        <f>1.9*K22</f>
        <v>2.3987499999999997</v>
      </c>
      <c r="E44" s="189"/>
      <c r="F44" s="201">
        <f t="shared" si="2"/>
        <v>57.228438366180747</v>
      </c>
      <c r="G44" s="201">
        <f t="shared" si="3"/>
        <v>1.7270999999999996</v>
      </c>
      <c r="J44" s="201">
        <f>$C$3+K25*$S$15</f>
        <v>392.14900336607081</v>
      </c>
      <c r="L44" s="201">
        <f t="shared" si="4"/>
        <v>1.1109122803328113</v>
      </c>
      <c r="N44" s="198"/>
      <c r="O44" s="151">
        <v>-10</v>
      </c>
      <c r="P44" s="206" t="s">
        <v>468</v>
      </c>
      <c r="Q44" s="186">
        <f t="shared" si="5"/>
        <v>-1.6212147530542531</v>
      </c>
    </row>
    <row r="45" spans="2:17">
      <c r="B45" s="208"/>
      <c r="D45" s="184"/>
      <c r="E45" s="189"/>
      <c r="F45" s="184"/>
    </row>
    <row r="46" spans="2:17">
      <c r="B46" s="208"/>
      <c r="D46" s="184"/>
      <c r="E46" s="189"/>
      <c r="F46" s="184"/>
    </row>
    <row r="47" spans="2:17">
      <c r="B47" s="208"/>
      <c r="D47" s="184"/>
      <c r="E47" s="189"/>
      <c r="F47" s="184"/>
    </row>
    <row r="48" spans="2:17" ht="15" thickBot="1">
      <c r="B48" s="208"/>
      <c r="D48" s="184"/>
      <c r="E48" s="189"/>
      <c r="F48" s="184"/>
    </row>
    <row r="49" spans="2:8" ht="15" thickBot="1">
      <c r="B49" s="139" t="s">
        <v>996</v>
      </c>
      <c r="D49" s="184"/>
      <c r="E49" s="189"/>
      <c r="F49" s="184"/>
    </row>
    <row r="50" spans="2:8" ht="17" thickBot="1">
      <c r="B50" s="123" t="s">
        <v>997</v>
      </c>
      <c r="C50" s="187"/>
      <c r="D50" s="188">
        <v>0.2</v>
      </c>
      <c r="E50" s="116" t="s">
        <v>974</v>
      </c>
      <c r="F50" s="205">
        <f>($C$7*$C$3)/(0.9*D50*COS($C$5))</f>
        <v>392.2191900882172</v>
      </c>
      <c r="G50" s="2">
        <f>0.9*D50*$F$32/$C$3*COS($C$5)</f>
        <v>4.9844577965710575E-2</v>
      </c>
      <c r="H50" s="2">
        <f>0.9*D50*$F$33/$C$3*COS($C$5)</f>
        <v>6.2312096444090352E-2</v>
      </c>
    </row>
    <row r="51" spans="2:8" ht="15" thickBot="1">
      <c r="B51" s="122" t="s">
        <v>998</v>
      </c>
      <c r="D51" s="184">
        <v>0.3</v>
      </c>
      <c r="E51" s="189"/>
      <c r="F51" s="201">
        <f>($C$7*$C$3)/(0.9*D51*COS($C$5))</f>
        <v>261.47946005881147</v>
      </c>
      <c r="G51" s="2">
        <f>0.9*D51*$F$32/$C$3*COS($C$5)</f>
        <v>7.4766866948565866E-2</v>
      </c>
      <c r="H51" s="2">
        <f>0.9*D51*$F$33/$C$3*COS($C$5)</f>
        <v>9.3468144666135525E-2</v>
      </c>
    </row>
    <row r="52" spans="2:8" ht="15" thickBot="1">
      <c r="B52" s="122" t="s">
        <v>999</v>
      </c>
      <c r="D52" s="184">
        <v>0.3</v>
      </c>
      <c r="E52" s="198"/>
      <c r="F52" s="201">
        <f>($C$7*$C$3)/(0.9*D52*COS($C$5))</f>
        <v>261.47946005881147</v>
      </c>
      <c r="G52" s="2">
        <f>0.9*D52*$F$32/$C$3*COS($C$5)</f>
        <v>7.4766866948565866E-2</v>
      </c>
      <c r="H52" s="2">
        <f>0.9*D52*$F$33/$C$3*COS($C$5)</f>
        <v>9.3468144666135525E-2</v>
      </c>
    </row>
    <row r="53" spans="2:8" ht="15" thickBot="1">
      <c r="B53" s="121" t="s">
        <v>1000</v>
      </c>
      <c r="C53" s="151" t="s">
        <v>1001</v>
      </c>
      <c r="D53" s="186"/>
      <c r="E53" s="2" t="s">
        <v>1002</v>
      </c>
    </row>
    <row r="54" spans="2:8">
      <c r="B54" s="187"/>
      <c r="C54" s="187"/>
      <c r="D54" s="187"/>
    </row>
  </sheetData>
  <customSheetViews>
    <customSheetView guid="{B45D52AB-52DC-42BC-B896-07E739D2CE63}">
      <selection activeCell="E7" sqref="E7"/>
      <pageMargins left="0" right="0" top="0" bottom="0" header="0" footer="0"/>
    </customSheetView>
  </customSheetViews>
  <mergeCells count="6">
    <mergeCell ref="B41:B42"/>
    <mergeCell ref="B1:D1"/>
    <mergeCell ref="E1:F1"/>
    <mergeCell ref="E2:F2"/>
    <mergeCell ref="Q8:U8"/>
    <mergeCell ref="B39:B40"/>
  </mergeCells>
  <phoneticPr fontId="3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3621-D961-471A-AB64-61144C4383E4}">
  <dimension ref="A1:M20"/>
  <sheetViews>
    <sheetView workbookViewId="0">
      <selection activeCell="B3" sqref="B3"/>
    </sheetView>
  </sheetViews>
  <sheetFormatPr defaultColWidth="9.08984375" defaultRowHeight="14.5"/>
  <cols>
    <col min="1" max="1" width="23.36328125" style="133" bestFit="1" customWidth="1"/>
    <col min="2" max="8" width="8.81640625" style="133" bestFit="1" customWidth="1"/>
    <col min="9" max="9" width="11" style="133" customWidth="1"/>
    <col min="10" max="10" width="10.36328125" style="133" customWidth="1"/>
    <col min="11" max="16384" width="9.08984375" style="133"/>
  </cols>
  <sheetData>
    <row r="1" spans="1:13" ht="19" thickBot="1">
      <c r="A1" s="567" t="s">
        <v>387</v>
      </c>
      <c r="B1" s="568"/>
      <c r="C1" s="569"/>
      <c r="I1" s="567" t="s">
        <v>325</v>
      </c>
      <c r="J1" s="568"/>
      <c r="K1" s="568"/>
      <c r="L1" s="568"/>
      <c r="M1" s="569"/>
    </row>
    <row r="2" spans="1:13" ht="17" thickBot="1">
      <c r="A2" s="156" t="s">
        <v>108</v>
      </c>
      <c r="B2" s="157" t="s">
        <v>109</v>
      </c>
      <c r="C2" s="156" t="s">
        <v>110</v>
      </c>
      <c r="E2" s="570" t="s">
        <v>329</v>
      </c>
      <c r="F2" s="571"/>
      <c r="I2" s="158" t="s">
        <v>1003</v>
      </c>
      <c r="J2" s="133">
        <f>((2*B3*B16)/(B15*B5))*B12*(0.5*(B13^2-B14^2)-((2*(1-B7))/(3*B5))*(B13^3-B14^3))</f>
        <v>0</v>
      </c>
    </row>
    <row r="3" spans="1:13" ht="17.5">
      <c r="A3" s="159" t="s">
        <v>1004</v>
      </c>
      <c r="B3" s="160"/>
      <c r="C3" s="161" t="s">
        <v>569</v>
      </c>
      <c r="E3" s="572" t="s">
        <v>1005</v>
      </c>
      <c r="F3" s="573"/>
      <c r="I3" s="158" t="s">
        <v>1006</v>
      </c>
      <c r="J3" s="133">
        <f>-((4*(B4+B3))/(B15*B5^2))*B12*(B5/2)^3*((1/3)-((1-B7)/(4)))</f>
        <v>0</v>
      </c>
    </row>
    <row r="4" spans="1:13" ht="18" thickBot="1">
      <c r="A4" s="162" t="s">
        <v>1007</v>
      </c>
      <c r="B4" s="163"/>
      <c r="C4" s="161" t="s">
        <v>86</v>
      </c>
      <c r="E4" s="574" t="s">
        <v>1008</v>
      </c>
      <c r="F4" s="575"/>
      <c r="I4" s="158" t="s">
        <v>463</v>
      </c>
      <c r="J4" s="133" t="e">
        <f>-(J2/J3)*RADIANS(B11)*((2*B8)/(B5))</f>
        <v>#DIV/0!</v>
      </c>
      <c r="L4" s="133" t="e">
        <f>J4*180/PI()</f>
        <v>#DIV/0!</v>
      </c>
    </row>
    <row r="5" spans="1:13" ht="16.5">
      <c r="A5" s="162" t="s">
        <v>961</v>
      </c>
      <c r="B5" s="163">
        <f>'Wing Design'!G8</f>
        <v>56.777734808585315</v>
      </c>
      <c r="C5" s="161" t="s">
        <v>267</v>
      </c>
      <c r="I5" s="158" t="s">
        <v>1009</v>
      </c>
      <c r="J5" s="133">
        <f>RADIANS(45/1.4)</f>
        <v>0.5609986881410346</v>
      </c>
    </row>
    <row r="6" spans="1:13" ht="17.5">
      <c r="A6" s="162" t="s">
        <v>1010</v>
      </c>
      <c r="B6" s="163">
        <f>'Wing Design'!J3</f>
        <v>2.7736676918031753</v>
      </c>
      <c r="C6" s="161" t="s">
        <v>267</v>
      </c>
      <c r="I6" s="158" t="s">
        <v>1011</v>
      </c>
      <c r="J6" s="133" t="e">
        <f>IF(J5&lt;J4,"Yes","No")</f>
        <v>#DIV/0!</v>
      </c>
    </row>
    <row r="7" spans="1:13" ht="15.5">
      <c r="A7" s="164" t="s">
        <v>538</v>
      </c>
      <c r="B7" s="163">
        <f>B6/B12</f>
        <v>0.28710871641617847</v>
      </c>
      <c r="C7" s="161" t="s">
        <v>86</v>
      </c>
    </row>
    <row r="8" spans="1:13" ht="15.5">
      <c r="A8" s="164" t="s">
        <v>1012</v>
      </c>
      <c r="B8" s="163">
        <f>'TW and WS'!E31</f>
        <v>236.15400341459892</v>
      </c>
      <c r="C8" s="161" t="s">
        <v>258</v>
      </c>
    </row>
    <row r="9" spans="1:13" ht="17.5">
      <c r="A9" s="165" t="s">
        <v>1013</v>
      </c>
      <c r="B9" s="166">
        <v>26</v>
      </c>
      <c r="C9" s="167" t="s">
        <v>468</v>
      </c>
    </row>
    <row r="10" spans="1:13" ht="17.5">
      <c r="A10" s="165" t="s">
        <v>1014</v>
      </c>
      <c r="B10" s="166">
        <v>26</v>
      </c>
      <c r="C10" s="167" t="s">
        <v>468</v>
      </c>
    </row>
    <row r="11" spans="1:13" ht="17.5">
      <c r="A11" s="164" t="s">
        <v>1015</v>
      </c>
      <c r="B11" s="163">
        <f>0.5*(B9+B10)</f>
        <v>26</v>
      </c>
      <c r="C11" s="161" t="s">
        <v>468</v>
      </c>
    </row>
    <row r="12" spans="1:13" ht="17.5">
      <c r="A12" s="162" t="s">
        <v>1016</v>
      </c>
      <c r="B12" s="163">
        <f>'Wing Design'!I3</f>
        <v>9.6606878621636998</v>
      </c>
      <c r="C12" s="161" t="s">
        <v>267</v>
      </c>
    </row>
    <row r="13" spans="1:13" ht="17.5">
      <c r="A13" s="168" t="s">
        <v>1017</v>
      </c>
      <c r="B13" s="169">
        <f>(B5/2)*0.98</f>
        <v>27.821090056206803</v>
      </c>
      <c r="C13" s="170" t="s">
        <v>267</v>
      </c>
    </row>
    <row r="14" spans="1:13" ht="17.5">
      <c r="A14" s="168" t="s">
        <v>1018</v>
      </c>
      <c r="B14" s="169">
        <v>16</v>
      </c>
      <c r="C14" s="170" t="s">
        <v>267</v>
      </c>
    </row>
    <row r="15" spans="1:13" ht="17.5">
      <c r="A15" s="171" t="s">
        <v>1019</v>
      </c>
      <c r="B15" s="163">
        <f>'Wing Design'!E8</f>
        <v>352.99727107939555</v>
      </c>
      <c r="C15" s="161" t="s">
        <v>370</v>
      </c>
    </row>
    <row r="16" spans="1:13" ht="15.5">
      <c r="A16" s="171" t="s">
        <v>1020</v>
      </c>
      <c r="B16" s="163">
        <f>1.129*(B20)^0.4044-0.1772</f>
        <v>0.36235676561986196</v>
      </c>
      <c r="C16" s="161" t="s">
        <v>86</v>
      </c>
    </row>
    <row r="17" spans="1:3" ht="17.5">
      <c r="A17" s="172" t="s">
        <v>1021</v>
      </c>
      <c r="B17" s="169">
        <v>0.7</v>
      </c>
      <c r="C17" s="170" t="s">
        <v>267</v>
      </c>
    </row>
    <row r="18" spans="1:3" ht="17.5">
      <c r="A18" s="171" t="s">
        <v>1022</v>
      </c>
      <c r="B18" s="163">
        <f>B12*(1-(((2*B19)/(B5))*(1-B7)))</f>
        <v>4.3452815304083368</v>
      </c>
      <c r="C18" s="161" t="s">
        <v>267</v>
      </c>
    </row>
    <row r="19" spans="1:3" ht="15.5">
      <c r="A19" s="171" t="s">
        <v>1023</v>
      </c>
      <c r="B19" s="163">
        <f>B14+((B13-B14)/2)</f>
        <v>21.9105450281034</v>
      </c>
      <c r="C19" s="161" t="s">
        <v>267</v>
      </c>
    </row>
    <row r="20" spans="1:3" ht="18" thickBot="1">
      <c r="A20" s="173" t="s">
        <v>1024</v>
      </c>
      <c r="B20" s="174">
        <f>B17/B18</f>
        <v>0.16109428010622345</v>
      </c>
      <c r="C20" s="175" t="s">
        <v>86</v>
      </c>
    </row>
  </sheetData>
  <customSheetViews>
    <customSheetView guid="{B45D52AB-52DC-42BC-B896-07E739D2CE63}">
      <selection activeCell="I10" sqref="I10"/>
      <pageMargins left="0" right="0" top="0" bottom="0" header="0" footer="0"/>
    </customSheetView>
  </customSheetViews>
  <mergeCells count="5">
    <mergeCell ref="A1:C1"/>
    <mergeCell ref="I1:M1"/>
    <mergeCell ref="E2:F2"/>
    <mergeCell ref="E3:F3"/>
    <mergeCell ref="E4:F4"/>
  </mergeCells>
  <phoneticPr fontId="33" type="noConversion"/>
  <conditionalFormatting sqref="J6">
    <cfRule type="containsText" dxfId="1" priority="1" operator="containsText" text="No">
      <formula>NOT(ISERROR(SEARCH("No",J6)))</formula>
    </cfRule>
    <cfRule type="containsText" dxfId="0" priority="2" operator="containsText" text="Yes">
      <formula>NOT(ISERROR(SEARCH("Yes",J6)))</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579a138-ffa5-4c01-a0fc-376e398031c3">
      <Terms xmlns="http://schemas.microsoft.com/office/infopath/2007/PartnerControls"/>
    </lcf76f155ced4ddcb4097134ff3c332f>
    <TaxCatchAll xmlns="bd624b3d-3944-4cb7-aaa3-5400aebcda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4C26F1451D0A44ABB73FA2C8A0D54B" ma:contentTypeVersion="13" ma:contentTypeDescription="Een nieuw document maken." ma:contentTypeScope="" ma:versionID="1705fcc2ec8695a4e680893153be0841">
  <xsd:schema xmlns:xsd="http://www.w3.org/2001/XMLSchema" xmlns:xs="http://www.w3.org/2001/XMLSchema" xmlns:p="http://schemas.microsoft.com/office/2006/metadata/properties" xmlns:ns2="4579a138-ffa5-4c01-a0fc-376e398031c3" xmlns:ns3="bd624b3d-3944-4cb7-aaa3-5400aebcdaf0" targetNamespace="http://schemas.microsoft.com/office/2006/metadata/properties" ma:root="true" ma:fieldsID="e3003716187768e79a76f92142640e6e" ns2:_="" ns3:_="">
    <xsd:import namespace="4579a138-ffa5-4c01-a0fc-376e398031c3"/>
    <xsd:import namespace="bd624b3d-3944-4cb7-aaa3-5400aebcdaf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TaxCatchAll" minOccurs="0"/>
                <xsd:element ref="ns2:MediaServiceDateTaken" minOccurs="0"/>
                <xsd:element ref="ns2:MediaServiceGenerationTime" minOccurs="0"/>
                <xsd:element ref="ns2:MediaServiceEventHashCode"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9a138-ffa5-4c01-a0fc-376e398031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0d2f2e1c-c095-4710-afda-8e7acdb0334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624b3d-3944-4cb7-aaa3-5400aebcdaf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b900ab9-25e4-4cfa-9f60-80b09359255c}" ma:internalName="TaxCatchAll" ma:showField="CatchAllData" ma:web="bd624b3d-3944-4cb7-aaa3-5400aebcda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5F1A22-8527-4730-BBB3-EEDCD11640F7}">
  <ds:schemaRefs>
    <ds:schemaRef ds:uri="http://schemas.microsoft.com/sharepoint/v3/contenttype/forms"/>
  </ds:schemaRefs>
</ds:datastoreItem>
</file>

<file path=customXml/itemProps2.xml><?xml version="1.0" encoding="utf-8"?>
<ds:datastoreItem xmlns:ds="http://schemas.openxmlformats.org/officeDocument/2006/customXml" ds:itemID="{7F059FDD-1BAA-4CD6-B94D-6EBEF89A7FEB}">
  <ds:schemaRefs>
    <ds:schemaRef ds:uri="http://schemas.microsoft.com/office/2006/metadata/properties"/>
    <ds:schemaRef ds:uri="http://schemas.microsoft.com/office/infopath/2007/PartnerControls"/>
    <ds:schemaRef ds:uri="4579a138-ffa5-4c01-a0fc-376e398031c3"/>
    <ds:schemaRef ds:uri="bd624b3d-3944-4cb7-aaa3-5400aebcdaf0"/>
  </ds:schemaRefs>
</ds:datastoreItem>
</file>

<file path=customXml/itemProps3.xml><?xml version="1.0" encoding="utf-8"?>
<ds:datastoreItem xmlns:ds="http://schemas.openxmlformats.org/officeDocument/2006/customXml" ds:itemID="{919FBBFA-1D0F-4F55-8D26-833CB2068C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79a138-ffa5-4c01-a0fc-376e398031c3"/>
    <ds:schemaRef ds:uri="bd624b3d-3944-4cb7-aaa3-5400aebcda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Sheet1</vt:lpstr>
      <vt:lpstr>DataBase</vt:lpstr>
      <vt:lpstr>V&amp;V</vt:lpstr>
      <vt:lpstr>Class 1 Weight est.</vt:lpstr>
      <vt:lpstr>TW and WS</vt:lpstr>
      <vt:lpstr>Fuselage</vt:lpstr>
      <vt:lpstr>Wing Design</vt:lpstr>
      <vt:lpstr>Oswald</vt:lpstr>
      <vt:lpstr>Drag</vt:lpstr>
      <vt:lpstr>LOADING DIAGRAM TAKE 2</vt:lpstr>
      <vt:lpstr>Loading diagram</vt:lpstr>
      <vt:lpstr>Propulsion</vt:lpstr>
      <vt:lpstr>Class I CG</vt:lpstr>
      <vt:lpstr>Undercarriage</vt:lpstr>
      <vt:lpstr>Empennage</vt:lpstr>
      <vt:lpstr>HLD</vt:lpstr>
      <vt:lpstr>Roll Cruise Control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Thomas Vermeulen</cp:lastModifiedBy>
  <cp:revision/>
  <dcterms:created xsi:type="dcterms:W3CDTF">2022-05-04T13:37:18Z</dcterms:created>
  <dcterms:modified xsi:type="dcterms:W3CDTF">2022-11-17T22:21:49Z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0x0101002D4C26F1451D0A44ABB73FA2C8A0D54B</vt:lpwstr>
  </property>
  <property fmtid="{D5CDD505-2E9C-101B-9397-08002B2CF9AE}" pid="3" name="MediaServiceImageTags">
    <vt:lpwstr/>
  </property>
</Properties>
</file>