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S5801\OneDrive - 1st Franklin Financial Corporation\Lending Model\"/>
    </mc:Choice>
  </mc:AlternateContent>
  <xr:revisionPtr revIDLastSave="417" documentId="8_{2E137145-C4C5-4B0A-9524-3E9EC33B6479}" xr6:coauthVersionLast="43" xr6:coauthVersionMax="43" xr10:uidLastSave="{D711ED92-E278-4943-BC6F-2035748BD5D4}"/>
  <bookViews>
    <workbookView xWindow="7050" yWindow="495" windowWidth="13245" windowHeight="10755" activeTab="5" xr2:uid="{D8360DBB-230F-4F78-B7D5-48B4965BD3F7}"/>
  </bookViews>
  <sheets>
    <sheet name="Score Matrix" sheetId="1" r:id="rId1"/>
    <sheet name="Variables " sheetId="2" r:id="rId2"/>
    <sheet name="Outcomes" sheetId="3" r:id="rId3"/>
    <sheet name="Attributes Analysis" sheetId="5" r:id="rId4"/>
    <sheet name="Sheet6" sheetId="6" r:id="rId5"/>
    <sheet name="FORMULA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9" i="8" l="1"/>
  <c r="T21" i="8" l="1"/>
  <c r="U20" i="8"/>
  <c r="X14" i="8"/>
  <c r="T23" i="8" s="1"/>
  <c r="X13" i="8"/>
  <c r="T22" i="8" s="1"/>
  <c r="Y5" i="8"/>
  <c r="Y18" i="8" l="1"/>
</calcChain>
</file>

<file path=xl/sharedStrings.xml><?xml version="1.0" encoding="utf-8"?>
<sst xmlns="http://schemas.openxmlformats.org/spreadsheetml/2006/main" count="292" uniqueCount="246">
  <si>
    <t>Dual Score Matrix- Credit Risk Optimization</t>
  </si>
  <si>
    <t>Beacon/FICO Score</t>
  </si>
  <si>
    <t>Low Risk</t>
  </si>
  <si>
    <t>Medium Risk</t>
  </si>
  <si>
    <t>High Risk</t>
  </si>
  <si>
    <t>Decline</t>
  </si>
  <si>
    <t>Default</t>
  </si>
  <si>
    <t>751-850</t>
  </si>
  <si>
    <t>716-750</t>
  </si>
  <si>
    <t>687-715</t>
  </si>
  <si>
    <t>714-665</t>
  </si>
  <si>
    <t>686-664</t>
  </si>
  <si>
    <t>663-646</t>
  </si>
  <si>
    <t>645-629</t>
  </si>
  <si>
    <t>628-611</t>
  </si>
  <si>
    <t>610-589</t>
  </si>
  <si>
    <t>No Score</t>
  </si>
  <si>
    <t>433+</t>
  </si>
  <si>
    <t>380-432</t>
  </si>
  <si>
    <t>346-379</t>
  </si>
  <si>
    <t>318-345</t>
  </si>
  <si>
    <t>290-317</t>
  </si>
  <si>
    <t>261-289</t>
  </si>
  <si>
    <t>226-260</t>
  </si>
  <si>
    <t>187-225</t>
  </si>
  <si>
    <t>137-186</t>
  </si>
  <si>
    <t>0-136</t>
  </si>
  <si>
    <t>BNI Score</t>
  </si>
  <si>
    <t>Total</t>
  </si>
  <si>
    <t>588-550</t>
  </si>
  <si>
    <t>549-300</t>
  </si>
  <si>
    <t>Variable</t>
  </si>
  <si>
    <t>Code</t>
  </si>
  <si>
    <t>Unit</t>
  </si>
  <si>
    <t>Comments</t>
  </si>
  <si>
    <t>x1</t>
  </si>
  <si>
    <t>Gender</t>
  </si>
  <si>
    <t>Marital Status</t>
  </si>
  <si>
    <t>EMI</t>
  </si>
  <si>
    <t>Loan Amount</t>
  </si>
  <si>
    <t>Term</t>
  </si>
  <si>
    <t>State</t>
  </si>
  <si>
    <t>Loan Purpose</t>
  </si>
  <si>
    <t>Job</t>
  </si>
  <si>
    <t>Previous Employment</t>
  </si>
  <si>
    <t>Age</t>
  </si>
  <si>
    <t>Education</t>
  </si>
  <si>
    <t>Net Income</t>
  </si>
  <si>
    <t>Vehicle</t>
  </si>
  <si>
    <t>other Loans</t>
  </si>
  <si>
    <t>Loan Quality</t>
  </si>
  <si>
    <t>y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</si>
  <si>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</si>
  <si>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</si>
  <si>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</si>
  <si>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</si>
  <si>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</si>
  <si>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</si>
  <si>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</si>
  <si>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</si>
  <si>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</si>
  <si>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</si>
  <si>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</si>
  <si>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</si>
  <si>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</si>
  <si>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GEN</t>
  </si>
  <si>
    <t>MRST</t>
  </si>
  <si>
    <t>LAMT</t>
  </si>
  <si>
    <t>TERM</t>
  </si>
  <si>
    <t>STATE</t>
  </si>
  <si>
    <t>LPRP</t>
  </si>
  <si>
    <t>JOB</t>
  </si>
  <si>
    <t>PEMP</t>
  </si>
  <si>
    <t>AGE</t>
  </si>
  <si>
    <t>EDU</t>
  </si>
  <si>
    <t>NINC</t>
  </si>
  <si>
    <t>OVEH</t>
  </si>
  <si>
    <t>TOTLO</t>
  </si>
  <si>
    <t>LQUA</t>
  </si>
  <si>
    <t>CATEGORICAL</t>
  </si>
  <si>
    <t>NUMERICAL</t>
  </si>
  <si>
    <t>0 = MALE, 1 = FEMALE</t>
  </si>
  <si>
    <t>0 = SINGLE, 1 = MARRIED, 2 = DIVORCED,ETC</t>
  </si>
  <si>
    <t>ACTUAL EQUATED MONTHLY INSTALLMENT</t>
  </si>
  <si>
    <t>ACTUAL LOAN AMOUNT IN DOLLARS</t>
  </si>
  <si>
    <t>LOAN DURATION</t>
  </si>
  <si>
    <t>0 = STATE A, 1 = STATE B, 2 = STATE C</t>
  </si>
  <si>
    <t>O = DURABLE, 1 = HOME RENOVATION, 2 = LUXURY PURCHASE, 3 = TRAVEL/VACATION, 4 = EMERGENCIES</t>
  </si>
  <si>
    <t>0 = PUBLIC SECTOR, 1 = PRIVATE SECTOR</t>
  </si>
  <si>
    <t>0 = NO, 1 = YES</t>
  </si>
  <si>
    <t>AGE OF CLIENT</t>
  </si>
  <si>
    <t>0 = HIGH SCHOOL, 1 = GRADUATE, 2 = POST GRADUATE</t>
  </si>
  <si>
    <t>ACTUAL NET INCOME IN DOLLARS</t>
  </si>
  <si>
    <t>0 = DOES NOT OWN VEHICLE, 1 = OWNS VEHICLE</t>
  </si>
  <si>
    <t>0 = YES, 1 = NO, 2 = UNKNOWN</t>
  </si>
  <si>
    <t>0 = BAD, 1 = GOOD</t>
  </si>
  <si>
    <t>Risk Class</t>
  </si>
  <si>
    <t>Description</t>
  </si>
  <si>
    <t>No Risk</t>
  </si>
  <si>
    <t>Negligible risk of default (rate less than 2%)</t>
  </si>
  <si>
    <t>Little risk of default (default rate between 2-5%)</t>
  </si>
  <si>
    <t>Some risk of default (default rate between 5-10%)</t>
  </si>
  <si>
    <t>Significant risk of default (10%+ default rate)</t>
  </si>
  <si>
    <t>Credit Risk Scoring Framework</t>
  </si>
  <si>
    <t>Risk-rating area</t>
  </si>
  <si>
    <t>Score</t>
  </si>
  <si>
    <t>Weight %</t>
  </si>
  <si>
    <t>DTI 45%&lt;</t>
  </si>
  <si>
    <t>Employment 2+ yrs</t>
  </si>
  <si>
    <t>Collateral (MV,PP)</t>
  </si>
  <si>
    <t>Disp Income $750+</t>
  </si>
  <si>
    <t>Previous Credit History</t>
  </si>
  <si>
    <t>Request Amount</t>
  </si>
  <si>
    <t>Model Prediction</t>
  </si>
  <si>
    <t>Good</t>
  </si>
  <si>
    <t>Bad</t>
  </si>
  <si>
    <t>True Positive (TP)</t>
  </si>
  <si>
    <t>False Positive (FP)</t>
  </si>
  <si>
    <t>False Negative (FN)</t>
  </si>
  <si>
    <t>True Negative (TN)</t>
  </si>
  <si>
    <t>Acutal Outcome</t>
  </si>
  <si>
    <t>Performance Statistics Formulas</t>
  </si>
  <si>
    <t>Precision = TN/(TN+FN)</t>
  </si>
  <si>
    <t>recall=TN/(TN+FP)</t>
  </si>
  <si>
    <t>True Positive Rate= TP/(TP+FN)</t>
  </si>
  <si>
    <t>False Positive Rate= FP/(FP+TN)</t>
  </si>
  <si>
    <t>F-Measure= (2*Recall*Precision)/(Recall+Precision)</t>
  </si>
  <si>
    <t>Kappa Statistic= (Pa-Pe)/(1-Pe)</t>
  </si>
  <si>
    <t>where Pa= (TP+TN)/N and Pe=[(TP+FN)/N]*[(TP+FN)/N]</t>
  </si>
  <si>
    <t>Bc = current account balance</t>
  </si>
  <si>
    <t>Bd = balance at default</t>
  </si>
  <si>
    <t>Pm = profitability margin</t>
  </si>
  <si>
    <t xml:space="preserve">TP,FN,FP,TN = confusion matrix </t>
  </si>
  <si>
    <t>Perfect foresight savings= # bad accounts (TN+FP) by the run up (Bd-Bc)</t>
  </si>
  <si>
    <t>Attribute</t>
  </si>
  <si>
    <t>Days Past Due</t>
  </si>
  <si>
    <t>Credit Score at Time of Loan</t>
  </si>
  <si>
    <t>Credit Score at Default</t>
  </si>
  <si>
    <t># of accounts 30+ past due</t>
  </si>
  <si>
    <t>Total fees</t>
  </si>
  <si>
    <t># of bank card accounts</t>
  </si>
  <si>
    <t>Current Credit Limit</t>
  </si>
  <si>
    <t># of accounts 60+ past due</t>
  </si>
  <si>
    <t># of accounts in charge of status</t>
  </si>
  <si>
    <t>Total balance on all 60+ days past due</t>
  </si>
  <si>
    <t># of accounts 90+ past due</t>
  </si>
  <si>
    <t># Secured accounts</t>
  </si>
  <si>
    <t># of accounts opened in the past year</t>
  </si>
  <si>
    <t># of bank cards 60+ past due</t>
  </si>
  <si>
    <t>Total balance on all revolving accounts</t>
  </si>
  <si>
    <t>Total # of accounts</t>
  </si>
  <si>
    <t>SSI/SSA/Retirement</t>
  </si>
  <si>
    <t>Gross Income</t>
  </si>
  <si>
    <t>Account level features</t>
  </si>
  <si>
    <t>Current Balance</t>
  </si>
  <si>
    <t>New Credit Score</t>
  </si>
  <si>
    <t>Previous Credit Score</t>
  </si>
  <si>
    <t xml:space="preserve">Actual PMT </t>
  </si>
  <si>
    <t># of Days Past Due</t>
  </si>
  <si>
    <t>Back to Original Amt</t>
  </si>
  <si>
    <t>Increase to Limit Amt</t>
  </si>
  <si>
    <t>% change in Credit Util.</t>
  </si>
  <si>
    <t>Total Fees</t>
  </si>
  <si>
    <t>Products on Loan</t>
  </si>
  <si>
    <t>CBI Features</t>
  </si>
  <si>
    <t>Flag for:</t>
  </si>
  <si>
    <t xml:space="preserve">Greater than 0 accts 90+ </t>
  </si>
  <si>
    <t>Greater than 60+</t>
  </si>
  <si>
    <t>Greater than 30+</t>
  </si>
  <si>
    <t>Bank Cards 60+</t>
  </si>
  <si>
    <t>Total Limit Available is at 0</t>
  </si>
  <si>
    <t>Total # Accts</t>
  </si>
  <si>
    <t>Total balance on accts</t>
  </si>
  <si>
    <t>Total limit of accts</t>
  </si>
  <si>
    <t>Total non-RE balance</t>
  </si>
  <si>
    <t>Total non-RE limit</t>
  </si>
  <si>
    <t>Total accts 60+</t>
  </si>
  <si>
    <t>Total # bank cards</t>
  </si>
  <si>
    <t>Total accounts 30+</t>
  </si>
  <si>
    <t>Total accounts 90+</t>
  </si>
  <si>
    <t>Accounts in legal</t>
  </si>
  <si>
    <t># accts in collections</t>
  </si>
  <si>
    <t># accts in Charge Off</t>
  </si>
  <si>
    <t xml:space="preserve">Total balance on 60+ </t>
  </si>
  <si>
    <t>Total credit limit to open accts</t>
  </si>
  <si>
    <t># accts opened in last 12 mo</t>
  </si>
  <si>
    <t># accts opened in last 6 mo</t>
  </si>
  <si>
    <t>Interest Rate</t>
  </si>
  <si>
    <t>Loan Term</t>
  </si>
  <si>
    <t>x15</t>
  </si>
  <si>
    <t>RATE</t>
  </si>
  <si>
    <t>Contractual Interest Rate</t>
  </si>
  <si>
    <t># of pmts made</t>
  </si>
  <si>
    <t># of previous accts</t>
  </si>
  <si>
    <t>SCORE_DESC= -0.7378*SEX+0.9900*MAT+22.4410*ACTIV+21.3385*ACTIV+21.5181*ACTIV+21.2168*ACTIV+0.5742*EDU(BAC+2/BAC+4)-1.2320*EDU+2.0202*INSUR-0.3027*RESD+0.5741*PURP-0.9984*RATE-0.6063*CUSTYPE+22.3116</t>
  </si>
  <si>
    <t xml:space="preserve">Medium Risk </t>
  </si>
  <si>
    <t xml:space="preserve">High Risk </t>
  </si>
  <si>
    <t>Profit</t>
  </si>
  <si>
    <t>Loss</t>
  </si>
  <si>
    <t>R=$ OF RESERVES</t>
  </si>
  <si>
    <t>PD=PROBABILITY OF DEFAULT</t>
  </si>
  <si>
    <t>LGD= LOSS GIVEN DEFAULT</t>
  </si>
  <si>
    <t>EAD= EXPOSURE AT DEFAULT</t>
  </si>
  <si>
    <t>PROBABILITY OF DEFAULT=</t>
  </si>
  <si>
    <t>1+e^-[-2.9704+0.6730ACT+0.4696HIS-0.0075MAT-1.0217%PAY+1.1513%USE]</t>
  </si>
  <si>
    <t>ACT=3 OF CONSECUTIVE PERIODS CUST HASN’T MADE THE MINIMUM PMT</t>
  </si>
  <si>
    <t>HIS=# OF PERIODS IN LAST 6 MONTHS CUST HASN’T MADE MINIMUM PMT</t>
  </si>
  <si>
    <t>MAT=MATURITY IN # OF MONTHS</t>
  </si>
  <si>
    <t>%PAY=AMOUNT OF PMT MADE/TOTAL BALANCE TO DATE</t>
  </si>
  <si>
    <t>%USE=% OF OUTSTANDING BALANCE TO CREDIT LIMIT</t>
  </si>
  <si>
    <t>LOSS GIVEN DEFAULT= IF ACT&lt;10, LGD=81%</t>
  </si>
  <si>
    <t>IF ACT&gt;10,LGD=100%</t>
  </si>
  <si>
    <t>EAD= BALANCE * MAX{(BALANCE/CREDIT LIMIT)^-0.5784 ,100%}</t>
  </si>
  <si>
    <t>BALANCE=BALANCE AT END OF MONTH</t>
  </si>
  <si>
    <t>IF ACCT &gt;=4, THEN PD=100%</t>
  </si>
  <si>
    <t>IF ACT&lt;4, THEN PD= FORMULA ABOVE</t>
  </si>
  <si>
    <t xml:space="preserve">ODDS TO DEFAULT </t>
  </si>
  <si>
    <t>FICO SCORE</t>
  </si>
  <si>
    <t>:1</t>
  </si>
  <si>
    <t>% to no Default</t>
  </si>
  <si>
    <t>% will Def.</t>
  </si>
  <si>
    <t xml:space="preserve">EXPECTED LOSS </t>
  </si>
  <si>
    <t>EL= PD*LGD*EAD</t>
  </si>
  <si>
    <t>UNEXPECTED LOSS</t>
  </si>
  <si>
    <t>UL=f(PD,LGD,EAD)</t>
  </si>
  <si>
    <t>LGD=RATIO OF BALANCE TO OUTSTANDING</t>
  </si>
  <si>
    <t>TOTAL OUTSTANDING</t>
  </si>
  <si>
    <t>BALANCE AT CHARGE OFF</t>
  </si>
  <si>
    <t>f=(BALANCE AT DEFAULT/CREDIT LIMIT AT DEFAULT)</t>
  </si>
  <si>
    <t>ex. 2521/1500 = 1.681</t>
  </si>
  <si>
    <t>EAD</t>
  </si>
  <si>
    <t>BALANCE</t>
  </si>
  <si>
    <t>CREDIT LIMIT</t>
  </si>
  <si>
    <t>ACT</t>
  </si>
  <si>
    <t>HIS</t>
  </si>
  <si>
    <t>MAT</t>
  </si>
  <si>
    <t>%PAY</t>
  </si>
  <si>
    <t>%USE</t>
  </si>
  <si>
    <t>YES</t>
  </si>
  <si>
    <t>NO</t>
  </si>
  <si>
    <t># OF MONTHS CUST HASN’T MADE MINIMUM PMT</t>
  </si>
  <si>
    <t># OF MONTHS IN LAST 6 MONTHS CUST HASN’T MADE MINIMUM PMT</t>
  </si>
  <si>
    <t>MATURITY OF LOAN IN MONTHS</t>
  </si>
  <si>
    <t>AMOUNT OF PMT MADE TO DATE/TOTAL BALANCE TO DATE</t>
  </si>
  <si>
    <t>BALANCE TO CREDIT LIMIT AS %</t>
  </si>
  <si>
    <t>TOT 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</si>
</sst>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/>
    <xf numFmtId="0" fontId="0" fillId="0" borderId="0" xfId="0" applyAlignment="1">
      <alignment horizontal="center" vertical="center"/>
    </xf>
    <xf numFmtId="0" fontId="0" fillId="6" borderId="0" xfId="0" applyFill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9" fontId="0" fillId="0" borderId="0" xfId="0" applyNumberFormat="1"/>
    <xf numFmtId="0" fontId="0" fillId="0" borderId="1" xfId="0" applyBorder="1"/>
    <xf numFmtId="164" fontId="0" fillId="0" borderId="0" xfId="0" applyNumberFormat="1"/>
    <xf numFmtId="0" fontId="0" fillId="0" borderId="2" xfId="0" applyBorder="1"/>
    <xf numFmtId="12" fontId="0" fillId="0" borderId="0" xfId="0" applyNumberFormat="1"/>
    <xf numFmtId="10" fontId="0" fillId="0" borderId="0" xfId="0" applyNumberFormat="1"/>
    <xf numFmtId="0" fontId="0" fillId="0" borderId="0" xfId="0" applyAlignment="1">
      <alignment textRotation="90"/>
    </xf>
    <xf numFmtId="1" fontId="0" fillId="0" borderId="0" xfId="0" applyNumberFormat="1"/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2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60FE4C3-1A33-4961-A4CE-7E738B3D3405}">
  <we:reference id="wa104381792" version="1.0.0.3" store="en-US" storeType="OMEX"/>
  <we:alternateReferences>
    <we:reference id="wa104381792" version="1.0.0.3" store="wa104381792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5B57-A7C0-4750-9194-7F76DD76E1B0}">
  <dimension ref="A1:O16"/>
  <sheetViews>
    <sheetView zoomScale="130" zoomScaleNormal="130" workbookViewId="0">
      <selection activeCell="H20" sqref="H20"/>
    </sheetView>
  </sheetViews>
  <sheetFormatPr defaultRowHeight="15" x14ac:dyDescent="0.25"/>
  <sheetData>
    <row r="1" spans="1:15" x14ac:dyDescent="0.25">
      <c r="B1" t="s">
        <v>0</v>
      </c>
    </row>
    <row r="2" spans="1:15" x14ac:dyDescent="0.25">
      <c r="I2" t="s">
        <v>1</v>
      </c>
    </row>
    <row r="3" spans="1:15" x14ac:dyDescent="0.25">
      <c r="C3" s="25" t="s">
        <v>2</v>
      </c>
      <c r="D3" s="25"/>
      <c r="E3" s="25"/>
      <c r="F3" s="25"/>
      <c r="G3" s="24" t="s">
        <v>3</v>
      </c>
      <c r="H3" s="24"/>
      <c r="I3" s="24"/>
      <c r="J3" s="24"/>
      <c r="K3" s="26" t="s">
        <v>4</v>
      </c>
      <c r="L3" s="26"/>
      <c r="M3" s="20" t="s">
        <v>5</v>
      </c>
      <c r="N3" s="20"/>
      <c r="O3" t="s">
        <v>6</v>
      </c>
    </row>
    <row r="4" spans="1:15" x14ac:dyDescent="0.25">
      <c r="A4" s="2" t="s">
        <v>2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29</v>
      </c>
      <c r="M4" s="9" t="s">
        <v>30</v>
      </c>
      <c r="N4" s="9" t="s">
        <v>16</v>
      </c>
    </row>
    <row r="5" spans="1:15" x14ac:dyDescent="0.25">
      <c r="A5" s="23" t="s">
        <v>27</v>
      </c>
      <c r="B5" s="9" t="s">
        <v>17</v>
      </c>
      <c r="C5" s="1"/>
      <c r="D5" s="1"/>
      <c r="E5" s="1"/>
      <c r="F5" s="1"/>
      <c r="G5" s="1"/>
      <c r="H5" s="1"/>
      <c r="I5" s="1"/>
      <c r="J5" s="1"/>
      <c r="K5" s="1"/>
      <c r="L5" s="6"/>
      <c r="M5" s="6"/>
      <c r="N5" s="8"/>
    </row>
    <row r="6" spans="1:15" x14ac:dyDescent="0.25">
      <c r="A6" s="23"/>
      <c r="B6" s="9" t="s">
        <v>18</v>
      </c>
      <c r="C6" s="1"/>
      <c r="D6" s="1"/>
      <c r="E6" s="1"/>
      <c r="F6" s="1"/>
      <c r="G6" s="1"/>
      <c r="H6" s="1"/>
      <c r="I6" s="1"/>
      <c r="J6" s="1"/>
      <c r="K6" s="1"/>
      <c r="L6" s="6"/>
      <c r="M6" s="6"/>
      <c r="N6" s="8"/>
    </row>
    <row r="7" spans="1:15" x14ac:dyDescent="0.25">
      <c r="A7" s="23"/>
      <c r="B7" s="9" t="s">
        <v>19</v>
      </c>
      <c r="C7" s="1"/>
      <c r="D7" s="1"/>
      <c r="E7" s="1"/>
      <c r="F7" s="1"/>
      <c r="G7" s="1"/>
      <c r="H7" s="1"/>
      <c r="I7" s="1"/>
      <c r="J7" s="1"/>
      <c r="K7" s="6"/>
      <c r="L7" s="6"/>
      <c r="M7" s="6"/>
      <c r="N7" s="8"/>
    </row>
    <row r="8" spans="1:15" x14ac:dyDescent="0.25">
      <c r="A8" s="23"/>
      <c r="B8" s="9" t="s">
        <v>20</v>
      </c>
      <c r="C8" s="1"/>
      <c r="D8" s="1"/>
      <c r="E8" s="1"/>
      <c r="F8" s="6"/>
      <c r="G8" s="6"/>
      <c r="H8" s="6"/>
      <c r="I8" s="6"/>
      <c r="J8" s="6"/>
      <c r="K8" s="6"/>
      <c r="L8" s="6"/>
      <c r="M8" s="6"/>
      <c r="N8" s="8"/>
    </row>
    <row r="9" spans="1:15" x14ac:dyDescent="0.25">
      <c r="A9" s="23"/>
      <c r="B9" s="9" t="s">
        <v>21</v>
      </c>
      <c r="C9" s="1"/>
      <c r="D9" s="6"/>
      <c r="E9" s="6"/>
      <c r="F9" s="6"/>
      <c r="G9" s="6"/>
      <c r="H9" s="6"/>
      <c r="I9" s="6"/>
      <c r="J9" s="6"/>
      <c r="K9" s="6"/>
      <c r="L9" s="6"/>
      <c r="M9" s="4"/>
      <c r="N9" s="8"/>
    </row>
    <row r="10" spans="1:15" x14ac:dyDescent="0.25">
      <c r="A10" s="23"/>
      <c r="B10" s="9" t="s">
        <v>22</v>
      </c>
      <c r="C10" s="6"/>
      <c r="D10" s="6"/>
      <c r="E10" s="6"/>
      <c r="F10" s="6"/>
      <c r="G10" s="6"/>
      <c r="H10" s="4"/>
      <c r="I10" s="4"/>
      <c r="J10" s="4"/>
      <c r="K10" s="4"/>
      <c r="L10" s="4"/>
      <c r="M10" s="4"/>
      <c r="N10" s="8"/>
    </row>
    <row r="11" spans="1:15" x14ac:dyDescent="0.25">
      <c r="A11" s="23"/>
      <c r="B11" s="9" t="s">
        <v>23</v>
      </c>
      <c r="C11" s="6"/>
      <c r="D11" s="6"/>
      <c r="E11" s="6"/>
      <c r="F11" s="6"/>
      <c r="G11" s="4"/>
      <c r="H11" s="4"/>
      <c r="I11" s="4"/>
      <c r="J11" s="4"/>
      <c r="K11" s="4"/>
      <c r="L11" s="4"/>
      <c r="M11" s="4"/>
      <c r="N11" s="8"/>
    </row>
    <row r="12" spans="1:15" x14ac:dyDescent="0.25">
      <c r="A12" s="23"/>
      <c r="B12" s="9" t="s">
        <v>24</v>
      </c>
      <c r="C12" s="6"/>
      <c r="D12" s="6"/>
      <c r="E12" s="6"/>
      <c r="F12" s="6"/>
      <c r="G12" s="4"/>
      <c r="H12" s="4"/>
      <c r="I12" s="4"/>
      <c r="J12" s="4"/>
      <c r="K12" s="4"/>
      <c r="L12" s="4"/>
      <c r="M12" s="4"/>
      <c r="N12" s="8"/>
    </row>
    <row r="13" spans="1:15" x14ac:dyDescent="0.25">
      <c r="A13" s="23"/>
      <c r="B13" s="9" t="s">
        <v>25</v>
      </c>
      <c r="C13" s="4"/>
      <c r="D13" s="4"/>
      <c r="E13" s="4"/>
      <c r="F13" s="4"/>
      <c r="G13" s="4"/>
      <c r="H13" s="4"/>
      <c r="I13" s="3"/>
      <c r="J13" s="3"/>
      <c r="K13" s="3"/>
      <c r="L13" s="3"/>
      <c r="M13" s="3"/>
      <c r="N13" s="8"/>
    </row>
    <row r="14" spans="1:15" x14ac:dyDescent="0.25">
      <c r="A14" s="21" t="s">
        <v>4</v>
      </c>
      <c r="B14" s="10" t="s">
        <v>26</v>
      </c>
      <c r="C14" s="5"/>
      <c r="D14" s="4"/>
      <c r="E14" s="4"/>
      <c r="F14" s="4"/>
      <c r="G14" s="3"/>
      <c r="H14" s="3"/>
      <c r="I14" s="3"/>
      <c r="J14" s="3"/>
      <c r="K14" s="3"/>
      <c r="L14" s="3"/>
      <c r="M14" s="3"/>
      <c r="N14" s="8"/>
    </row>
    <row r="15" spans="1:15" x14ac:dyDescent="0.25">
      <c r="A15" s="21"/>
      <c r="B15" s="2"/>
    </row>
    <row r="16" spans="1:15" x14ac:dyDescent="0.25">
      <c r="A16" s="22" t="s">
        <v>28</v>
      </c>
      <c r="B16" s="22"/>
    </row>
  </sheetData>
  <mergeCells count="7">
    <mergeCell ref="M3:N3"/>
    <mergeCell ref="A14:A15"/>
    <mergeCell ref="A16:B16"/>
    <mergeCell ref="A5:A13"/>
    <mergeCell ref="G3:J3"/>
    <mergeCell ref="C3:F3"/>
    <mergeCell ref="K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8E99B-376E-4392-A898-9D1DDAF1F3BC}">
  <dimension ref="A1:P27"/>
  <sheetViews>
    <sheetView topLeftCell="A4" workbookViewId="0">
      <selection activeCell="I28" sqref="I28"/>
    </sheetView>
  </sheetViews>
  <sheetFormatPr defaultRowHeight="15" x14ac:dyDescent="0.25"/>
  <sheetData>
    <row r="1" spans="1:10" x14ac:dyDescent="0.25">
      <c r="A1" s="11" t="s">
        <v>31</v>
      </c>
      <c r="B1" s="11"/>
      <c r="C1" s="11"/>
      <c r="D1" s="11"/>
      <c r="E1" s="11" t="s">
        <v>32</v>
      </c>
      <c r="F1" s="11"/>
      <c r="G1" s="11" t="s">
        <v>33</v>
      </c>
      <c r="H1" s="11"/>
      <c r="I1" s="11" t="s">
        <v>34</v>
      </c>
      <c r="J1" s="11"/>
    </row>
    <row r="2" spans="1:10" x14ac:dyDescent="0.25">
      <c r="A2" t="s">
        <v>35</v>
      </c>
      <c r="B2" t="s">
        <v>36</v>
      </c>
      <c r="E2" t="s">
        <v>65</v>
      </c>
      <c r="G2" t="s">
        <v>79</v>
      </c>
      <c r="I2" t="s">
        <v>81</v>
      </c>
    </row>
    <row r="3" spans="1:10" x14ac:dyDescent="0.25">
      <c r="A3" t="s">
        <v>52</v>
      </c>
      <c r="B3" t="s">
        <v>37</v>
      </c>
      <c r="E3" t="s">
        <v>66</v>
      </c>
      <c r="G3" t="s">
        <v>79</v>
      </c>
      <c r="I3" t="s">
        <v>82</v>
      </c>
    </row>
    <row r="4" spans="1:10" x14ac:dyDescent="0.25">
      <c r="A4" t="s">
        <v>53</v>
      </c>
      <c r="B4" t="s">
        <v>38</v>
      </c>
      <c r="E4" t="s">
        <v>38</v>
      </c>
      <c r="G4" t="s">
        <v>80</v>
      </c>
      <c r="I4" t="s">
        <v>83</v>
      </c>
    </row>
    <row r="5" spans="1:10" x14ac:dyDescent="0.25">
      <c r="A5" t="s">
        <v>54</v>
      </c>
      <c r="B5" t="s">
        <v>39</v>
      </c>
      <c r="E5" t="s">
        <v>67</v>
      </c>
      <c r="G5" t="s">
        <v>80</v>
      </c>
      <c r="I5" t="s">
        <v>84</v>
      </c>
    </row>
    <row r="6" spans="1:10" x14ac:dyDescent="0.25">
      <c r="A6" t="s">
        <v>55</v>
      </c>
      <c r="B6" t="s">
        <v>40</v>
      </c>
      <c r="E6" t="s">
        <v>68</v>
      </c>
      <c r="G6" t="s">
        <v>80</v>
      </c>
      <c r="I6" t="s">
        <v>85</v>
      </c>
    </row>
    <row r="7" spans="1:10" x14ac:dyDescent="0.25">
      <c r="A7" t="s">
        <v>56</v>
      </c>
      <c r="B7" t="s">
        <v>41</v>
      </c>
      <c r="E7" t="s">
        <v>69</v>
      </c>
      <c r="G7" t="s">
        <v>79</v>
      </c>
      <c r="I7" t="s">
        <v>86</v>
      </c>
    </row>
    <row r="8" spans="1:10" x14ac:dyDescent="0.25">
      <c r="A8" t="s">
        <v>57</v>
      </c>
      <c r="B8" t="s">
        <v>42</v>
      </c>
      <c r="E8" t="s">
        <v>70</v>
      </c>
      <c r="G8" t="s">
        <v>79</v>
      </c>
      <c r="I8" t="s">
        <v>87</v>
      </c>
    </row>
    <row r="9" spans="1:10" x14ac:dyDescent="0.25">
      <c r="A9" t="s">
        <v>58</v>
      </c>
      <c r="B9" t="s">
        <v>43</v>
      </c>
      <c r="E9" t="s">
        <v>71</v>
      </c>
      <c r="G9" t="s">
        <v>79</v>
      </c>
      <c r="I9" t="s">
        <v>88</v>
      </c>
    </row>
    <row r="10" spans="1:10" x14ac:dyDescent="0.25">
      <c r="A10" t="s">
        <v>59</v>
      </c>
      <c r="B10" t="s">
        <v>44</v>
      </c>
      <c r="E10" t="s">
        <v>72</v>
      </c>
      <c r="G10" t="s">
        <v>79</v>
      </c>
      <c r="I10" t="s">
        <v>89</v>
      </c>
    </row>
    <row r="11" spans="1:10" x14ac:dyDescent="0.25">
      <c r="A11" t="s">
        <v>60</v>
      </c>
      <c r="B11" t="s">
        <v>45</v>
      </c>
      <c r="E11" t="s">
        <v>73</v>
      </c>
      <c r="G11" t="s">
        <v>80</v>
      </c>
      <c r="I11" t="s">
        <v>90</v>
      </c>
    </row>
    <row r="12" spans="1:10" x14ac:dyDescent="0.25">
      <c r="A12" t="s">
        <v>61</v>
      </c>
      <c r="B12" t="s">
        <v>46</v>
      </c>
      <c r="E12" t="s">
        <v>74</v>
      </c>
      <c r="G12" t="s">
        <v>79</v>
      </c>
      <c r="I12" t="s">
        <v>91</v>
      </c>
    </row>
    <row r="13" spans="1:10" x14ac:dyDescent="0.25">
      <c r="A13" t="s">
        <v>62</v>
      </c>
      <c r="B13" t="s">
        <v>47</v>
      </c>
      <c r="E13" t="s">
        <v>75</v>
      </c>
      <c r="G13" t="s">
        <v>80</v>
      </c>
      <c r="I13" t="s">
        <v>92</v>
      </c>
    </row>
    <row r="14" spans="1:10" x14ac:dyDescent="0.25">
      <c r="A14" t="s">
        <v>63</v>
      </c>
      <c r="B14" t="s">
        <v>48</v>
      </c>
      <c r="E14" t="s">
        <v>76</v>
      </c>
      <c r="G14" t="s">
        <v>79</v>
      </c>
      <c r="I14" t="s">
        <v>93</v>
      </c>
    </row>
    <row r="15" spans="1:10" x14ac:dyDescent="0.25">
      <c r="A15" t="s">
        <v>64</v>
      </c>
      <c r="B15" t="s">
        <v>49</v>
      </c>
      <c r="E15" t="s">
        <v>77</v>
      </c>
      <c r="G15" t="s">
        <v>79</v>
      </c>
      <c r="I15" t="s">
        <v>94</v>
      </c>
    </row>
    <row r="16" spans="1:10" x14ac:dyDescent="0.25">
      <c r="A16" t="s">
        <v>189</v>
      </c>
      <c r="B16" t="s">
        <v>187</v>
      </c>
      <c r="E16" t="s">
        <v>190</v>
      </c>
      <c r="G16" t="s">
        <v>80</v>
      </c>
      <c r="I16" t="s">
        <v>191</v>
      </c>
    </row>
    <row r="17" spans="1:16" x14ac:dyDescent="0.25">
      <c r="A17" t="s">
        <v>51</v>
      </c>
      <c r="B17" t="s">
        <v>50</v>
      </c>
      <c r="E17" t="s">
        <v>78</v>
      </c>
      <c r="G17" t="s">
        <v>79</v>
      </c>
      <c r="I17" t="s">
        <v>95</v>
      </c>
    </row>
    <row r="20" spans="1:16" x14ac:dyDescent="0.25">
      <c r="A20" s="11" t="s">
        <v>96</v>
      </c>
      <c r="B20" t="s">
        <v>97</v>
      </c>
      <c r="K20" t="s">
        <v>103</v>
      </c>
    </row>
    <row r="21" spans="1:16" x14ac:dyDescent="0.25">
      <c r="A21">
        <v>1</v>
      </c>
      <c r="B21" t="s">
        <v>98</v>
      </c>
      <c r="K21" s="11" t="s">
        <v>104</v>
      </c>
      <c r="L21" s="11"/>
      <c r="M21" s="11"/>
      <c r="N21" s="11"/>
      <c r="O21" s="11" t="s">
        <v>105</v>
      </c>
      <c r="P21" s="11" t="s">
        <v>106</v>
      </c>
    </row>
    <row r="22" spans="1:16" x14ac:dyDescent="0.25">
      <c r="A22">
        <v>2</v>
      </c>
      <c r="B22" t="s">
        <v>99</v>
      </c>
      <c r="K22" t="s">
        <v>108</v>
      </c>
      <c r="O22">
        <v>2</v>
      </c>
      <c r="P22" s="12">
        <v>0.2</v>
      </c>
    </row>
    <row r="23" spans="1:16" x14ac:dyDescent="0.25">
      <c r="A23">
        <v>3</v>
      </c>
      <c r="B23" t="s">
        <v>100</v>
      </c>
      <c r="K23" t="s">
        <v>107</v>
      </c>
      <c r="O23">
        <v>2</v>
      </c>
      <c r="P23" s="12">
        <v>0.2</v>
      </c>
    </row>
    <row r="24" spans="1:16" x14ac:dyDescent="0.25">
      <c r="A24">
        <v>4</v>
      </c>
      <c r="B24" t="s">
        <v>101</v>
      </c>
      <c r="K24" t="s">
        <v>109</v>
      </c>
      <c r="O24">
        <v>1</v>
      </c>
      <c r="P24" s="12">
        <v>0.1</v>
      </c>
    </row>
    <row r="25" spans="1:16" x14ac:dyDescent="0.25">
      <c r="A25">
        <v>5</v>
      </c>
      <c r="B25" t="s">
        <v>102</v>
      </c>
      <c r="K25" t="s">
        <v>110</v>
      </c>
      <c r="O25">
        <v>2</v>
      </c>
      <c r="P25" s="12">
        <v>0.2</v>
      </c>
    </row>
    <row r="26" spans="1:16" x14ac:dyDescent="0.25">
      <c r="K26" t="s">
        <v>111</v>
      </c>
      <c r="O26">
        <v>1</v>
      </c>
      <c r="P26" s="12">
        <v>0.2</v>
      </c>
    </row>
    <row r="27" spans="1:16" x14ac:dyDescent="0.25">
      <c r="K27" t="s">
        <v>112</v>
      </c>
      <c r="O27">
        <v>1</v>
      </c>
      <c r="P27" s="12">
        <v>0.1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383E3-D8B1-4D1F-B05B-0A025B5852A5}">
  <dimension ref="B1:I21"/>
  <sheetViews>
    <sheetView workbookViewId="0">
      <selection activeCell="L15" sqref="L15"/>
    </sheetView>
  </sheetViews>
  <sheetFormatPr defaultRowHeight="15" x14ac:dyDescent="0.25"/>
  <sheetData>
    <row r="1" spans="2:9" ht="11.25" customHeight="1" x14ac:dyDescent="0.25">
      <c r="B1" s="18"/>
      <c r="D1" s="27" t="s">
        <v>113</v>
      </c>
      <c r="E1" s="27"/>
      <c r="F1" s="27"/>
      <c r="G1" s="27"/>
    </row>
    <row r="2" spans="2:9" x14ac:dyDescent="0.25">
      <c r="B2" s="28" t="s">
        <v>120</v>
      </c>
      <c r="E2" t="s">
        <v>114</v>
      </c>
      <c r="G2" t="s">
        <v>115</v>
      </c>
      <c r="I2" t="s">
        <v>121</v>
      </c>
    </row>
    <row r="3" spans="2:9" x14ac:dyDescent="0.25">
      <c r="B3" s="28"/>
      <c r="C3" t="s">
        <v>114</v>
      </c>
      <c r="D3" s="13" t="s">
        <v>116</v>
      </c>
      <c r="E3" s="13"/>
      <c r="F3" s="13" t="s">
        <v>118</v>
      </c>
      <c r="G3" s="13"/>
      <c r="I3" t="s">
        <v>122</v>
      </c>
    </row>
    <row r="4" spans="2:9" ht="18.75" customHeight="1" x14ac:dyDescent="0.25">
      <c r="B4" s="28"/>
      <c r="C4" t="s">
        <v>115</v>
      </c>
      <c r="D4" s="13" t="s">
        <v>117</v>
      </c>
      <c r="E4" s="13"/>
      <c r="F4" s="13" t="s">
        <v>119</v>
      </c>
      <c r="G4" s="13"/>
      <c r="I4" t="s">
        <v>123</v>
      </c>
    </row>
    <row r="5" spans="2:9" x14ac:dyDescent="0.25">
      <c r="I5" t="s">
        <v>124</v>
      </c>
    </row>
    <row r="6" spans="2:9" x14ac:dyDescent="0.25">
      <c r="I6" t="s">
        <v>125</v>
      </c>
    </row>
    <row r="7" spans="2:9" x14ac:dyDescent="0.25">
      <c r="I7" t="s">
        <v>126</v>
      </c>
    </row>
    <row r="8" spans="2:9" x14ac:dyDescent="0.25">
      <c r="I8" t="s">
        <v>127</v>
      </c>
    </row>
    <row r="9" spans="2:9" x14ac:dyDescent="0.25">
      <c r="I9" t="s">
        <v>128</v>
      </c>
    </row>
    <row r="16" spans="2:9" x14ac:dyDescent="0.25">
      <c r="B16" t="s">
        <v>129</v>
      </c>
    </row>
    <row r="17" spans="2:2" x14ac:dyDescent="0.25">
      <c r="B17" t="s">
        <v>130</v>
      </c>
    </row>
    <row r="18" spans="2:2" x14ac:dyDescent="0.25">
      <c r="B18" t="s">
        <v>131</v>
      </c>
    </row>
    <row r="19" spans="2:2" x14ac:dyDescent="0.25">
      <c r="B19" t="s">
        <v>132</v>
      </c>
    </row>
    <row r="21" spans="2:2" x14ac:dyDescent="0.25">
      <c r="B21" t="s">
        <v>133</v>
      </c>
    </row>
  </sheetData>
  <mergeCells count="2">
    <mergeCell ref="D1:G1"/>
    <mergeCell ref="B2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29B3-1D3F-4508-AFE6-2D455C8D0E77}">
  <dimension ref="A1:L27"/>
  <sheetViews>
    <sheetView workbookViewId="0">
      <selection activeCell="E14" sqref="E14"/>
    </sheetView>
  </sheetViews>
  <sheetFormatPr defaultRowHeight="15" x14ac:dyDescent="0.25"/>
  <sheetData>
    <row r="1" spans="1:12" x14ac:dyDescent="0.25">
      <c r="B1" t="s">
        <v>134</v>
      </c>
      <c r="H1" t="s">
        <v>153</v>
      </c>
      <c r="L1" t="s">
        <v>164</v>
      </c>
    </row>
    <row r="2" spans="1:12" x14ac:dyDescent="0.25">
      <c r="H2" t="s">
        <v>154</v>
      </c>
      <c r="L2" t="s">
        <v>165</v>
      </c>
    </row>
    <row r="3" spans="1:12" x14ac:dyDescent="0.25">
      <c r="A3" t="s">
        <v>135</v>
      </c>
      <c r="H3" t="s">
        <v>155</v>
      </c>
      <c r="L3" t="s">
        <v>166</v>
      </c>
    </row>
    <row r="4" spans="1:12" x14ac:dyDescent="0.25">
      <c r="A4" t="s">
        <v>136</v>
      </c>
      <c r="H4" t="s">
        <v>156</v>
      </c>
      <c r="L4" t="s">
        <v>167</v>
      </c>
    </row>
    <row r="5" spans="1:12" x14ac:dyDescent="0.25">
      <c r="A5" t="s">
        <v>137</v>
      </c>
      <c r="H5" t="s">
        <v>141</v>
      </c>
      <c r="L5" t="s">
        <v>168</v>
      </c>
    </row>
    <row r="6" spans="1:12" x14ac:dyDescent="0.25">
      <c r="A6" t="s">
        <v>138</v>
      </c>
      <c r="H6" t="s">
        <v>157</v>
      </c>
      <c r="L6" t="s">
        <v>169</v>
      </c>
    </row>
    <row r="7" spans="1:12" x14ac:dyDescent="0.25">
      <c r="A7" t="s">
        <v>139</v>
      </c>
      <c r="H7" t="s">
        <v>158</v>
      </c>
      <c r="L7" t="s">
        <v>170</v>
      </c>
    </row>
    <row r="8" spans="1:12" x14ac:dyDescent="0.25">
      <c r="A8" t="s">
        <v>140</v>
      </c>
      <c r="H8" t="s">
        <v>159</v>
      </c>
      <c r="L8" t="s">
        <v>171</v>
      </c>
    </row>
    <row r="9" spans="1:12" x14ac:dyDescent="0.25">
      <c r="A9" t="s">
        <v>141</v>
      </c>
      <c r="H9" t="s">
        <v>160</v>
      </c>
      <c r="L9" t="s">
        <v>172</v>
      </c>
    </row>
    <row r="10" spans="1:12" x14ac:dyDescent="0.25">
      <c r="A10" t="s">
        <v>142</v>
      </c>
      <c r="H10" t="s">
        <v>161</v>
      </c>
      <c r="L10" t="s">
        <v>173</v>
      </c>
    </row>
    <row r="11" spans="1:12" x14ac:dyDescent="0.25">
      <c r="A11" t="s">
        <v>143</v>
      </c>
      <c r="H11" t="s">
        <v>162</v>
      </c>
      <c r="L11" t="s">
        <v>174</v>
      </c>
    </row>
    <row r="12" spans="1:12" x14ac:dyDescent="0.25">
      <c r="A12" t="s">
        <v>144</v>
      </c>
      <c r="H12" t="s">
        <v>163</v>
      </c>
      <c r="L12" t="s">
        <v>175</v>
      </c>
    </row>
    <row r="13" spans="1:12" x14ac:dyDescent="0.25">
      <c r="A13" t="s">
        <v>145</v>
      </c>
      <c r="L13" t="s">
        <v>176</v>
      </c>
    </row>
    <row r="14" spans="1:12" x14ac:dyDescent="0.25">
      <c r="A14" t="s">
        <v>146</v>
      </c>
      <c r="L14" t="s">
        <v>177</v>
      </c>
    </row>
    <row r="15" spans="1:12" x14ac:dyDescent="0.25">
      <c r="A15" t="s">
        <v>147</v>
      </c>
      <c r="L15" t="s">
        <v>178</v>
      </c>
    </row>
    <row r="16" spans="1:12" x14ac:dyDescent="0.25">
      <c r="A16" t="s">
        <v>148</v>
      </c>
      <c r="L16" t="s">
        <v>179</v>
      </c>
    </row>
    <row r="17" spans="1:12" x14ac:dyDescent="0.25">
      <c r="A17" t="s">
        <v>149</v>
      </c>
      <c r="L17" t="s">
        <v>180</v>
      </c>
    </row>
    <row r="18" spans="1:12" x14ac:dyDescent="0.25">
      <c r="A18" t="s">
        <v>150</v>
      </c>
      <c r="L18" t="s">
        <v>181</v>
      </c>
    </row>
    <row r="19" spans="1:12" x14ac:dyDescent="0.25">
      <c r="A19" t="s">
        <v>151</v>
      </c>
      <c r="L19" t="s">
        <v>182</v>
      </c>
    </row>
    <row r="20" spans="1:12" x14ac:dyDescent="0.25">
      <c r="A20" t="s">
        <v>47</v>
      </c>
      <c r="L20" t="s">
        <v>183</v>
      </c>
    </row>
    <row r="21" spans="1:12" x14ac:dyDescent="0.25">
      <c r="A21" t="s">
        <v>152</v>
      </c>
      <c r="L21" t="s">
        <v>184</v>
      </c>
    </row>
    <row r="22" spans="1:12" x14ac:dyDescent="0.25">
      <c r="A22" t="s">
        <v>187</v>
      </c>
      <c r="L22" t="s">
        <v>185</v>
      </c>
    </row>
    <row r="23" spans="1:12" x14ac:dyDescent="0.25">
      <c r="A23" t="s">
        <v>39</v>
      </c>
      <c r="L23" t="s">
        <v>186</v>
      </c>
    </row>
    <row r="24" spans="1:12" x14ac:dyDescent="0.25">
      <c r="A24" t="s">
        <v>188</v>
      </c>
    </row>
    <row r="25" spans="1:12" x14ac:dyDescent="0.25">
      <c r="A25" t="s">
        <v>192</v>
      </c>
    </row>
    <row r="26" spans="1:12" x14ac:dyDescent="0.25">
      <c r="A26" t="s">
        <v>193</v>
      </c>
    </row>
    <row r="27" spans="1:12" x14ac:dyDescent="0.25">
      <c r="C27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D7C7B-1BC1-4470-9469-986B2249369A}">
  <dimension ref="A1:Q8"/>
  <sheetViews>
    <sheetView workbookViewId="0">
      <selection activeCell="F18" sqref="F18"/>
    </sheetView>
  </sheetViews>
  <sheetFormatPr defaultRowHeight="15" x14ac:dyDescent="0.25"/>
  <sheetData>
    <row r="1" spans="1:17" x14ac:dyDescent="0.25">
      <c r="E1" t="s">
        <v>39</v>
      </c>
    </row>
    <row r="2" spans="1:17" x14ac:dyDescent="0.25">
      <c r="E2">
        <v>500</v>
      </c>
      <c r="F2">
        <v>1000</v>
      </c>
      <c r="G2">
        <v>1500</v>
      </c>
      <c r="H2">
        <v>2000</v>
      </c>
      <c r="I2">
        <v>2500</v>
      </c>
      <c r="J2">
        <v>3000</v>
      </c>
      <c r="K2">
        <v>3500</v>
      </c>
      <c r="L2">
        <v>4000</v>
      </c>
      <c r="M2">
        <v>4500</v>
      </c>
      <c r="N2">
        <v>5000</v>
      </c>
      <c r="O2">
        <v>5500</v>
      </c>
      <c r="P2">
        <v>6000</v>
      </c>
      <c r="Q2">
        <v>6500</v>
      </c>
    </row>
    <row r="3" spans="1:17" x14ac:dyDescent="0.25">
      <c r="A3" s="27" t="s">
        <v>2</v>
      </c>
      <c r="B3" s="27"/>
      <c r="C3" s="27"/>
      <c r="D3" s="7" t="s">
        <v>197</v>
      </c>
    </row>
    <row r="4" spans="1:17" x14ac:dyDescent="0.25">
      <c r="A4" s="27"/>
      <c r="B4" s="27"/>
      <c r="C4" s="27"/>
      <c r="D4" s="7" t="s">
        <v>198</v>
      </c>
    </row>
    <row r="5" spans="1:17" x14ac:dyDescent="0.25">
      <c r="A5" s="27" t="s">
        <v>195</v>
      </c>
      <c r="B5" s="27"/>
      <c r="C5" s="27"/>
      <c r="D5" s="7" t="s">
        <v>197</v>
      </c>
    </row>
    <row r="6" spans="1:17" x14ac:dyDescent="0.25">
      <c r="A6" s="27"/>
      <c r="B6" s="27"/>
      <c r="C6" s="27"/>
      <c r="D6" s="7" t="s">
        <v>198</v>
      </c>
    </row>
    <row r="7" spans="1:17" x14ac:dyDescent="0.25">
      <c r="A7" s="27" t="s">
        <v>196</v>
      </c>
      <c r="B7" s="27"/>
      <c r="C7" s="27"/>
      <c r="D7" s="7" t="s">
        <v>197</v>
      </c>
    </row>
    <row r="8" spans="1:17" x14ac:dyDescent="0.25">
      <c r="A8" s="27"/>
      <c r="B8" s="27"/>
      <c r="C8" s="27"/>
      <c r="D8" s="7" t="s">
        <v>198</v>
      </c>
    </row>
  </sheetData>
  <mergeCells count="3">
    <mergeCell ref="A3:C4"/>
    <mergeCell ref="A5:C6"/>
    <mergeCell ref="A7:C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2B25E-4A1C-41EB-B799-36AD3AAE44B1}">
  <dimension ref="B2:AC32"/>
  <sheetViews>
    <sheetView tabSelected="1" topLeftCell="A13" workbookViewId="0">
      <selection activeCell="J24" sqref="J24"/>
    </sheetView>
  </sheetViews>
  <sheetFormatPr defaultRowHeight="15" x14ac:dyDescent="0.25"/>
  <cols>
    <col min="2" max="2" width="12.28515625" customWidth="1"/>
    <col min="10" max="11" width="11.5703125" bestFit="1" customWidth="1"/>
  </cols>
  <sheetData>
    <row r="2" spans="4:29" x14ac:dyDescent="0.25">
      <c r="D2" t="s">
        <v>199</v>
      </c>
      <c r="O2" t="s">
        <v>210</v>
      </c>
      <c r="T2" t="s">
        <v>225</v>
      </c>
    </row>
    <row r="3" spans="4:29" x14ac:dyDescent="0.25">
      <c r="D3" t="s">
        <v>200</v>
      </c>
      <c r="Q3" t="s">
        <v>211</v>
      </c>
    </row>
    <row r="4" spans="4:29" x14ac:dyDescent="0.25">
      <c r="D4" t="s">
        <v>201</v>
      </c>
      <c r="AC4" t="s">
        <v>238</v>
      </c>
    </row>
    <row r="5" spans="4:29" x14ac:dyDescent="0.25">
      <c r="D5" t="s">
        <v>202</v>
      </c>
      <c r="O5" t="s">
        <v>212</v>
      </c>
      <c r="W5" t="s">
        <v>230</v>
      </c>
      <c r="Y5" s="14">
        <f>SUM(Y6*(Y6/Y7)^-0.5784,100%)</f>
        <v>3398.8053566708495</v>
      </c>
      <c r="AC5" t="s">
        <v>239</v>
      </c>
    </row>
    <row r="6" spans="4:29" x14ac:dyDescent="0.25">
      <c r="I6">
        <v>1</v>
      </c>
      <c r="O6" t="s">
        <v>213</v>
      </c>
      <c r="W6" t="s">
        <v>231</v>
      </c>
      <c r="Y6" s="14">
        <v>2000</v>
      </c>
    </row>
    <row r="7" spans="4:29" x14ac:dyDescent="0.25">
      <c r="D7" t="s">
        <v>203</v>
      </c>
      <c r="G7" s="15" t="s">
        <v>204</v>
      </c>
      <c r="H7" s="15"/>
      <c r="I7" s="15"/>
      <c r="J7" s="15"/>
      <c r="K7" s="15"/>
      <c r="L7" s="15"/>
      <c r="M7" s="15"/>
      <c r="W7" t="s">
        <v>232</v>
      </c>
      <c r="Y7" s="14">
        <v>5000</v>
      </c>
    </row>
    <row r="8" spans="4:29" x14ac:dyDescent="0.25">
      <c r="W8" t="s">
        <v>245</v>
      </c>
      <c r="Y8" s="14">
        <v>1250</v>
      </c>
    </row>
    <row r="10" spans="4:29" x14ac:dyDescent="0.25">
      <c r="D10" t="s">
        <v>205</v>
      </c>
      <c r="W10" t="s">
        <v>233</v>
      </c>
      <c r="X10" s="19">
        <v>15</v>
      </c>
      <c r="Y10" t="s">
        <v>240</v>
      </c>
    </row>
    <row r="11" spans="4:29" x14ac:dyDescent="0.25">
      <c r="D11" t="s">
        <v>206</v>
      </c>
      <c r="O11" t="s">
        <v>221</v>
      </c>
      <c r="Q11" t="s">
        <v>223</v>
      </c>
      <c r="W11" t="s">
        <v>234</v>
      </c>
      <c r="X11" s="19">
        <v>6</v>
      </c>
      <c r="Y11" t="s">
        <v>241</v>
      </c>
    </row>
    <row r="12" spans="4:29" x14ac:dyDescent="0.25">
      <c r="D12" t="s">
        <v>207</v>
      </c>
      <c r="W12" t="s">
        <v>235</v>
      </c>
      <c r="X12" s="19">
        <v>24</v>
      </c>
      <c r="Y12" t="s">
        <v>242</v>
      </c>
    </row>
    <row r="13" spans="4:29" x14ac:dyDescent="0.25">
      <c r="D13" t="s">
        <v>208</v>
      </c>
      <c r="O13" t="s">
        <v>222</v>
      </c>
      <c r="Q13" t="s">
        <v>224</v>
      </c>
      <c r="W13" t="s">
        <v>236</v>
      </c>
      <c r="X13" s="17">
        <f>SUM(Y8/Y6)</f>
        <v>0.625</v>
      </c>
      <c r="Y13" t="s">
        <v>243</v>
      </c>
    </row>
    <row r="14" spans="4:29" x14ac:dyDescent="0.25">
      <c r="D14" t="s">
        <v>209</v>
      </c>
      <c r="W14" t="s">
        <v>237</v>
      </c>
      <c r="X14" s="17">
        <f>SUM(Y6/Y7)</f>
        <v>0.4</v>
      </c>
      <c r="Y14" t="s">
        <v>244</v>
      </c>
    </row>
    <row r="16" spans="4:29" x14ac:dyDescent="0.25">
      <c r="D16" t="s">
        <v>214</v>
      </c>
    </row>
    <row r="17" spans="2:25" x14ac:dyDescent="0.25">
      <c r="D17" t="s">
        <v>215</v>
      </c>
      <c r="O17" t="s">
        <v>226</v>
      </c>
      <c r="V17">
        <v>1</v>
      </c>
    </row>
    <row r="18" spans="2:25" x14ac:dyDescent="0.25">
      <c r="O18" t="s">
        <v>227</v>
      </c>
      <c r="V18">
        <v>-2.9704000000000002</v>
      </c>
      <c r="Y18" t="e">
        <f>SUM(1/(1+e^-(V18+V19+U20-T21-T22+T23)))</f>
        <v>#NAME?</v>
      </c>
    </row>
    <row r="19" spans="2:25" x14ac:dyDescent="0.25">
      <c r="O19" t="s">
        <v>228</v>
      </c>
      <c r="V19">
        <f>SUM(0.673*X10)</f>
        <v>10.095000000000001</v>
      </c>
      <c r="W19" t="s">
        <v>233</v>
      </c>
    </row>
    <row r="20" spans="2:25" x14ac:dyDescent="0.25">
      <c r="E20" s="29" t="s">
        <v>219</v>
      </c>
      <c r="F20" s="29" t="s">
        <v>220</v>
      </c>
      <c r="J20" s="29" t="s">
        <v>219</v>
      </c>
      <c r="K20" s="29" t="s">
        <v>220</v>
      </c>
      <c r="N20" t="s">
        <v>229</v>
      </c>
      <c r="U20">
        <f>SUM(0.4696*X11)</f>
        <v>2.8176000000000001</v>
      </c>
      <c r="V20" t="s">
        <v>234</v>
      </c>
    </row>
    <row r="21" spans="2:25" x14ac:dyDescent="0.25">
      <c r="B21" t="s">
        <v>217</v>
      </c>
      <c r="C21" t="s">
        <v>216</v>
      </c>
      <c r="E21" s="29"/>
      <c r="F21" s="29"/>
      <c r="J21" s="29"/>
      <c r="K21" s="29"/>
      <c r="T21">
        <f>SUM(0.0075*X12)</f>
        <v>0.18</v>
      </c>
      <c r="U21" t="s">
        <v>235</v>
      </c>
    </row>
    <row r="22" spans="2:25" x14ac:dyDescent="0.25">
      <c r="B22">
        <v>610</v>
      </c>
      <c r="C22" s="16">
        <v>5</v>
      </c>
      <c r="D22" t="s">
        <v>218</v>
      </c>
      <c r="E22" s="17">
        <v>0.83330000000000004</v>
      </c>
      <c r="F22" s="17">
        <v>0.16669999999999999</v>
      </c>
      <c r="H22">
        <v>500</v>
      </c>
      <c r="I22">
        <v>0.5</v>
      </c>
      <c r="J22" s="17">
        <v>0.33329999999999999</v>
      </c>
      <c r="K22" s="17">
        <v>0.66669999999999996</v>
      </c>
      <c r="T22">
        <f>SUM(-1.0217*X13)</f>
        <v>-0.63856250000000003</v>
      </c>
      <c r="U22" t="s">
        <v>236</v>
      </c>
    </row>
    <row r="23" spans="2:25" ht="15" customHeight="1" x14ac:dyDescent="0.25">
      <c r="B23">
        <v>645</v>
      </c>
      <c r="C23" s="16">
        <v>10</v>
      </c>
      <c r="D23" t="s">
        <v>218</v>
      </c>
      <c r="E23" s="17">
        <v>0.90910000000000002</v>
      </c>
      <c r="F23" s="17">
        <v>9.0899999999999995E-2</v>
      </c>
      <c r="H23">
        <v>520</v>
      </c>
      <c r="I23">
        <v>1.5</v>
      </c>
      <c r="J23" s="17">
        <v>0.6</v>
      </c>
      <c r="K23" s="17">
        <v>0.4</v>
      </c>
      <c r="T23">
        <f>SUM(1.1513*X14)</f>
        <v>0.46052000000000004</v>
      </c>
      <c r="U23" t="s">
        <v>237</v>
      </c>
    </row>
    <row r="24" spans="2:25" x14ac:dyDescent="0.25">
      <c r="B24">
        <v>685</v>
      </c>
      <c r="C24" s="16">
        <v>20</v>
      </c>
      <c r="D24" t="s">
        <v>218</v>
      </c>
      <c r="E24" s="17">
        <v>0.95240000000000002</v>
      </c>
      <c r="F24" s="17">
        <v>4.7600000000000003E-2</v>
      </c>
      <c r="H24">
        <v>530</v>
      </c>
      <c r="I24">
        <v>2</v>
      </c>
      <c r="J24" s="17">
        <v>0.66669999999999996</v>
      </c>
      <c r="K24" s="17">
        <v>0.33329999999999999</v>
      </c>
    </row>
    <row r="25" spans="2:25" x14ac:dyDescent="0.25">
      <c r="B25">
        <v>705</v>
      </c>
      <c r="C25" s="16">
        <v>30</v>
      </c>
      <c r="D25" t="s">
        <v>218</v>
      </c>
      <c r="E25" s="17">
        <v>0.9677</v>
      </c>
      <c r="F25" s="17">
        <v>3.2300000000000002E-2</v>
      </c>
      <c r="H25">
        <v>550</v>
      </c>
      <c r="I25">
        <v>2.5</v>
      </c>
      <c r="J25" s="17">
        <v>0.71430000000000005</v>
      </c>
      <c r="K25" s="17">
        <v>0.28570000000000001</v>
      </c>
    </row>
    <row r="26" spans="2:25" x14ac:dyDescent="0.25">
      <c r="B26">
        <v>720</v>
      </c>
      <c r="C26" s="16">
        <v>40</v>
      </c>
      <c r="D26" t="s">
        <v>218</v>
      </c>
      <c r="E26" s="17">
        <v>0.97560000000000002</v>
      </c>
      <c r="F26" s="17">
        <v>2.4400000000000002E-2</v>
      </c>
      <c r="H26">
        <v>560</v>
      </c>
      <c r="I26">
        <v>3</v>
      </c>
      <c r="J26" s="17">
        <v>0.75</v>
      </c>
      <c r="K26" s="17">
        <v>0.25</v>
      </c>
    </row>
    <row r="27" spans="2:25" x14ac:dyDescent="0.25">
      <c r="B27">
        <v>735</v>
      </c>
      <c r="C27" s="16">
        <v>50</v>
      </c>
      <c r="D27" t="s">
        <v>218</v>
      </c>
      <c r="E27" s="17">
        <v>0.98040000000000005</v>
      </c>
      <c r="F27" s="17">
        <v>1.9599999999999999E-2</v>
      </c>
      <c r="H27">
        <v>570</v>
      </c>
      <c r="I27">
        <v>3.5</v>
      </c>
      <c r="J27" s="17">
        <v>0.77780000000000005</v>
      </c>
      <c r="K27" s="17">
        <v>0.22220000000000001</v>
      </c>
    </row>
    <row r="28" spans="2:25" x14ac:dyDescent="0.25">
      <c r="B28">
        <v>770</v>
      </c>
      <c r="C28" s="16">
        <v>100</v>
      </c>
      <c r="D28" t="s">
        <v>218</v>
      </c>
      <c r="E28" s="17">
        <v>0.99009999999999998</v>
      </c>
      <c r="F28" s="17">
        <v>9.9000000000000008E-3</v>
      </c>
      <c r="H28">
        <v>585</v>
      </c>
      <c r="I28">
        <v>4</v>
      </c>
      <c r="J28" s="17">
        <v>0.8</v>
      </c>
      <c r="K28" s="17">
        <v>0.2</v>
      </c>
    </row>
    <row r="29" spans="2:25" x14ac:dyDescent="0.25">
      <c r="B29">
        <v>790</v>
      </c>
      <c r="C29" s="16">
        <v>250</v>
      </c>
      <c r="D29" t="s">
        <v>218</v>
      </c>
      <c r="E29" s="17">
        <v>0.996</v>
      </c>
      <c r="F29" s="17">
        <v>4.0000000000000001E-3</v>
      </c>
      <c r="H29">
        <v>590</v>
      </c>
      <c r="I29">
        <v>4.5</v>
      </c>
      <c r="J29" s="17">
        <v>0.81820000000000004</v>
      </c>
      <c r="K29" s="17">
        <v>0.18179999999999999</v>
      </c>
    </row>
    <row r="30" spans="2:25" x14ac:dyDescent="0.25">
      <c r="B30">
        <v>825</v>
      </c>
      <c r="C30" s="16">
        <v>500</v>
      </c>
      <c r="D30" t="s">
        <v>218</v>
      </c>
      <c r="E30" s="17">
        <v>0.998</v>
      </c>
      <c r="F30" s="17">
        <v>2E-3</v>
      </c>
    </row>
    <row r="31" spans="2:25" x14ac:dyDescent="0.25">
      <c r="B31">
        <v>840</v>
      </c>
      <c r="C31" s="16">
        <v>700</v>
      </c>
      <c r="D31" t="s">
        <v>218</v>
      </c>
      <c r="E31" s="17">
        <v>0.99860000000000004</v>
      </c>
      <c r="F31" s="17">
        <v>1.4E-3</v>
      </c>
    </row>
    <row r="32" spans="2:25" x14ac:dyDescent="0.25">
      <c r="B32">
        <v>850</v>
      </c>
      <c r="C32" s="16">
        <v>900</v>
      </c>
      <c r="D32" t="s">
        <v>218</v>
      </c>
      <c r="E32" s="17">
        <v>0.99890000000000001</v>
      </c>
      <c r="F32" s="17">
        <v>1.1000000000000001E-3</v>
      </c>
    </row>
  </sheetData>
  <mergeCells count="4">
    <mergeCell ref="E20:E21"/>
    <mergeCell ref="F20:F21"/>
    <mergeCell ref="J20:J21"/>
    <mergeCell ref="K20:K2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0FB5727BB8BC428B5BA6D2550F3515" ma:contentTypeVersion="8" ma:contentTypeDescription="Create a new document." ma:contentTypeScope="" ma:versionID="32807a9933a0549109139ce442f99156">
  <xsd:schema xmlns:xsd="http://www.w3.org/2001/XMLSchema" xmlns:xs="http://www.w3.org/2001/XMLSchema" xmlns:p="http://schemas.microsoft.com/office/2006/metadata/properties" xmlns:ns3="2e3d864a-d77e-4ca5-bdb9-16f9c9aac0f8" xmlns:ns4="73d5db1e-9cf1-486b-b5bf-dfd5bcc87acc" targetNamespace="http://schemas.microsoft.com/office/2006/metadata/properties" ma:root="true" ma:fieldsID="a4db4ec394ef2f4a6f13e776b1009ecf" ns3:_="" ns4:_="">
    <xsd:import namespace="2e3d864a-d77e-4ca5-bdb9-16f9c9aac0f8"/>
    <xsd:import namespace="73d5db1e-9cf1-486b-b5bf-dfd5bcc87a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d864a-d77e-4ca5-bdb9-16f9c9aac0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d5db1e-9cf1-486b-b5bf-dfd5bcc87ac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7CE625-586E-4D62-A448-ADEDF93891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d864a-d77e-4ca5-bdb9-16f9c9aac0f8"/>
    <ds:schemaRef ds:uri="73d5db1e-9cf1-486b-b5bf-dfd5bcc87a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CAD21B-45C9-43AF-A103-F423242063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690FFF-84FD-4767-A796-F34D08045A63}">
  <ds:schemaRefs>
    <ds:schemaRef ds:uri="http://schemas.microsoft.com/office/2006/metadata/properties"/>
    <ds:schemaRef ds:uri="2e3d864a-d77e-4ca5-bdb9-16f9c9aac0f8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73d5db1e-9cf1-486b-b5bf-dfd5bcc87ac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Score Matrix</vt:lpstr>
      <vt:lpstr>Variables </vt:lpstr>
      <vt:lpstr>Outcomes</vt:lpstr>
      <vt:lpstr>Attributes Analysis</vt:lpstr>
      <vt:lpstr>Sheet6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TYLER SHANKLES</cp:lastModifiedBy>
  <dcterms:created xsi:type="dcterms:W3CDTF">2019-08-13T18:38:27Z</dcterms:created>
  <dcterms:modified xsi:type="dcterms:W3CDTF">2019-08-23T22:15:11Z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0x0101008D0FB5727BB8BC428B5BA6D2550F3515</vt:lpwstr>
  </property>
</Properties>
</file>