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I\Desktop\"/>
    </mc:Choice>
  </mc:AlternateContent>
  <bookViews>
    <workbookView xWindow="0" yWindow="0" windowWidth="20490" windowHeight="7905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Podsumowanie scenariuszy" sheetId="27" r:id="rId8"/>
    <sheet name="z8" sheetId="22" r:id="rId9"/>
    <sheet name="z9" sheetId="24" r:id="rId10"/>
    <sheet name="z10" sheetId="25" r:id="rId11"/>
  </sheets>
  <definedNames>
    <definedName name="Rabaty">'z2'!$B$3:$H$4</definedName>
  </definedNames>
  <calcPr calcId="152511"/>
</workbook>
</file>

<file path=xl/calcChain.xml><?xml version="1.0" encoding="utf-8"?>
<calcChain xmlns="http://schemas.openxmlformats.org/spreadsheetml/2006/main">
  <c r="F78" i="24" l="1"/>
  <c r="F75" i="24"/>
  <c r="F71" i="24"/>
  <c r="F68" i="24"/>
  <c r="F65" i="24"/>
  <c r="F61" i="24"/>
  <c r="F57" i="24"/>
  <c r="F54" i="24"/>
  <c r="F50" i="24"/>
  <c r="F47" i="24"/>
  <c r="F44" i="24"/>
  <c r="F40" i="24"/>
  <c r="F36" i="24"/>
  <c r="F33" i="24"/>
  <c r="F28" i="24"/>
  <c r="F25" i="24"/>
  <c r="F22" i="24"/>
  <c r="F19" i="24"/>
  <c r="F16" i="24"/>
  <c r="F13" i="24"/>
  <c r="F9" i="24"/>
  <c r="F6" i="24"/>
  <c r="F3" i="24"/>
  <c r="F81" i="24" s="1"/>
  <c r="F79" i="24"/>
  <c r="F76" i="24"/>
  <c r="F72" i="24"/>
  <c r="F69" i="24"/>
  <c r="F66" i="24"/>
  <c r="F62" i="24"/>
  <c r="F58" i="24"/>
  <c r="F55" i="24"/>
  <c r="F51" i="24"/>
  <c r="F48" i="24"/>
  <c r="F45" i="24"/>
  <c r="F41" i="24"/>
  <c r="F37" i="24"/>
  <c r="F34" i="24"/>
  <c r="F29" i="24"/>
  <c r="F26" i="24"/>
  <c r="F23" i="24"/>
  <c r="F20" i="24"/>
  <c r="F17" i="24"/>
  <c r="F14" i="24"/>
  <c r="F10" i="24"/>
  <c r="F7" i="24"/>
  <c r="F4" i="24"/>
  <c r="D10" i="10"/>
  <c r="D11" i="10"/>
  <c r="D12" i="10"/>
  <c r="D13" i="10"/>
  <c r="E13" i="10" s="1"/>
  <c r="D9" i="10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4" i="17"/>
  <c r="D1" i="17"/>
  <c r="E22" i="16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8" i="12"/>
  <c r="C7" i="12"/>
  <c r="C6" i="12"/>
  <c r="N9" i="3"/>
  <c r="N8" i="3"/>
  <c r="N7" i="3"/>
  <c r="N6" i="3"/>
  <c r="N5" i="3"/>
  <c r="R3" i="3"/>
  <c r="R2" i="3"/>
  <c r="P3" i="3"/>
  <c r="P2" i="3"/>
  <c r="E10" i="10"/>
  <c r="E11" i="10"/>
  <c r="E12" i="10"/>
  <c r="E9" i="10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/>
  <c r="E24" i="4"/>
  <c r="F24" i="4" s="1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/>
  <c r="E40" i="4"/>
  <c r="F40" i="4" s="1"/>
  <c r="E41" i="4"/>
  <c r="F41" i="4" s="1"/>
  <c r="E42" i="4"/>
  <c r="F42" i="4" s="1"/>
  <c r="E43" i="4"/>
  <c r="F43" i="4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/>
  <c r="E56" i="4"/>
  <c r="F56" i="4" s="1"/>
  <c r="E57" i="4"/>
  <c r="F57" i="4" s="1"/>
  <c r="E3" i="4"/>
  <c r="F3" i="4" s="1"/>
  <c r="C11" i="22"/>
  <c r="F80" i="24" l="1"/>
  <c r="Q13" i="19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>
  <authors>
    <author>WSB</author>
  </authors>
  <commentList>
    <comment ref="K1" authorId="0" shapeId="0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>
  <authors>
    <author>WSB</author>
  </authors>
  <commentList>
    <comment ref="A1" authorId="0" shapeId="0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>
  <authors>
    <author>WSB</author>
  </authors>
  <commentList>
    <comment ref="H7" authorId="0" shapeId="0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WSB</author>
  </authors>
  <commentList>
    <comment ref="I1" authorId="0" shapeId="0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>
  <authors>
    <author>WSB</author>
  </authors>
  <commentList>
    <comment ref="E1" authorId="0" shapeId="0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>
  <authors>
    <author>WSB</author>
  </authors>
  <commentList>
    <comment ref="H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>
  <authors>
    <author>WSB</author>
  </authors>
  <commentList>
    <comment ref="G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>
  <authors>
    <author>WSB</author>
  </authors>
  <commentList>
    <comment ref="S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>
  <authors>
    <author>WSB</author>
  </authors>
  <commentList>
    <comment ref="H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>
  <authors>
    <author>WSB</author>
  </authors>
  <commentList>
    <comment ref="J1" authorId="0" shapeId="0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<sst xmlns="http://schemas.openxmlformats.org/spreadsheetml/2006/main" count="1225" uniqueCount="475">
  <si>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</si>
  <si>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</si>
  <si>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</si>
  <si>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</si>
  <si>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</si>
  <si>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</si>
  <si>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</si>
  <si>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</si>
  <si>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</si>
  <si>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</si>
  <si>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</si>
  <si>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</si>
  <si>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</si>
  <si>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</si>
  <si>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</si>
  <si>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</si>
  <si>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</si>
  <si>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</si>
  <si>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</si>
  <si>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</si>
  <si>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</si>
  <si>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</si>
  <si>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</si>
  <si>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</si>
  <si>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</si>
  <si>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</si>
  <si>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</si>
  <si>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</si>
  <si>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</si>
  <si>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</si>
  <si>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</si>
  <si>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</si>
  <si>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</si>
  <si>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</si>
  <si>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</si>
  <si>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</si>
  <si>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</si>
  <si>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</si>
  <si>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</si>
  <si>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</si>
  <si>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</si>
  <si>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</si>
  <si>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</si>
  <si>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</si>
  <si>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</si>
  <si>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</si>
  <si>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</si>
  <si>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</si>
  <si>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</si>
  <si>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</si>
  <si>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</si>
  <si>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</si>
  <si>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</si>
  <si>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</si>
  <si>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</si>
  <si>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</si>
  <si>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</si>
  <si>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</si>
  <si>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</si>
  <si>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</si>
  <si>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</si>
  <si>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</si>
  <si>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</si>
  <si>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</si>
  <si>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</si>
  <si>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</si>
  <si>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</si>
  <si>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</si>
  <si>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</si>
  <si>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</si>
  <si>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</si>
  <si>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</si>
  <si>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</si>
  <si>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</si>
  <si>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</si>
  <si>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</si>
  <si>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</si>
  <si>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</si>
  <si>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</si>
  <si>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</si>
  <si>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</si>
  <si>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</si>
  <si>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</si>
  <si>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</si>
  <si>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</si>
  <si>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</si>
  <si>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</si>
  <si>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</si>
  <si>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</si>
  <si>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</si>
  <si>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</si>
  <si>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</si>
  <si>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</si>
  <si>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</si>
  <si>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</si>
  <si>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</si>
  <si>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</si>
  <si>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</si>
  <si>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</si>
  <si>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</si>
  <si>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</si>
  <si>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</si>
  <si>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</si>
  <si>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</si>
  <si>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</si>
  <si>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</si>
  <si>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</si>
  <si>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</si>
  <si>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</si>
  <si>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</si>
  <si>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</si>
  <si>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</si>
  <si>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</si>
  <si>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</si>
  <si>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</si>
  <si>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</si>
  <si>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</si>
  <si>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</si>
  <si>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</si>
  <si>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</si>
  <si>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</si>
  <si>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</si>
  <si>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</si>
  <si>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</si>
  <si>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</si>
  <si>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</si>
  <si>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</si>
  <si>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</si>
  <si>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</si>
  <si>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</si>
  <si>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</si>
  <si>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</si>
  <si>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</si>
  <si>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</si>
  <si>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</si>
  <si>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</si>
  <si>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</si>
  <si>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</si>
  <si>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</si>
  <si>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</si>
  <si>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</si>
  <si>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</si>
  <si>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</si>
  <si>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</si>
  <si>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</si>
  <si>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</si>
  <si>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</si>
  <si>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</si>
  <si>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</si>
  <si>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</si>
  <si>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</si>
  <si>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</si>
  <si>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</si>
  <si>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</si>
  <si>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</si>
  <si>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</si>
  <si>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</si>
  <si>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</si>
  <si>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</si>
  <si>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</si>
  <si>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</si>
  <si>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</si>
  <si>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</si>
  <si>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</si>
  <si>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</si>
  <si>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</si>
  <si>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</si>
  <si>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</si>
  <si>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</si>
  <si>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</si>
  <si>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</si>
  <si>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</si>
  <si>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</si>
  <si>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</si>
  <si>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</si>
  <si>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</si>
  <si>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</si>
  <si>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</si>
  <si>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</si>
  <si>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</si>
  <si>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</si>
  <si>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</si>
  <si>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</si>
  <si>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</si>
  <si>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</si>
  <si>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</si>
  <si>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</si>
  <si>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</si>
  <si>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</si>
  <si>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</si>
  <si>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</si>
  <si>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</si>
  <si>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</si>
  <si>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</si>
  <si>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</si>
  <si>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</si>
  <si>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</si>
  <si>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</si>
  <si>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</si>
  <si>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</si>
  <si>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</si>
  <si>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</si>
  <si>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</si>
  <si>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</si>
  <si>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</si>
  <si>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</si>
  <si>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</si>
  <si>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</si>
  <si>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</si>
  <si>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</si>
  <si>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</si>
  <si>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</si>
  <si>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</si>
  <si>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</si>
  <si>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</si>
  <si>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</si>
  <si>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</si>
  <si>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</si>
  <si>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</si>
  <si>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</si>
  <si>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</si>
  <si>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</si>
  <si>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</si>
  <si>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</si>
  <si>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</si>
  <si>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</si>
  <si>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</si>
  <si>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</si>
  <si>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</si>
  <si>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</si>
  <si>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</si>
  <si>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</si>
  <si>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</si>
  <si>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</si>
  <si>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</si>
  <si>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</si>
  <si>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</si>
  <si>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</si>
  <si>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</si>
  <si>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</si>
  <si>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</si>
  <si>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</si>
  <si>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</si>
  <si>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</si>
  <si>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</si>
  <si>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</si>
  <si>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</si>
  <si>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</si>
  <si>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</si>
  <si>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</si>
  <si>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</si>
  <si>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</si>
  <si>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</si>
  <si>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</si>
  <si>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</si>
  <si>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</si>
  <si>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</si>
  <si>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</si>
  <si>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</si>
  <si>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</si>
  <si>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</si>
  <si>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</si>
  <si>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</si>
  <si>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</si>
  <si>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</si>
  <si>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</si>
  <si>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</si>
  <si>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</si>
  <si>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</si>
  <si>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</si>
  <si>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</si>
  <si>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</si>
  <si>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</si>
  <si>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</si>
  <si>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</si>
  <si>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</si>
  <si>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</si>
  <si>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</si>
  <si>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</si>
  <si>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</si>
  <si>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</si>
  <si>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</si>
  <si>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</si>
  <si>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</si>
  <si>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</si>
  <si>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</si>
  <si>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</si>
  <si>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</si>
  <si>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</si>
  <si>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</si>
  <si>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</si>
  <si>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</si>
  <si>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</si>
  <si>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</si>
  <si>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</si>
  <si>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</si>
  <si>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</si>
  <si>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</si>
  <si>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</si>
  <si>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</si>
  <si>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</si>
  <si>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</si>
  <si>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</si>
  <si>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</si>
  <si>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</si>
  <si>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</si>
  <si>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</si>
  <si>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</si>
  <si>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</si>
  <si>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</si>
  <si>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</si>
  <si>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</si>
  <si>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</si>
  <si>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</si>
  <si>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</si>
  <si>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</si>
  <si>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</si>
  <si>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</si>
  <si>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</si>
  <si>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</si>
  <si>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</si>
  <si>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</si>
  <si>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</si>
  <si>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</si>
  <si>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</si>
  <si>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</si>
  <si>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</si>
  <si>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</si>
  <si>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</si>
  <si>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</si>
  <si>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</si>
  <si>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</si>
  <si>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</si>
  <si>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</si>
  <si>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</si>
  <si>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</si>
  <si>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</si>
  <si>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</si>
  <si>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</si>
  <si>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</si>
  <si>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</si>
  <si>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</si>
  <si>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</si>
  <si>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</si>
  <si>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</si>
  <si>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</si>
  <si>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</si>
  <si>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</si>
  <si>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</si>
  <si>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</si>
  <si>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</si>
  <si>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</si>
  <si>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</si>
  <si>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</si>
  <si>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</si>
  <si>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</si>
  <si>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</si>
  <si>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</si>
  <si>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</si>
  <si>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</si>
  <si>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</si>
  <si>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</si>
  <si>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</si>
  <si>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</si>
  <si>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</si>
  <si>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</si>
  <si>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</si>
  <si>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</si>
  <si>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</si>
  <si>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</si>
  <si>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</si>
  <si>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</si>
  <si>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</si>
  <si>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</si>
  <si>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</si>
  <si>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</si>
  <si>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</si>
  <si>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</si>
  <si>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</si>
  <si>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</si>
  <si>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</si>
  <si>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</si>
  <si>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</si>
  <si>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</si>
  <si>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</si>
  <si>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</si>
  <si>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</si>
  <si>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</si>
  <si>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</si>
  <si>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</si>
  <si>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</si>
  <si>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</si>
  <si>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</si>
  <si>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</si>
  <si>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</si>
  <si>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</si>
  <si>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</si>
  <si>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</si>
  <si>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</si>
  <si>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</si>
  <si>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</si>
  <si>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</si>
  <si>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</si>
  <si>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</si>
  <si>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</si>
  <si>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</si>
  <si>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</si>
  <si>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</si>
  <si>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</si>
  <si>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</si>
  <si>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</si>
  <si>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</si>
  <si>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</si>
  <si>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</si>
  <si>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</si>
  <si>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</si>
  <si>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</si>
  <si>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</si>
  <si>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</si>
  <si>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</si>
  <si>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</si>
  <si>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</si>
  <si>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</si>
  <si>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</si>
  <si>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</si>
  <si>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</si>
  <si>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</si>
  <si>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</si>
  <si>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</si>
  <si>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</si>
  <si>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</si>
  <si>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</si>
  <si>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</si>
  <si>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</si>
  <si>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</si>
  <si>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</si>
  <si>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</si>
  <si>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</si>
  <si>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</si>
  <si>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</si>
  <si>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</si>
  <si>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</si>
  <si>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</si>
  <si>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Średni staż pracy</t>
  </si>
  <si>
    <t>Maksymalny wiek</t>
  </si>
  <si>
    <t>Minimalny wiek</t>
  </si>
  <si>
    <t>Suma wynagrodzeń</t>
  </si>
  <si>
    <t>Liczba osób</t>
  </si>
  <si>
    <t>&lt;56</t>
  </si>
  <si>
    <t>&gt;28</t>
  </si>
  <si>
    <t>$C$11</t>
  </si>
  <si>
    <t>Najgorszy wariant</t>
  </si>
  <si>
    <t>Najlepszy wariant</t>
  </si>
  <si>
    <t>Pośredni wariant</t>
  </si>
  <si>
    <t>$C$6</t>
  </si>
  <si>
    <t>$C$7</t>
  </si>
  <si>
    <t>$C$8</t>
  </si>
  <si>
    <t>$C$9</t>
  </si>
  <si>
    <t>Autor: WSB dn. 2016-10-08
Zmiany: Użytkownik systemu Windows dn. 03.11.2018</t>
  </si>
  <si>
    <t>Autor: Użytkownik systemu Windows dn. 03.11.2018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</si>
  <si>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</si>
  <si>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</si>
  <si>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</si>
  <si>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</si>
  <si>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</si>
  <si>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</si>
  <si>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</si>
  <si>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Suma końcowa</t>
  </si>
  <si>
    <t>Średnia całkowita</t>
  </si>
  <si>
    <t>Hot-dogi Suma</t>
  </si>
  <si>
    <t>Zapiekanki Suma</t>
  </si>
  <si>
    <t>Napój Suma</t>
  </si>
  <si>
    <t>Hot-dogi Średnia</t>
  </si>
  <si>
    <t>Zapiekanki Średnia</t>
  </si>
  <si>
    <t>Napój 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</si>
</sst>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#,##0\ &quot;zł&quot;;\-#,##0\ &quot;zł&quot;"/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0.0%"/>
    <numFmt numFmtId="165" formatCode="yyyy\-mm\-dd;@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22" fillId="3" borderId="2" xfId="3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vertical="center"/>
    </xf>
    <xf numFmtId="0" fontId="23" fillId="0" borderId="1" xfId="3" applyFont="1" applyFill="1" applyBorder="1" applyAlignment="1">
      <alignment horizontal="center"/>
    </xf>
    <xf numFmtId="0" fontId="23" fillId="0" borderId="1" xfId="3" applyFont="1" applyFill="1" applyBorder="1"/>
    <xf numFmtId="2" fontId="23" fillId="0" borderId="1" xfId="3" applyNumberFormat="1" applyFont="1" applyBorder="1" applyAlignment="1" applyProtection="1">
      <alignment horizontal="center"/>
      <protection hidden="1"/>
    </xf>
    <xf numFmtId="0" fontId="6" fillId="0" borderId="0" xfId="0" applyFont="1"/>
    <xf numFmtId="2" fontId="22" fillId="3" borderId="1" xfId="3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44" fontId="6" fillId="0" borderId="0" xfId="5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7" fontId="8" fillId="5" borderId="1" xfId="5" applyNumberFormat="1" applyFont="1" applyFill="1" applyBorder="1" applyAlignment="1">
      <alignment vertical="center"/>
    </xf>
    <xf numFmtId="4" fontId="0" fillId="0" borderId="0" xfId="0" applyNumberFormat="1" applyAlignment="1">
      <alignment horizontal="center"/>
    </xf>
    <xf numFmtId="165" fontId="8" fillId="0" borderId="1" xfId="0" applyNumberFormat="1" applyFont="1" applyBorder="1" applyAlignment="1">
      <alignment horizontal="center" vertical="center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26" fillId="6" borderId="8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/>
    </xf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/>
    </xf>
    <xf numFmtId="3" fontId="0" fillId="8" borderId="0" xfId="0" applyNumberForma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8" fillId="0" borderId="0" xfId="0" applyNumberFormat="1" applyFont="1" applyAlignment="1">
      <alignment horizontal="center"/>
    </xf>
    <xf numFmtId="0" fontId="31" fillId="0" borderId="0" xfId="12" applyFont="1"/>
    <xf numFmtId="0" fontId="31" fillId="0" borderId="0" xfId="12" applyFont="1" applyFill="1"/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>
      <alignment horizontal="center"/>
    </xf>
    <xf numFmtId="0" fontId="22" fillId="3" borderId="4" xfId="3" applyFont="1" applyFill="1" applyBorder="1" applyAlignment="1">
      <alignment horizontal="center"/>
    </xf>
    <xf numFmtId="0" fontId="22" fillId="3" borderId="5" xfId="3" applyFont="1" applyFill="1" applyBorder="1" applyAlignment="1">
      <alignment horizontal="center"/>
    </xf>
    <xf numFmtId="0" fontId="22" fillId="3" borderId="1" xfId="3" applyFont="1" applyFill="1" applyBorder="1" applyAlignment="1">
      <alignment horizontal="center" vertical="center" wrapText="1"/>
    </xf>
  </cellXfs>
  <cellStyles count="15">
    <cellStyle name="Heading" xfId="1"/>
    <cellStyle name="Normal_DATA_TAB" xfId="2"/>
    <cellStyle name="Normal_Products" xfId="12"/>
    <cellStyle name="Normal_Sales" xfId="13"/>
    <cellStyle name="Normalny" xfId="0" builtinId="0"/>
    <cellStyle name="Normalny 2" xfId="3"/>
    <cellStyle name="Normalny 2 2" xfId="9"/>
    <cellStyle name="Normalny 3" xfId="4"/>
    <cellStyle name="Normalny_Sheet1" xfId="10"/>
    <cellStyle name="Procentowy" xfId="8" builtinId="5"/>
    <cellStyle name="Procentowy 2" xfId="7"/>
    <cellStyle name="Walutowy" xfId="5" builtinId="4"/>
    <cellStyle name="Walutowy 2" xfId="6"/>
    <cellStyle name="Walutowy 2 2" xfId="14"/>
    <cellStyle name="Walutowy 3" xfId="11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7"/>
  <sheetViews>
    <sheetView tabSelected="1" workbookViewId="0">
      <pane ySplit="2" topLeftCell="A3" activePane="bottomLeft" state="frozen"/>
      <selection pane="bottomLeft" activeCell="H11" sqref="H11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4" t="s">
        <v>140</v>
      </c>
      <c r="C2" s="33" t="s">
        <v>141</v>
      </c>
      <c r="D2" s="34" t="s">
        <v>142</v>
      </c>
      <c r="E2" s="34" t="s">
        <v>146</v>
      </c>
      <c r="F2" s="34" t="s">
        <v>162</v>
      </c>
    </row>
    <row r="3" spans="2:11">
      <c r="B3" t="s">
        <v>159</v>
      </c>
      <c r="C3" t="s">
        <v>155</v>
      </c>
      <c r="D3" s="4">
        <v>7</v>
      </c>
      <c r="E3" s="2">
        <f>IFERROR(VLOOKUP($C3,$H$7:$I$17,2,0),"Brak ceny")</f>
        <v>1499</v>
      </c>
      <c r="F3" s="2">
        <f>IFERROR($D3*$E3,"")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IFERROR(VLOOKUP($C4,$H$7:$I$17,2,0),"Brak ceny")</f>
        <v>3500</v>
      </c>
      <c r="F4" s="2">
        <f t="shared" ref="F4:F57" si="1">IFERROR($D4*$E4,"")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2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2">
        <f t="shared" si="1"/>
        <v>1300</v>
      </c>
      <c r="H6" s="31" t="s">
        <v>141</v>
      </c>
      <c r="I6" s="32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2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2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2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2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2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2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2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2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2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2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2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2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2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2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2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2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2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2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2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2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2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2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2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2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2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2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2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2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2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2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2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2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2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2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2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2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2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2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2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2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2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2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2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2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2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2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2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2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2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2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2">
        <f t="shared" si="1"/>
        <v>24500</v>
      </c>
    </row>
  </sheetData>
  <conditionalFormatting sqref="E3:E57">
    <cfRule type="cellIs" dxfId="0" priority="1" operator="equal">
      <formula>"Brak ceny"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"/>
  <sheetViews>
    <sheetView workbookViewId="0">
      <pane ySplit="1" topLeftCell="A2" activePane="bottomLeft" state="frozen"/>
      <selection pane="bottomLeft" activeCell="F1" sqref="F1"/>
    </sheetView>
  </sheetViews>
  <sheetFormatPr defaultRowHeight="14.25" outlineLevelRow="3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58" t="s">
        <v>415</v>
      </c>
      <c r="B1" s="58" t="s">
        <v>416</v>
      </c>
      <c r="C1" s="58" t="s">
        <v>439</v>
      </c>
      <c r="D1" s="59" t="s">
        <v>440</v>
      </c>
      <c r="E1" s="58" t="s">
        <v>417</v>
      </c>
      <c r="F1" s="59" t="s">
        <v>413</v>
      </c>
      <c r="G1" s="58" t="s">
        <v>192</v>
      </c>
      <c r="J1" s="27" t="s">
        <v>437</v>
      </c>
    </row>
    <row r="2" spans="1:10" hidden="1" outlineLevel="3">
      <c r="A2" s="53" t="s">
        <v>432</v>
      </c>
      <c r="B2" s="57">
        <v>2013</v>
      </c>
      <c r="C2" s="53" t="s">
        <v>419</v>
      </c>
      <c r="D2" s="53" t="s">
        <v>420</v>
      </c>
      <c r="E2" s="53">
        <v>5563</v>
      </c>
      <c r="F2" s="55">
        <v>768600</v>
      </c>
      <c r="G2" s="54" t="s">
        <v>193</v>
      </c>
    </row>
    <row r="3" spans="1:10" s="52" customFormat="1" outlineLevel="2" collapsed="1">
      <c r="A3" s="53"/>
      <c r="B3" s="57"/>
      <c r="C3" s="53"/>
      <c r="D3" s="86" t="s">
        <v>472</v>
      </c>
      <c r="E3" s="53"/>
      <c r="F3" s="55">
        <f>SUBTOTAL(1,F2:F2)</f>
        <v>768600</v>
      </c>
      <c r="G3" s="54"/>
    </row>
    <row r="4" spans="1:10" s="52" customFormat="1" outlineLevel="1">
      <c r="A4" s="53"/>
      <c r="B4" s="57"/>
      <c r="C4" s="53"/>
      <c r="D4" s="86" t="s">
        <v>469</v>
      </c>
      <c r="E4" s="53"/>
      <c r="F4" s="55">
        <f>SUBTOTAL(9,F2:F2)</f>
        <v>768600</v>
      </c>
      <c r="G4" s="54"/>
    </row>
    <row r="5" spans="1:10" hidden="1" outlineLevel="3">
      <c r="A5" s="53" t="s">
        <v>421</v>
      </c>
      <c r="B5" s="57">
        <v>2013</v>
      </c>
      <c r="C5" s="53" t="s">
        <v>422</v>
      </c>
      <c r="D5" s="53" t="s">
        <v>423</v>
      </c>
      <c r="E5" s="53">
        <v>9970</v>
      </c>
      <c r="F5" s="55">
        <v>557500</v>
      </c>
      <c r="G5" s="54" t="s">
        <v>428</v>
      </c>
    </row>
    <row r="6" spans="1:10" s="52" customFormat="1" outlineLevel="2" collapsed="1">
      <c r="A6" s="53"/>
      <c r="B6" s="57"/>
      <c r="C6" s="53"/>
      <c r="D6" s="86" t="s">
        <v>473</v>
      </c>
      <c r="E6" s="53"/>
      <c r="F6" s="55">
        <f>SUBTOTAL(1,F5:F5)</f>
        <v>557500</v>
      </c>
      <c r="G6" s="54"/>
    </row>
    <row r="7" spans="1:10" s="52" customFormat="1" outlineLevel="1">
      <c r="A7" s="53"/>
      <c r="B7" s="57"/>
      <c r="C7" s="53"/>
      <c r="D7" s="86" t="s">
        <v>470</v>
      </c>
      <c r="E7" s="53"/>
      <c r="F7" s="55">
        <f>SUBTOTAL(9,F5:F5)</f>
        <v>557500</v>
      </c>
      <c r="G7" s="54"/>
    </row>
    <row r="8" spans="1:10" hidden="1" outlineLevel="3">
      <c r="A8" s="53" t="s">
        <v>418</v>
      </c>
      <c r="B8" s="57">
        <v>2012</v>
      </c>
      <c r="C8" s="53" t="s">
        <v>419</v>
      </c>
      <c r="D8" s="53" t="s">
        <v>420</v>
      </c>
      <c r="E8" s="53">
        <v>2790</v>
      </c>
      <c r="F8" s="55">
        <v>118300</v>
      </c>
      <c r="G8" s="54" t="s">
        <v>424</v>
      </c>
    </row>
    <row r="9" spans="1:10" s="52" customFormat="1" outlineLevel="2" collapsed="1">
      <c r="A9" s="53"/>
      <c r="B9" s="57"/>
      <c r="C9" s="53"/>
      <c r="D9" s="86" t="s">
        <v>472</v>
      </c>
      <c r="E9" s="53"/>
      <c r="F9" s="55">
        <f>SUBTOTAL(1,F8:F8)</f>
        <v>118300</v>
      </c>
      <c r="G9" s="54"/>
    </row>
    <row r="10" spans="1:10" s="52" customFormat="1" outlineLevel="1">
      <c r="A10" s="53"/>
      <c r="B10" s="57"/>
      <c r="C10" s="53"/>
      <c r="D10" s="86" t="s">
        <v>469</v>
      </c>
      <c r="E10" s="53"/>
      <c r="F10" s="55">
        <f>SUBTOTAL(9,F8:F8)</f>
        <v>118300</v>
      </c>
      <c r="G10" s="54"/>
    </row>
    <row r="11" spans="1:10" hidden="1" outlineLevel="3">
      <c r="A11" s="53" t="s">
        <v>418</v>
      </c>
      <c r="B11" s="57">
        <v>2012</v>
      </c>
      <c r="C11" s="53" t="s">
        <v>426</v>
      </c>
      <c r="D11" s="53" t="s">
        <v>438</v>
      </c>
      <c r="E11" s="53">
        <v>6290</v>
      </c>
      <c r="F11" s="55">
        <v>274100</v>
      </c>
      <c r="G11" s="54" t="s">
        <v>193</v>
      </c>
    </row>
    <row r="12" spans="1:10" hidden="1" outlineLevel="3">
      <c r="A12" s="56" t="s">
        <v>433</v>
      </c>
      <c r="B12" s="57">
        <v>2013</v>
      </c>
      <c r="C12" s="53" t="s">
        <v>419</v>
      </c>
      <c r="D12" s="53" t="s">
        <v>438</v>
      </c>
      <c r="E12" s="53">
        <v>1695</v>
      </c>
      <c r="F12" s="55">
        <v>333800</v>
      </c>
      <c r="G12" s="54" t="s">
        <v>424</v>
      </c>
    </row>
    <row r="13" spans="1:10" s="52" customFormat="1" outlineLevel="2" collapsed="1">
      <c r="A13" s="56"/>
      <c r="B13" s="57"/>
      <c r="C13" s="53"/>
      <c r="D13" s="86" t="s">
        <v>474</v>
      </c>
      <c r="E13" s="53"/>
      <c r="F13" s="55">
        <f>SUBTOTAL(1,F11:F12)</f>
        <v>303950</v>
      </c>
      <c r="G13" s="54"/>
    </row>
    <row r="14" spans="1:10" s="52" customFormat="1" outlineLevel="1">
      <c r="A14" s="56"/>
      <c r="B14" s="57"/>
      <c r="C14" s="53"/>
      <c r="D14" s="86" t="s">
        <v>471</v>
      </c>
      <c r="E14" s="53"/>
      <c r="F14" s="55">
        <f>SUBTOTAL(9,F11:F12)</f>
        <v>607900</v>
      </c>
      <c r="G14" s="54"/>
    </row>
    <row r="15" spans="1:10" hidden="1" outlineLevel="3">
      <c r="A15" s="53" t="s">
        <v>429</v>
      </c>
      <c r="B15" s="57">
        <v>2013</v>
      </c>
      <c r="C15" s="53" t="s">
        <v>422</v>
      </c>
      <c r="D15" s="53" t="s">
        <v>420</v>
      </c>
      <c r="E15" s="53">
        <v>9342</v>
      </c>
      <c r="F15" s="55">
        <v>145000</v>
      </c>
      <c r="G15" s="54" t="s">
        <v>424</v>
      </c>
    </row>
    <row r="16" spans="1:10" s="52" customFormat="1" outlineLevel="2" collapsed="1">
      <c r="A16" s="53"/>
      <c r="B16" s="57"/>
      <c r="C16" s="53"/>
      <c r="D16" s="86" t="s">
        <v>472</v>
      </c>
      <c r="E16" s="53"/>
      <c r="F16" s="55">
        <f>SUBTOTAL(1,F15:F15)</f>
        <v>145000</v>
      </c>
      <c r="G16" s="54"/>
    </row>
    <row r="17" spans="1:7" s="52" customFormat="1" outlineLevel="1">
      <c r="A17" s="53"/>
      <c r="B17" s="57"/>
      <c r="C17" s="53"/>
      <c r="D17" s="86" t="s">
        <v>469</v>
      </c>
      <c r="E17" s="53"/>
      <c r="F17" s="55">
        <f>SUBTOTAL(9,F15:F15)</f>
        <v>145000</v>
      </c>
      <c r="G17" s="54"/>
    </row>
    <row r="18" spans="1:7" hidden="1" outlineLevel="3">
      <c r="A18" s="53" t="s">
        <v>436</v>
      </c>
      <c r="B18" s="57">
        <v>2012</v>
      </c>
      <c r="C18" s="53" t="s">
        <v>422</v>
      </c>
      <c r="D18" s="53" t="s">
        <v>423</v>
      </c>
      <c r="E18" s="53">
        <v>8966</v>
      </c>
      <c r="F18" s="55">
        <v>908200</v>
      </c>
      <c r="G18" s="54" t="s">
        <v>193</v>
      </c>
    </row>
    <row r="19" spans="1:7" s="52" customFormat="1" outlineLevel="2" collapsed="1">
      <c r="A19" s="53"/>
      <c r="B19" s="57"/>
      <c r="C19" s="53"/>
      <c r="D19" s="86" t="s">
        <v>473</v>
      </c>
      <c r="E19" s="53"/>
      <c r="F19" s="55">
        <f>SUBTOTAL(1,F18:F18)</f>
        <v>908200</v>
      </c>
      <c r="G19" s="54"/>
    </row>
    <row r="20" spans="1:7" s="52" customFormat="1" outlineLevel="1">
      <c r="A20" s="53"/>
      <c r="B20" s="57"/>
      <c r="C20" s="53"/>
      <c r="D20" s="86" t="s">
        <v>470</v>
      </c>
      <c r="E20" s="53"/>
      <c r="F20" s="55">
        <f>SUBTOTAL(9,F18:F18)</f>
        <v>908200</v>
      </c>
      <c r="G20" s="54"/>
    </row>
    <row r="21" spans="1:7" hidden="1" outlineLevel="3">
      <c r="A21" s="53" t="s">
        <v>433</v>
      </c>
      <c r="B21" s="57">
        <v>2012</v>
      </c>
      <c r="C21" s="53" t="s">
        <v>419</v>
      </c>
      <c r="D21" s="53" t="s">
        <v>420</v>
      </c>
      <c r="E21" s="53">
        <v>3656</v>
      </c>
      <c r="F21" s="55">
        <v>761200</v>
      </c>
      <c r="G21" s="54" t="s">
        <v>194</v>
      </c>
    </row>
    <row r="22" spans="1:7" s="52" customFormat="1" outlineLevel="2" collapsed="1">
      <c r="A22" s="53"/>
      <c r="B22" s="57"/>
      <c r="C22" s="53"/>
      <c r="D22" s="86" t="s">
        <v>472</v>
      </c>
      <c r="E22" s="53"/>
      <c r="F22" s="55">
        <f>SUBTOTAL(1,F21:F21)</f>
        <v>761200</v>
      </c>
      <c r="G22" s="54"/>
    </row>
    <row r="23" spans="1:7" s="52" customFormat="1" outlineLevel="1">
      <c r="A23" s="53"/>
      <c r="B23" s="57"/>
      <c r="C23" s="53"/>
      <c r="D23" s="86" t="s">
        <v>469</v>
      </c>
      <c r="E23" s="53"/>
      <c r="F23" s="55">
        <f>SUBTOTAL(9,F21:F21)</f>
        <v>761200</v>
      </c>
      <c r="G23" s="54"/>
    </row>
    <row r="24" spans="1:7" hidden="1" outlineLevel="3">
      <c r="A24" s="53" t="s">
        <v>427</v>
      </c>
      <c r="B24" s="57">
        <v>2013</v>
      </c>
      <c r="C24" s="53" t="s">
        <v>426</v>
      </c>
      <c r="D24" s="53" t="s">
        <v>438</v>
      </c>
      <c r="E24" s="53">
        <v>5889</v>
      </c>
      <c r="F24" s="55">
        <v>495300</v>
      </c>
      <c r="G24" s="54" t="s">
        <v>193</v>
      </c>
    </row>
    <row r="25" spans="1:7" s="52" customFormat="1" outlineLevel="2" collapsed="1">
      <c r="A25" s="53"/>
      <c r="B25" s="57"/>
      <c r="C25" s="53"/>
      <c r="D25" s="86" t="s">
        <v>474</v>
      </c>
      <c r="E25" s="53"/>
      <c r="F25" s="55">
        <f>SUBTOTAL(1,F24:F24)</f>
        <v>495300</v>
      </c>
      <c r="G25" s="54"/>
    </row>
    <row r="26" spans="1:7" s="52" customFormat="1" outlineLevel="1">
      <c r="A26" s="53"/>
      <c r="B26" s="57"/>
      <c r="C26" s="53"/>
      <c r="D26" s="86" t="s">
        <v>471</v>
      </c>
      <c r="E26" s="53"/>
      <c r="F26" s="55">
        <f>SUBTOTAL(9,F24:F24)</f>
        <v>495300</v>
      </c>
      <c r="G26" s="54"/>
    </row>
    <row r="27" spans="1:7" hidden="1" outlineLevel="3">
      <c r="A27" s="53" t="s">
        <v>418</v>
      </c>
      <c r="B27" s="57">
        <v>2013</v>
      </c>
      <c r="C27" s="53" t="s">
        <v>419</v>
      </c>
      <c r="D27" s="53" t="s">
        <v>420</v>
      </c>
      <c r="E27" s="53">
        <v>2021</v>
      </c>
      <c r="F27" s="55">
        <v>913600</v>
      </c>
      <c r="G27" s="54" t="s">
        <v>424</v>
      </c>
    </row>
    <row r="28" spans="1:7" s="52" customFormat="1" outlineLevel="2" collapsed="1">
      <c r="A28" s="53"/>
      <c r="B28" s="57"/>
      <c r="C28" s="53"/>
      <c r="D28" s="86" t="s">
        <v>472</v>
      </c>
      <c r="E28" s="53"/>
      <c r="F28" s="55">
        <f>SUBTOTAL(1,F27:F27)</f>
        <v>913600</v>
      </c>
      <c r="G28" s="54"/>
    </row>
    <row r="29" spans="1:7" s="52" customFormat="1" outlineLevel="1">
      <c r="A29" s="53"/>
      <c r="B29" s="57"/>
      <c r="C29" s="53"/>
      <c r="D29" s="86" t="s">
        <v>469</v>
      </c>
      <c r="E29" s="53"/>
      <c r="F29" s="55">
        <f>SUBTOTAL(9,F27:F27)</f>
        <v>913600</v>
      </c>
      <c r="G29" s="54"/>
    </row>
    <row r="30" spans="1:7" hidden="1" outlineLevel="3">
      <c r="A30" s="53" t="s">
        <v>418</v>
      </c>
      <c r="B30" s="57">
        <v>2012</v>
      </c>
      <c r="C30" s="53" t="s">
        <v>426</v>
      </c>
      <c r="D30" s="53" t="s">
        <v>423</v>
      </c>
      <c r="E30" s="53">
        <v>3833</v>
      </c>
      <c r="F30" s="55">
        <v>444800</v>
      </c>
      <c r="G30" s="54" t="s">
        <v>193</v>
      </c>
    </row>
    <row r="31" spans="1:7" hidden="1" outlineLevel="3">
      <c r="A31" s="53" t="s">
        <v>434</v>
      </c>
      <c r="B31" s="57">
        <v>2012</v>
      </c>
      <c r="C31" s="53" t="s">
        <v>422</v>
      </c>
      <c r="D31" s="53" t="s">
        <v>423</v>
      </c>
      <c r="E31" s="53">
        <v>3216</v>
      </c>
      <c r="F31" s="55">
        <v>7500</v>
      </c>
      <c r="G31" s="54" t="s">
        <v>428</v>
      </c>
    </row>
    <row r="32" spans="1:7" s="52" customFormat="1" hidden="1" outlineLevel="3">
      <c r="A32" s="53" t="s">
        <v>433</v>
      </c>
      <c r="B32" s="57">
        <v>2013</v>
      </c>
      <c r="C32" s="53" t="s">
        <v>419</v>
      </c>
      <c r="D32" s="51" t="s">
        <v>423</v>
      </c>
      <c r="E32" s="53">
        <v>5178</v>
      </c>
      <c r="F32" s="55">
        <v>357100</v>
      </c>
      <c r="G32" s="54" t="s">
        <v>428</v>
      </c>
    </row>
    <row r="33" spans="1:7" s="52" customFormat="1" outlineLevel="2" collapsed="1">
      <c r="A33" s="53"/>
      <c r="B33" s="57"/>
      <c r="C33" s="53"/>
      <c r="D33" s="87" t="s">
        <v>473</v>
      </c>
      <c r="E33" s="53"/>
      <c r="F33" s="55">
        <f>SUBTOTAL(1,F30:F32)</f>
        <v>269800</v>
      </c>
      <c r="G33" s="54"/>
    </row>
    <row r="34" spans="1:7" s="52" customFormat="1" outlineLevel="1">
      <c r="A34" s="53"/>
      <c r="B34" s="57"/>
      <c r="C34" s="53"/>
      <c r="D34" s="87" t="s">
        <v>470</v>
      </c>
      <c r="E34" s="53"/>
      <c r="F34" s="55">
        <f>SUBTOTAL(9,F30:F32)</f>
        <v>809400</v>
      </c>
      <c r="G34" s="54"/>
    </row>
    <row r="35" spans="1:7" hidden="1" outlineLevel="3">
      <c r="A35" s="53" t="s">
        <v>431</v>
      </c>
      <c r="B35" s="57">
        <v>2013</v>
      </c>
      <c r="C35" s="53" t="s">
        <v>422</v>
      </c>
      <c r="D35" s="53" t="s">
        <v>438</v>
      </c>
      <c r="E35" s="53">
        <v>9672</v>
      </c>
      <c r="F35" s="55">
        <v>966200</v>
      </c>
      <c r="G35" s="54" t="s">
        <v>194</v>
      </c>
    </row>
    <row r="36" spans="1:7" s="52" customFormat="1" outlineLevel="2" collapsed="1">
      <c r="A36" s="53"/>
      <c r="B36" s="57"/>
      <c r="C36" s="53"/>
      <c r="D36" s="86" t="s">
        <v>474</v>
      </c>
      <c r="E36" s="53"/>
      <c r="F36" s="55">
        <f>SUBTOTAL(1,F35:F35)</f>
        <v>966200</v>
      </c>
      <c r="G36" s="54"/>
    </row>
    <row r="37" spans="1:7" s="52" customFormat="1" outlineLevel="1">
      <c r="A37" s="53"/>
      <c r="B37" s="57"/>
      <c r="C37" s="53"/>
      <c r="D37" s="86" t="s">
        <v>471</v>
      </c>
      <c r="E37" s="53"/>
      <c r="F37" s="55">
        <f>SUBTOTAL(9,F35:F35)</f>
        <v>966200</v>
      </c>
      <c r="G37" s="54"/>
    </row>
    <row r="38" spans="1:7" hidden="1" outlineLevel="3">
      <c r="A38" s="53" t="s">
        <v>418</v>
      </c>
      <c r="B38" s="57">
        <v>2013</v>
      </c>
      <c r="C38" s="53" t="s">
        <v>426</v>
      </c>
      <c r="D38" s="53" t="s">
        <v>423</v>
      </c>
      <c r="E38" s="53">
        <v>9521</v>
      </c>
      <c r="F38" s="55">
        <v>908200</v>
      </c>
      <c r="G38" s="54" t="s">
        <v>193</v>
      </c>
    </row>
    <row r="39" spans="1:7" hidden="1" outlineLevel="3">
      <c r="A39" s="53" t="s">
        <v>427</v>
      </c>
      <c r="B39" s="57">
        <v>2012</v>
      </c>
      <c r="C39" s="53" t="s">
        <v>419</v>
      </c>
      <c r="D39" s="53" t="s">
        <v>423</v>
      </c>
      <c r="E39" s="53">
        <v>9685</v>
      </c>
      <c r="F39" s="55">
        <v>544700</v>
      </c>
      <c r="G39" s="54" t="s">
        <v>428</v>
      </c>
    </row>
    <row r="40" spans="1:7" s="52" customFormat="1" outlineLevel="2" collapsed="1">
      <c r="A40" s="53"/>
      <c r="B40" s="57"/>
      <c r="C40" s="53"/>
      <c r="D40" s="86" t="s">
        <v>473</v>
      </c>
      <c r="E40" s="53"/>
      <c r="F40" s="55">
        <f>SUBTOTAL(1,F38:F39)</f>
        <v>726450</v>
      </c>
      <c r="G40" s="54"/>
    </row>
    <row r="41" spans="1:7" s="52" customFormat="1" outlineLevel="1">
      <c r="A41" s="53"/>
      <c r="B41" s="57"/>
      <c r="C41" s="53"/>
      <c r="D41" s="86" t="s">
        <v>470</v>
      </c>
      <c r="E41" s="53"/>
      <c r="F41" s="55">
        <f>SUBTOTAL(9,F38:F39)</f>
        <v>1452900</v>
      </c>
      <c r="G41" s="54"/>
    </row>
    <row r="42" spans="1:7" hidden="1" outlineLevel="3">
      <c r="A42" s="53" t="s">
        <v>429</v>
      </c>
      <c r="B42" s="57">
        <v>2012</v>
      </c>
      <c r="C42" s="53" t="s">
        <v>422</v>
      </c>
      <c r="D42" s="53" t="s">
        <v>420</v>
      </c>
      <c r="E42" s="53">
        <v>3701</v>
      </c>
      <c r="F42" s="55">
        <v>961400</v>
      </c>
      <c r="G42" s="54" t="s">
        <v>424</v>
      </c>
    </row>
    <row r="43" spans="1:7" hidden="1" outlineLevel="3">
      <c r="A43" s="53" t="s">
        <v>421</v>
      </c>
      <c r="B43" s="57">
        <v>2013</v>
      </c>
      <c r="C43" s="53" t="s">
        <v>422</v>
      </c>
      <c r="D43" s="53" t="s">
        <v>420</v>
      </c>
      <c r="E43" s="53">
        <v>4811</v>
      </c>
      <c r="F43" s="55">
        <v>357100</v>
      </c>
      <c r="G43" s="54" t="s">
        <v>424</v>
      </c>
    </row>
    <row r="44" spans="1:7" s="52" customFormat="1" outlineLevel="2" collapsed="1">
      <c r="A44" s="53"/>
      <c r="B44" s="57"/>
      <c r="C44" s="53"/>
      <c r="D44" s="86" t="s">
        <v>472</v>
      </c>
      <c r="E44" s="53"/>
      <c r="F44" s="55">
        <f>SUBTOTAL(1,F42:F43)</f>
        <v>659250</v>
      </c>
      <c r="G44" s="54"/>
    </row>
    <row r="45" spans="1:7" s="52" customFormat="1" outlineLevel="1">
      <c r="A45" s="53"/>
      <c r="B45" s="57"/>
      <c r="C45" s="53"/>
      <c r="D45" s="86" t="s">
        <v>469</v>
      </c>
      <c r="E45" s="53"/>
      <c r="F45" s="55">
        <f>SUBTOTAL(9,F42:F43)</f>
        <v>1318500</v>
      </c>
      <c r="G45" s="54"/>
    </row>
    <row r="46" spans="1:7" hidden="1" outlineLevel="3">
      <c r="A46" s="53" t="s">
        <v>430</v>
      </c>
      <c r="B46" s="57">
        <v>2012</v>
      </c>
      <c r="C46" s="53" t="s">
        <v>422</v>
      </c>
      <c r="D46" s="53" t="s">
        <v>438</v>
      </c>
      <c r="E46" s="53">
        <v>2445</v>
      </c>
      <c r="F46" s="55">
        <v>501000</v>
      </c>
      <c r="G46" s="54" t="s">
        <v>193</v>
      </c>
    </row>
    <row r="47" spans="1:7" s="52" customFormat="1" outlineLevel="2" collapsed="1">
      <c r="A47" s="53"/>
      <c r="B47" s="57"/>
      <c r="C47" s="53"/>
      <c r="D47" s="86" t="s">
        <v>474</v>
      </c>
      <c r="E47" s="53"/>
      <c r="F47" s="55">
        <f>SUBTOTAL(1,F46:F46)</f>
        <v>501000</v>
      </c>
      <c r="G47" s="54"/>
    </row>
    <row r="48" spans="1:7" s="52" customFormat="1" outlineLevel="1">
      <c r="A48" s="53"/>
      <c r="B48" s="57"/>
      <c r="C48" s="53"/>
      <c r="D48" s="86" t="s">
        <v>471</v>
      </c>
      <c r="E48" s="53"/>
      <c r="F48" s="55">
        <f>SUBTOTAL(9,F46:F46)</f>
        <v>501000</v>
      </c>
      <c r="G48" s="54"/>
    </row>
    <row r="49" spans="1:7" hidden="1" outlineLevel="3">
      <c r="A49" s="53" t="s">
        <v>429</v>
      </c>
      <c r="B49" s="57">
        <v>2013</v>
      </c>
      <c r="C49" s="53" t="s">
        <v>426</v>
      </c>
      <c r="D49" s="53" t="s">
        <v>420</v>
      </c>
      <c r="E49" s="53">
        <v>7406</v>
      </c>
      <c r="F49" s="55">
        <v>956600</v>
      </c>
      <c r="G49" s="54" t="s">
        <v>194</v>
      </c>
    </row>
    <row r="50" spans="1:7" s="52" customFormat="1" outlineLevel="2" collapsed="1">
      <c r="A50" s="53"/>
      <c r="B50" s="57"/>
      <c r="C50" s="53"/>
      <c r="D50" s="86" t="s">
        <v>472</v>
      </c>
      <c r="E50" s="53"/>
      <c r="F50" s="55">
        <f>SUBTOTAL(1,F49:F49)</f>
        <v>956600</v>
      </c>
      <c r="G50" s="54"/>
    </row>
    <row r="51" spans="1:7" s="52" customFormat="1" outlineLevel="1">
      <c r="A51" s="53"/>
      <c r="B51" s="57"/>
      <c r="C51" s="53"/>
      <c r="D51" s="86" t="s">
        <v>469</v>
      </c>
      <c r="E51" s="53"/>
      <c r="F51" s="55">
        <f>SUBTOTAL(9,F49:F49)</f>
        <v>956600</v>
      </c>
      <c r="G51" s="54"/>
    </row>
    <row r="52" spans="1:7" hidden="1" outlineLevel="3">
      <c r="A52" s="53" t="s">
        <v>431</v>
      </c>
      <c r="B52" s="57">
        <v>2012</v>
      </c>
      <c r="C52" s="53" t="s">
        <v>422</v>
      </c>
      <c r="D52" s="53" t="s">
        <v>423</v>
      </c>
      <c r="E52" s="53">
        <v>9441</v>
      </c>
      <c r="F52" s="55">
        <v>966200</v>
      </c>
      <c r="G52" s="54" t="s">
        <v>193</v>
      </c>
    </row>
    <row r="53" spans="1:7" hidden="1" outlineLevel="3">
      <c r="A53" s="53" t="s">
        <v>430</v>
      </c>
      <c r="B53" s="57">
        <v>2013</v>
      </c>
      <c r="C53" s="53" t="s">
        <v>419</v>
      </c>
      <c r="D53" s="53" t="s">
        <v>423</v>
      </c>
      <c r="E53" s="53">
        <v>9265</v>
      </c>
      <c r="F53" s="55">
        <v>45000</v>
      </c>
      <c r="G53" s="54" t="s">
        <v>428</v>
      </c>
    </row>
    <row r="54" spans="1:7" s="52" customFormat="1" outlineLevel="2" collapsed="1">
      <c r="A54" s="53"/>
      <c r="B54" s="57"/>
      <c r="C54" s="53"/>
      <c r="D54" s="86" t="s">
        <v>473</v>
      </c>
      <c r="E54" s="53"/>
      <c r="F54" s="55">
        <f>SUBTOTAL(1,F52:F53)</f>
        <v>505600</v>
      </c>
      <c r="G54" s="54"/>
    </row>
    <row r="55" spans="1:7" s="52" customFormat="1" outlineLevel="1">
      <c r="A55" s="53"/>
      <c r="B55" s="57"/>
      <c r="C55" s="53"/>
      <c r="D55" s="86" t="s">
        <v>470</v>
      </c>
      <c r="E55" s="53"/>
      <c r="F55" s="55">
        <f>SUBTOTAL(9,F52:F53)</f>
        <v>1011200</v>
      </c>
      <c r="G55" s="54"/>
    </row>
    <row r="56" spans="1:7" hidden="1" outlineLevel="3">
      <c r="A56" s="53" t="s">
        <v>430</v>
      </c>
      <c r="B56" s="57">
        <v>2012</v>
      </c>
      <c r="C56" s="53" t="s">
        <v>422</v>
      </c>
      <c r="D56" s="53" t="s">
        <v>420</v>
      </c>
      <c r="E56" s="53">
        <v>1824</v>
      </c>
      <c r="F56" s="55">
        <v>136100</v>
      </c>
      <c r="G56" s="54" t="s">
        <v>193</v>
      </c>
    </row>
    <row r="57" spans="1:7" s="52" customFormat="1" outlineLevel="2" collapsed="1">
      <c r="A57" s="53"/>
      <c r="B57" s="57"/>
      <c r="C57" s="53"/>
      <c r="D57" s="86" t="s">
        <v>472</v>
      </c>
      <c r="E57" s="53"/>
      <c r="F57" s="55">
        <f>SUBTOTAL(1,F56:F56)</f>
        <v>136100</v>
      </c>
      <c r="G57" s="54"/>
    </row>
    <row r="58" spans="1:7" s="52" customFormat="1" outlineLevel="1">
      <c r="A58" s="53"/>
      <c r="B58" s="57"/>
      <c r="C58" s="53"/>
      <c r="D58" s="86" t="s">
        <v>469</v>
      </c>
      <c r="E58" s="53"/>
      <c r="F58" s="55">
        <f>SUBTOTAL(9,F56:F56)</f>
        <v>136100</v>
      </c>
      <c r="G58" s="54"/>
    </row>
    <row r="59" spans="1:7" s="52" customFormat="1" hidden="1" outlineLevel="3">
      <c r="A59" s="53" t="s">
        <v>429</v>
      </c>
      <c r="B59" s="57">
        <v>2013</v>
      </c>
      <c r="C59" s="53" t="s">
        <v>422</v>
      </c>
      <c r="D59" s="51" t="s">
        <v>423</v>
      </c>
      <c r="E59" s="53">
        <v>983</v>
      </c>
      <c r="F59" s="55">
        <v>816500</v>
      </c>
      <c r="G59" s="54" t="s">
        <v>194</v>
      </c>
    </row>
    <row r="60" spans="1:7" hidden="1" outlineLevel="3">
      <c r="A60" s="53" t="s">
        <v>425</v>
      </c>
      <c r="B60" s="57">
        <v>2013</v>
      </c>
      <c r="C60" s="53" t="s">
        <v>422</v>
      </c>
      <c r="D60" s="53" t="s">
        <v>423</v>
      </c>
      <c r="E60" s="53">
        <v>5163</v>
      </c>
      <c r="F60" s="55">
        <v>221100</v>
      </c>
      <c r="G60" s="54" t="s">
        <v>428</v>
      </c>
    </row>
    <row r="61" spans="1:7" s="52" customFormat="1" outlineLevel="2" collapsed="1">
      <c r="A61" s="53"/>
      <c r="B61" s="57"/>
      <c r="C61" s="53"/>
      <c r="D61" s="86" t="s">
        <v>473</v>
      </c>
      <c r="E61" s="53"/>
      <c r="F61" s="55">
        <f>SUBTOTAL(1,F59:F60)</f>
        <v>518800</v>
      </c>
      <c r="G61" s="54"/>
    </row>
    <row r="62" spans="1:7" s="52" customFormat="1" outlineLevel="1">
      <c r="A62" s="53"/>
      <c r="B62" s="57"/>
      <c r="C62" s="53"/>
      <c r="D62" s="86" t="s">
        <v>470</v>
      </c>
      <c r="E62" s="53"/>
      <c r="F62" s="55">
        <f>SUBTOTAL(9,F59:F60)</f>
        <v>1037600</v>
      </c>
      <c r="G62" s="54"/>
    </row>
    <row r="63" spans="1:7" hidden="1" outlineLevel="3">
      <c r="A63" s="53" t="s">
        <v>431</v>
      </c>
      <c r="B63" s="57">
        <v>2012</v>
      </c>
      <c r="C63" s="53" t="s">
        <v>422</v>
      </c>
      <c r="D63" s="53" t="s">
        <v>420</v>
      </c>
      <c r="E63" s="53">
        <v>9888</v>
      </c>
      <c r="F63" s="55">
        <v>704700</v>
      </c>
      <c r="G63" s="54" t="s">
        <v>424</v>
      </c>
    </row>
    <row r="64" spans="1:7" hidden="1" outlineLevel="3">
      <c r="A64" s="53" t="s">
        <v>425</v>
      </c>
      <c r="B64" s="57">
        <v>2012</v>
      </c>
      <c r="C64" s="53" t="s">
        <v>426</v>
      </c>
      <c r="D64" s="53" t="s">
        <v>420</v>
      </c>
      <c r="E64" s="53">
        <v>3868</v>
      </c>
      <c r="F64" s="55">
        <v>79700</v>
      </c>
      <c r="G64" s="54" t="s">
        <v>193</v>
      </c>
    </row>
    <row r="65" spans="1:7" s="52" customFormat="1" outlineLevel="2" collapsed="1">
      <c r="A65" s="53"/>
      <c r="B65" s="57"/>
      <c r="C65" s="53"/>
      <c r="D65" s="86" t="s">
        <v>472</v>
      </c>
      <c r="E65" s="53"/>
      <c r="F65" s="55">
        <f>SUBTOTAL(1,F63:F64)</f>
        <v>392200</v>
      </c>
      <c r="G65" s="54"/>
    </row>
    <row r="66" spans="1:7" s="52" customFormat="1" outlineLevel="1">
      <c r="A66" s="53"/>
      <c r="B66" s="57"/>
      <c r="C66" s="53"/>
      <c r="D66" s="86" t="s">
        <v>469</v>
      </c>
      <c r="E66" s="53"/>
      <c r="F66" s="55">
        <f>SUBTOTAL(9,F63:F64)</f>
        <v>784400</v>
      </c>
      <c r="G66" s="54"/>
    </row>
    <row r="67" spans="1:7" hidden="1" outlineLevel="3">
      <c r="A67" s="53" t="s">
        <v>421</v>
      </c>
      <c r="B67" s="57">
        <v>2012</v>
      </c>
      <c r="C67" s="53" t="s">
        <v>419</v>
      </c>
      <c r="D67" s="53" t="s">
        <v>438</v>
      </c>
      <c r="E67" s="53">
        <v>8056</v>
      </c>
      <c r="F67" s="55">
        <v>844700</v>
      </c>
      <c r="G67" s="54" t="s">
        <v>428</v>
      </c>
    </row>
    <row r="68" spans="1:7" s="52" customFormat="1" outlineLevel="2" collapsed="1">
      <c r="A68" s="53"/>
      <c r="B68" s="57"/>
      <c r="C68" s="53"/>
      <c r="D68" s="86" t="s">
        <v>474</v>
      </c>
      <c r="E68" s="53"/>
      <c r="F68" s="55">
        <f>SUBTOTAL(1,F67:F67)</f>
        <v>844700</v>
      </c>
      <c r="G68" s="54"/>
    </row>
    <row r="69" spans="1:7" s="52" customFormat="1" outlineLevel="1">
      <c r="A69" s="53"/>
      <c r="B69" s="57"/>
      <c r="C69" s="53"/>
      <c r="D69" s="86" t="s">
        <v>471</v>
      </c>
      <c r="E69" s="53"/>
      <c r="F69" s="55">
        <f>SUBTOTAL(9,F67:F67)</f>
        <v>844700</v>
      </c>
      <c r="G69" s="54"/>
    </row>
    <row r="70" spans="1:7" hidden="1" outlineLevel="3">
      <c r="A70" s="53" t="s">
        <v>425</v>
      </c>
      <c r="B70" s="57">
        <v>2012</v>
      </c>
      <c r="C70" s="53" t="s">
        <v>426</v>
      </c>
      <c r="D70" s="53" t="s">
        <v>423</v>
      </c>
      <c r="E70" s="53">
        <v>2891</v>
      </c>
      <c r="F70" s="55">
        <v>867000</v>
      </c>
      <c r="G70" s="54" t="s">
        <v>194</v>
      </c>
    </row>
    <row r="71" spans="1:7" s="52" customFormat="1" outlineLevel="2" collapsed="1">
      <c r="A71" s="53"/>
      <c r="B71" s="57"/>
      <c r="C71" s="53"/>
      <c r="D71" s="86" t="s">
        <v>473</v>
      </c>
      <c r="E71" s="53"/>
      <c r="F71" s="55">
        <f>SUBTOTAL(1,F70:F70)</f>
        <v>867000</v>
      </c>
      <c r="G71" s="54"/>
    </row>
    <row r="72" spans="1:7" s="52" customFormat="1" outlineLevel="1">
      <c r="A72" s="53"/>
      <c r="B72" s="57"/>
      <c r="C72" s="53"/>
      <c r="D72" s="86" t="s">
        <v>470</v>
      </c>
      <c r="E72" s="53"/>
      <c r="F72" s="55">
        <f>SUBTOTAL(9,F70:F70)</f>
        <v>867000</v>
      </c>
      <c r="G72" s="54"/>
    </row>
    <row r="73" spans="1:7" hidden="1" outlineLevel="3">
      <c r="A73" s="53" t="s">
        <v>427</v>
      </c>
      <c r="B73" s="57">
        <v>2013</v>
      </c>
      <c r="C73" s="53" t="s">
        <v>422</v>
      </c>
      <c r="D73" s="53" t="s">
        <v>420</v>
      </c>
      <c r="E73" s="53">
        <v>1242</v>
      </c>
      <c r="F73" s="55">
        <v>645000</v>
      </c>
      <c r="G73" s="54" t="s">
        <v>424</v>
      </c>
    </row>
    <row r="74" spans="1:7" hidden="1" outlineLevel="3">
      <c r="A74" s="53" t="s">
        <v>431</v>
      </c>
      <c r="B74" s="57">
        <v>2013</v>
      </c>
      <c r="C74" s="53" t="s">
        <v>426</v>
      </c>
      <c r="D74" s="53" t="s">
        <v>420</v>
      </c>
      <c r="E74" s="53">
        <v>8722</v>
      </c>
      <c r="F74" s="55">
        <v>695500</v>
      </c>
      <c r="G74" s="54" t="s">
        <v>428</v>
      </c>
    </row>
    <row r="75" spans="1:7" s="52" customFormat="1" outlineLevel="2" collapsed="1">
      <c r="A75" s="53"/>
      <c r="B75" s="57"/>
      <c r="C75" s="53"/>
      <c r="D75" s="86" t="s">
        <v>472</v>
      </c>
      <c r="E75" s="53"/>
      <c r="F75" s="55">
        <f>SUBTOTAL(1,F73:F74)</f>
        <v>670250</v>
      </c>
      <c r="G75" s="54"/>
    </row>
    <row r="76" spans="1:7" s="52" customFormat="1" outlineLevel="1">
      <c r="A76" s="53"/>
      <c r="B76" s="57"/>
      <c r="C76" s="53"/>
      <c r="D76" s="86" t="s">
        <v>469</v>
      </c>
      <c r="E76" s="53"/>
      <c r="F76" s="55">
        <f>SUBTOTAL(9,F73:F74)</f>
        <v>1340500</v>
      </c>
      <c r="G76" s="54"/>
    </row>
    <row r="77" spans="1:7" s="52" customFormat="1" hidden="1" outlineLevel="3">
      <c r="A77" s="53" t="s">
        <v>435</v>
      </c>
      <c r="B77" s="57">
        <v>2012</v>
      </c>
      <c r="C77" s="53" t="s">
        <v>419</v>
      </c>
      <c r="D77" s="51" t="s">
        <v>423</v>
      </c>
      <c r="E77" s="53">
        <v>9628</v>
      </c>
      <c r="F77" s="55">
        <v>693000</v>
      </c>
      <c r="G77" s="54" t="s">
        <v>424</v>
      </c>
    </row>
    <row r="78" spans="1:7" s="52" customFormat="1" outlineLevel="2" collapsed="1">
      <c r="A78" s="53"/>
      <c r="B78" s="57"/>
      <c r="C78" s="53"/>
      <c r="D78" s="87" t="s">
        <v>473</v>
      </c>
      <c r="E78" s="53"/>
      <c r="F78" s="55">
        <f>SUBTOTAL(1,F77:F77)</f>
        <v>693000</v>
      </c>
      <c r="G78" s="54"/>
    </row>
    <row r="79" spans="1:7" s="52" customFormat="1" outlineLevel="1">
      <c r="A79" s="53"/>
      <c r="B79" s="57"/>
      <c r="C79" s="53"/>
      <c r="D79" s="87" t="s">
        <v>470</v>
      </c>
      <c r="E79" s="53"/>
      <c r="F79" s="55">
        <f>SUBTOTAL(9,F77:F77)</f>
        <v>693000</v>
      </c>
      <c r="G79" s="54"/>
    </row>
    <row r="80" spans="1:7" s="52" customFormat="1">
      <c r="A80" s="53"/>
      <c r="B80" s="57"/>
      <c r="C80" s="53"/>
      <c r="D80" s="87" t="s">
        <v>468</v>
      </c>
      <c r="E80" s="53"/>
      <c r="F80" s="55">
        <f>SUBTOTAL(1,F2:F77)</f>
        <v>562334.375</v>
      </c>
      <c r="G80" s="54"/>
    </row>
    <row r="81" spans="1:7" s="52" customFormat="1">
      <c r="A81" s="53"/>
      <c r="B81" s="57"/>
      <c r="C81" s="53"/>
      <c r="D81" s="87" t="s">
        <v>467</v>
      </c>
      <c r="E81" s="53"/>
      <c r="F81" s="55">
        <f>SUBTOTAL(9,F2:F77)</f>
        <v>17994700</v>
      </c>
      <c r="G81" s="54"/>
    </row>
    <row r="82" spans="1:7">
      <c r="A82" s="53"/>
      <c r="B82" s="57"/>
      <c r="C82" s="53"/>
      <c r="D82" s="53"/>
      <c r="E82" s="53"/>
      <c r="F82" s="55"/>
      <c r="G82" s="54"/>
    </row>
    <row r="83" spans="1:7">
      <c r="A83" s="53"/>
      <c r="B83" s="57"/>
      <c r="C83" s="53"/>
      <c r="D83" s="53"/>
      <c r="E83" s="53"/>
      <c r="F83" s="55"/>
      <c r="G83" s="54"/>
    </row>
    <row r="84" spans="1:7">
      <c r="A84" s="53"/>
      <c r="B84" s="57"/>
      <c r="C84" s="53"/>
      <c r="D84" s="53"/>
      <c r="E84" s="53"/>
      <c r="F84" s="55"/>
      <c r="G84" s="54"/>
    </row>
    <row r="85" spans="1:7" s="52" customFormat="1">
      <c r="A85" s="53"/>
      <c r="B85" s="57"/>
      <c r="C85" s="53"/>
      <c r="D85" s="51"/>
      <c r="E85" s="53"/>
      <c r="F85" s="55"/>
      <c r="G85" s="54"/>
    </row>
    <row r="86" spans="1:7">
      <c r="A86" s="53"/>
      <c r="B86" s="57"/>
      <c r="C86" s="53"/>
      <c r="D86" s="53"/>
      <c r="E86" s="53"/>
      <c r="F86" s="55"/>
      <c r="G86" s="54"/>
    </row>
    <row r="87" spans="1:7">
      <c r="A87" s="53"/>
      <c r="B87" s="57"/>
      <c r="C87" s="53"/>
      <c r="D87" s="53"/>
      <c r="E87" s="53"/>
      <c r="F87" s="55"/>
      <c r="G87" s="54"/>
    </row>
    <row r="88" spans="1:7">
      <c r="A88" s="53"/>
      <c r="B88" s="57"/>
      <c r="C88" s="53"/>
      <c r="D88" s="53"/>
      <c r="E88" s="53"/>
      <c r="F88" s="55"/>
      <c r="G88" s="54"/>
    </row>
    <row r="89" spans="1:7" s="52" customFormat="1">
      <c r="A89" s="53"/>
      <c r="B89" s="57"/>
      <c r="C89" s="53"/>
      <c r="D89" s="51"/>
      <c r="E89" s="53"/>
      <c r="F89" s="55"/>
      <c r="G89" s="54"/>
    </row>
    <row r="90" spans="1:7" s="52" customFormat="1">
      <c r="A90" s="53"/>
      <c r="B90" s="57"/>
      <c r="C90" s="53"/>
      <c r="D90" s="51"/>
      <c r="E90" s="53"/>
      <c r="F90" s="55"/>
      <c r="G90" s="54"/>
    </row>
    <row r="91" spans="1:7">
      <c r="A91" s="53"/>
      <c r="B91" s="57"/>
      <c r="C91" s="53"/>
      <c r="D91" s="53"/>
      <c r="E91" s="53"/>
      <c r="F91" s="55"/>
      <c r="G91" s="54"/>
    </row>
    <row r="92" spans="1:7">
      <c r="A92" s="53"/>
      <c r="B92" s="57"/>
      <c r="C92" s="53"/>
      <c r="D92" s="53"/>
      <c r="E92" s="53"/>
      <c r="F92" s="55"/>
      <c r="G92" s="54"/>
    </row>
    <row r="93" spans="1:7">
      <c r="A93" s="53"/>
      <c r="B93" s="57"/>
      <c r="C93" s="53"/>
      <c r="D93" s="53"/>
      <c r="E93" s="53"/>
      <c r="F93" s="55"/>
      <c r="G93" s="54"/>
    </row>
    <row r="94" spans="1:7">
      <c r="A94" s="53"/>
      <c r="B94" s="57"/>
      <c r="C94" s="53"/>
      <c r="D94" s="53"/>
      <c r="E94" s="53"/>
      <c r="F94" s="55"/>
      <c r="G94" s="54"/>
    </row>
    <row r="95" spans="1:7">
      <c r="A95" s="53"/>
      <c r="B95" s="57"/>
      <c r="C95" s="53"/>
      <c r="D95" s="53"/>
      <c r="E95" s="53"/>
      <c r="F95" s="55"/>
      <c r="G95" s="54"/>
    </row>
    <row r="96" spans="1:7">
      <c r="A96" s="53"/>
      <c r="B96" s="57"/>
      <c r="C96" s="53"/>
      <c r="D96" s="53"/>
      <c r="E96" s="53"/>
      <c r="F96" s="55"/>
      <c r="G96" s="54"/>
    </row>
    <row r="97" spans="1:8">
      <c r="A97" s="53"/>
      <c r="B97" s="57"/>
      <c r="C97" s="53"/>
      <c r="D97" s="53"/>
      <c r="E97" s="53"/>
      <c r="F97" s="55"/>
      <c r="G97" s="54"/>
    </row>
    <row r="98" spans="1:8">
      <c r="A98" s="53"/>
      <c r="B98" s="57"/>
      <c r="C98" s="53"/>
      <c r="D98" s="53"/>
      <c r="E98" s="53"/>
      <c r="F98" s="55"/>
      <c r="G98" s="54"/>
    </row>
    <row r="99" spans="1:8">
      <c r="A99" s="53"/>
      <c r="B99" s="57"/>
      <c r="C99" s="53"/>
      <c r="D99" s="53"/>
      <c r="E99" s="53"/>
      <c r="F99" s="55"/>
      <c r="G99" s="54"/>
    </row>
    <row r="100" spans="1:8">
      <c r="A100" s="53"/>
      <c r="B100" s="57"/>
      <c r="C100" s="53"/>
      <c r="D100" s="53"/>
      <c r="E100" s="53"/>
      <c r="F100" s="55"/>
      <c r="G100" s="54"/>
    </row>
    <row r="101" spans="1:8">
      <c r="A101" s="53"/>
      <c r="B101" s="57"/>
      <c r="C101" s="53"/>
      <c r="D101" s="53"/>
      <c r="E101" s="53"/>
      <c r="F101" s="55"/>
      <c r="G101" s="54"/>
    </row>
    <row r="102" spans="1:8">
      <c r="A102" s="53"/>
      <c r="B102" s="57"/>
      <c r="C102" s="53"/>
      <c r="D102" s="53"/>
      <c r="E102" s="53"/>
      <c r="F102" s="55"/>
      <c r="G102" s="54"/>
    </row>
    <row r="103" spans="1:8">
      <c r="A103" s="53"/>
      <c r="B103" s="57"/>
      <c r="C103" s="53"/>
      <c r="D103" s="53"/>
      <c r="E103" s="53"/>
      <c r="F103" s="55"/>
      <c r="G103" s="54"/>
    </row>
    <row r="104" spans="1:8">
      <c r="A104" s="53"/>
      <c r="B104" s="57"/>
      <c r="C104" s="53"/>
      <c r="D104" s="53"/>
      <c r="E104" s="53"/>
      <c r="F104" s="55"/>
      <c r="G104" s="54"/>
    </row>
    <row r="105" spans="1:8">
      <c r="A105" s="53"/>
      <c r="B105" s="57"/>
      <c r="C105" s="53"/>
      <c r="D105" s="53"/>
      <c r="E105" s="53"/>
      <c r="F105" s="55"/>
      <c r="G105" s="54"/>
    </row>
    <row r="106" spans="1:8">
      <c r="A106" s="53"/>
      <c r="B106" s="57"/>
      <c r="C106" s="53"/>
      <c r="D106" s="53"/>
      <c r="E106" s="53"/>
      <c r="F106" s="55"/>
      <c r="G106" s="54"/>
    </row>
    <row r="107" spans="1:8">
      <c r="A107" s="53"/>
      <c r="B107" s="57"/>
      <c r="C107" s="53"/>
      <c r="D107" s="53"/>
      <c r="E107" s="53"/>
      <c r="F107" s="55"/>
      <c r="G107" s="54"/>
    </row>
    <row r="108" spans="1:8">
      <c r="A108" s="53"/>
      <c r="B108" s="57"/>
      <c r="C108" s="53"/>
      <c r="D108" s="53"/>
      <c r="E108" s="53"/>
      <c r="F108" s="55"/>
      <c r="G108" s="54"/>
    </row>
    <row r="109" spans="1:8">
      <c r="A109" s="53"/>
      <c r="B109" s="57"/>
      <c r="C109" s="53"/>
      <c r="D109" s="53"/>
      <c r="E109" s="53"/>
      <c r="F109" s="55"/>
      <c r="G109" s="54"/>
    </row>
    <row r="110" spans="1:8">
      <c r="A110" s="53"/>
      <c r="B110" s="57"/>
      <c r="C110" s="53"/>
      <c r="D110" s="53"/>
      <c r="E110" s="53"/>
      <c r="F110" s="55"/>
      <c r="G110" s="54"/>
    </row>
    <row r="111" spans="1:8">
      <c r="A111" s="53"/>
      <c r="B111" s="57"/>
      <c r="C111" s="53"/>
      <c r="D111" s="53"/>
      <c r="E111" s="53"/>
      <c r="F111" s="55"/>
      <c r="G111" s="54"/>
    </row>
    <row r="112" spans="1:8">
      <c r="A112" s="53"/>
      <c r="B112" s="57"/>
      <c r="C112" s="53"/>
      <c r="D112" s="53"/>
      <c r="E112" s="53"/>
      <c r="F112" s="55"/>
      <c r="G112" s="54"/>
      <c r="H112" s="52"/>
    </row>
    <row r="113" spans="1:8">
      <c r="A113" s="53"/>
      <c r="B113" s="57"/>
      <c r="C113" s="53"/>
      <c r="D113" s="53"/>
      <c r="E113" s="53"/>
      <c r="F113" s="55"/>
      <c r="G113" s="54"/>
      <c r="H113" s="52"/>
    </row>
    <row r="114" spans="1:8">
      <c r="H114" s="52"/>
    </row>
    <row r="115" spans="1:8">
      <c r="H115" s="52"/>
    </row>
    <row r="116" spans="1:8">
      <c r="H116" s="52"/>
    </row>
    <row r="117" spans="1:8">
      <c r="H117" s="52"/>
    </row>
    <row r="118" spans="1:8">
      <c r="H118" s="52"/>
    </row>
    <row r="119" spans="1:8">
      <c r="H119" s="52"/>
    </row>
    <row r="120" spans="1:8">
      <c r="H120" s="52"/>
    </row>
    <row r="121" spans="1:8">
      <c r="H121" s="52"/>
    </row>
    <row r="122" spans="1:8">
      <c r="H122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>
    <row r="1" spans="1:1" ht="15">
      <c r="A1" s="27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3"/>
  <sheetViews>
    <sheetView workbookViewId="0">
      <selection activeCell="E11" sqref="E11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5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5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0" t="s">
        <v>163</v>
      </c>
      <c r="C8" s="30" t="s">
        <v>164</v>
      </c>
      <c r="D8" s="30" t="s">
        <v>172</v>
      </c>
      <c r="E8" s="30" t="s">
        <v>165</v>
      </c>
    </row>
    <row r="9" spans="2:8">
      <c r="B9" s="9" t="s">
        <v>167</v>
      </c>
      <c r="C9" s="13">
        <v>2480.5</v>
      </c>
      <c r="D9" s="15">
        <f>HLOOKUP($C9,Rabaty,2,1)</f>
        <v>2.5000000000000001E-2</v>
      </c>
      <c r="E9" s="14">
        <f>$C9*(1-$D9)</f>
        <v>2418.4874999999997</v>
      </c>
    </row>
    <row r="10" spans="2:8">
      <c r="B10" s="9" t="s">
        <v>168</v>
      </c>
      <c r="C10" s="13">
        <v>725</v>
      </c>
      <c r="D10" s="15">
        <f>HLOOKUP($C10,Rabaty,2,1)</f>
        <v>0</v>
      </c>
      <c r="E10" s="14">
        <f t="shared" ref="E10:E13" si="0">$C10*(1-$D10)</f>
        <v>725</v>
      </c>
    </row>
    <row r="11" spans="2:8">
      <c r="B11" s="9" t="s">
        <v>169</v>
      </c>
      <c r="C11" s="13">
        <v>3761.59</v>
      </c>
      <c r="D11" s="15">
        <f>HLOOKUP($C11,Rabaty,2,1)</f>
        <v>0.03</v>
      </c>
      <c r="E11" s="14">
        <f t="shared" si="0"/>
        <v>3648.7422999999999</v>
      </c>
    </row>
    <row r="12" spans="2:8">
      <c r="B12" s="9" t="s">
        <v>170</v>
      </c>
      <c r="C12" s="13">
        <v>542.1</v>
      </c>
      <c r="D12" s="15">
        <f>HLOOKUP($C12,Rabaty,2,1)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HLOOKUP($C13,Rabaty,2,1)</f>
        <v>0.02</v>
      </c>
      <c r="E13" s="14">
        <f t="shared" si="0"/>
        <v>1624.742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9"/>
  <sheetViews>
    <sheetView zoomScale="82" zoomScaleNormal="82" workbookViewId="0">
      <pane ySplit="1" topLeftCell="A2" activePane="bottomLeft" state="frozen"/>
      <selection pane="bottomLeft" activeCell="R2" sqref="R2"/>
    </sheetView>
  </sheetViews>
  <sheetFormatPr defaultRowHeight="14.25"/>
  <cols>
    <col min="1" max="1" width="12.375" bestFit="1" customWidth="1"/>
    <col min="2" max="2" width="10.125" bestFit="1" customWidth="1"/>
    <col min="3" max="3" width="5.375" bestFit="1" customWidth="1"/>
    <col min="4" max="4" width="13.75" bestFit="1" customWidth="1"/>
    <col min="5" max="5" width="5.875" bestFit="1" customWidth="1"/>
    <col min="6" max="6" width="15" bestFit="1" customWidth="1"/>
    <col min="7" max="7" width="2.25" style="1" customWidth="1"/>
    <col min="8" max="8" width="3.25" customWidth="1"/>
    <col min="10" max="10" width="7" customWidth="1"/>
    <col min="12" max="12" width="15.25" customWidth="1"/>
    <col min="13" max="13" width="16.25" customWidth="1"/>
    <col min="14" max="14" width="12.625" bestFit="1" customWidth="1"/>
    <col min="16" max="16" width="8.125" bestFit="1" customWidth="1"/>
    <col min="17" max="17" width="5.375" bestFit="1" customWidth="1"/>
    <col min="18" max="18" width="12" customWidth="1"/>
    <col min="19" max="19" width="7" customWidth="1"/>
    <col min="20" max="20" width="15.875" customWidth="1"/>
    <col min="21" max="21" width="5.375" bestFit="1" customWidth="1"/>
  </cols>
  <sheetData>
    <row r="1" spans="1:21" s="62" customFormat="1" ht="3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61"/>
      <c r="I1" s="60" t="s">
        <v>139</v>
      </c>
      <c r="O1" s="33" t="s">
        <v>0</v>
      </c>
      <c r="P1" s="33" t="s">
        <v>1</v>
      </c>
      <c r="Q1" s="33" t="s">
        <v>2</v>
      </c>
      <c r="R1" s="33" t="s">
        <v>3</v>
      </c>
      <c r="S1" s="33" t="s">
        <v>4</v>
      </c>
      <c r="T1" s="33" t="s">
        <v>5</v>
      </c>
      <c r="U1" s="33" t="s">
        <v>2</v>
      </c>
    </row>
    <row r="2" spans="1:21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  <c r="O2" s="4"/>
      <c r="P2" s="4" t="str">
        <f>"=Kobieta"</f>
        <v>=Kobieta</v>
      </c>
      <c r="Q2" s="4" t="s">
        <v>449</v>
      </c>
      <c r="R2" s="4" t="str">
        <f>"=licencjat"</f>
        <v>=licencjat</v>
      </c>
      <c r="S2" s="4"/>
      <c r="T2" s="4"/>
      <c r="U2" s="4" t="s">
        <v>448</v>
      </c>
    </row>
    <row r="3" spans="1:21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  <c r="O3" s="4"/>
      <c r="P3" s="4" t="str">
        <f>"=Kobieta"</f>
        <v>=Kobieta</v>
      </c>
      <c r="Q3" s="4" t="s">
        <v>449</v>
      </c>
      <c r="R3" s="4" t="str">
        <f>"=magister"</f>
        <v>=magister</v>
      </c>
      <c r="S3" s="4"/>
      <c r="T3" s="4"/>
      <c r="U3" s="4" t="s">
        <v>448</v>
      </c>
    </row>
    <row r="4" spans="1:21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  <c r="N4" s="4"/>
    </row>
    <row r="5" spans="1:21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  <c r="M5" t="s">
        <v>443</v>
      </c>
      <c r="N5" s="4">
        <f>DAVERAGE($A$1:$F$129,"Staż pracy",$O$1:$U$3)</f>
        <v>17.25</v>
      </c>
    </row>
    <row r="6" spans="1:21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K6" s="1"/>
      <c r="L6" s="1"/>
      <c r="M6" s="1" t="s">
        <v>444</v>
      </c>
      <c r="N6" s="4">
        <f>DMAX($A$1:$F$129,"Wiek",$O$1:$U$3)</f>
        <v>54</v>
      </c>
    </row>
    <row r="7" spans="1:21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J7" s="1"/>
      <c r="K7" s="1"/>
      <c r="L7" s="1"/>
      <c r="M7" s="1" t="s">
        <v>445</v>
      </c>
      <c r="N7" s="4">
        <f>DMIN($A$1:$F$129,"Wiek",$O$1:$U$3)</f>
        <v>30</v>
      </c>
    </row>
    <row r="8" spans="1:21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 t="s">
        <v>446</v>
      </c>
      <c r="N8" s="2">
        <f>DSUM($A$1:$F$129,"Wynagrodzenie",$O$1:$U$3)</f>
        <v>51003</v>
      </c>
    </row>
    <row r="9" spans="1:21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J9" s="1"/>
      <c r="K9" s="1"/>
      <c r="L9" s="1"/>
      <c r="M9" s="1" t="s">
        <v>447</v>
      </c>
      <c r="N9" s="4">
        <f>DCOUNT($A$1:$F$129,"Wiek",$O$1:$U$3)</f>
        <v>16</v>
      </c>
    </row>
    <row r="10" spans="1:21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J10" s="1"/>
      <c r="K10" s="1"/>
      <c r="L10" s="1"/>
      <c r="M10" s="1"/>
      <c r="N10" s="4"/>
    </row>
    <row r="11" spans="1:21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4"/>
    </row>
    <row r="12" spans="1:21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J12" s="1"/>
      <c r="K12" s="1"/>
      <c r="L12" s="1"/>
      <c r="M12" s="1"/>
      <c r="N12" s="4"/>
    </row>
    <row r="13" spans="1:21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J13" s="1"/>
      <c r="K13" s="1"/>
      <c r="L13" s="1"/>
      <c r="M13" s="1"/>
      <c r="N13" s="1"/>
    </row>
    <row r="14" spans="1:21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21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J15" s="1"/>
      <c r="K15" s="1"/>
      <c r="L15" s="1"/>
      <c r="M15" s="1"/>
      <c r="N15" s="1"/>
    </row>
    <row r="16" spans="1:21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J16" s="1"/>
      <c r="K16" s="1"/>
      <c r="L16" s="1"/>
      <c r="M16" s="1"/>
      <c r="N16" s="1"/>
    </row>
    <row r="17" spans="1:14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  <c r="N18" s="1"/>
    </row>
    <row r="19" spans="1:14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1"/>
      <c r="L19" s="1"/>
      <c r="M19" s="1"/>
      <c r="N19" s="1"/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1"/>
      <c r="L20" s="1"/>
      <c r="M20" s="1"/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7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7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7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7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7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7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7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7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7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</row>
    <row r="74" spans="1:7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7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7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7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7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7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7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1"/>
  <sheetViews>
    <sheetView workbookViewId="0">
      <selection activeCell="C9" sqref="C9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8" ht="15.75">
      <c r="B1" s="19" t="s">
        <v>177</v>
      </c>
      <c r="E1" s="3" t="s">
        <v>178</v>
      </c>
    </row>
    <row r="3" spans="2:8" ht="24" customHeight="1">
      <c r="B3" s="16" t="s">
        <v>176</v>
      </c>
      <c r="C3" s="18">
        <v>1000000</v>
      </c>
    </row>
    <row r="4" spans="2:8" ht="24" customHeight="1">
      <c r="B4" s="16" t="s">
        <v>174</v>
      </c>
      <c r="C4" s="17">
        <v>0.03</v>
      </c>
    </row>
    <row r="5" spans="2:8" ht="24" customHeight="1">
      <c r="B5" s="16" t="s">
        <v>179</v>
      </c>
      <c r="C5" s="16">
        <v>5</v>
      </c>
    </row>
    <row r="6" spans="2:8" ht="24" customHeight="1">
      <c r="B6" s="16" t="s">
        <v>175</v>
      </c>
      <c r="C6" s="64">
        <f>FV($C$4,$C$5,,-$C$3,0)</f>
        <v>1159274.0742999997</v>
      </c>
    </row>
    <row r="7" spans="2:8">
      <c r="C7" s="65">
        <f>FVSCHEDULE($C$3,{0.03;0.03;0.03;0.03;0.03})</f>
        <v>1159274.0743</v>
      </c>
    </row>
    <row r="8" spans="2:8">
      <c r="C8" s="65">
        <f>FVSCHEDULE($C$3,$D$11:$H$11)</f>
        <v>1159274.0743</v>
      </c>
    </row>
    <row r="10" spans="2:8">
      <c r="D10" s="4">
        <v>1</v>
      </c>
      <c r="E10" s="4">
        <v>2</v>
      </c>
      <c r="F10" s="4">
        <v>3</v>
      </c>
      <c r="G10" s="4">
        <v>4</v>
      </c>
      <c r="H10" s="4">
        <v>5</v>
      </c>
    </row>
    <row r="11" spans="2:8">
      <c r="D11" s="63">
        <v>0.03</v>
      </c>
      <c r="E11" s="63">
        <v>0.03</v>
      </c>
      <c r="F11" s="63">
        <v>0.03</v>
      </c>
      <c r="G11" s="63">
        <v>0.03</v>
      </c>
      <c r="H11" s="63">
        <v>0.03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pane ySplit="3" topLeftCell="A4" activePane="bottomLeft" state="frozen"/>
      <selection pane="bottomLeft" activeCell="G4" sqref="G4:G19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29" t="s">
        <v>197</v>
      </c>
      <c r="E1" s="25" t="s">
        <v>196</v>
      </c>
      <c r="F1" s="66">
        <f ca="1">TODAY()</f>
        <v>43407</v>
      </c>
      <c r="H1" s="27" t="s">
        <v>199</v>
      </c>
    </row>
    <row r="2" spans="1:8" ht="20.25">
      <c r="A2" s="22"/>
      <c r="E2" s="23"/>
      <c r="F2" s="24"/>
    </row>
    <row r="3" spans="1:8" ht="45">
      <c r="A3" s="33" t="s">
        <v>190</v>
      </c>
      <c r="B3" s="33" t="s">
        <v>192</v>
      </c>
      <c r="C3" s="33" t="s">
        <v>190</v>
      </c>
      <c r="D3" s="33" t="s">
        <v>180</v>
      </c>
      <c r="E3" s="33" t="s">
        <v>198</v>
      </c>
      <c r="F3" s="34" t="s">
        <v>195</v>
      </c>
    </row>
    <row r="4" spans="1:8">
      <c r="A4" s="1" t="s">
        <v>185</v>
      </c>
      <c r="B4" s="1" t="s">
        <v>193</v>
      </c>
      <c r="C4" s="1" t="str">
        <f>TRIM($A4)</f>
        <v>SZZ Szczecin</v>
      </c>
      <c r="D4" s="4" t="str">
        <f>MID($C4,1,3)</f>
        <v>SZZ</v>
      </c>
      <c r="E4" s="21">
        <v>412000</v>
      </c>
      <c r="F4" s="4">
        <f>RANK($E4,$E$4:$E$18)</f>
        <v>9</v>
      </c>
    </row>
    <row r="5" spans="1:8">
      <c r="A5" s="1" t="s">
        <v>188</v>
      </c>
      <c r="B5" s="1" t="s">
        <v>194</v>
      </c>
      <c r="C5" s="52" t="str">
        <f t="shared" ref="C5:C18" si="0">TRIM($A5)</f>
        <v>RDO Radom</v>
      </c>
      <c r="D5" s="4" t="str">
        <f t="shared" ref="D5:D18" si="1">MID($C5,1,3)</f>
        <v>RDO</v>
      </c>
      <c r="E5" s="21">
        <v>500</v>
      </c>
      <c r="F5" s="4">
        <f t="shared" ref="F5:F18" si="2">RANK($E5,$E$4:$E$18)</f>
        <v>14</v>
      </c>
      <c r="G5" s="52"/>
    </row>
    <row r="6" spans="1:8">
      <c r="A6" s="1" t="s">
        <v>181</v>
      </c>
      <c r="B6" s="1" t="s">
        <v>194</v>
      </c>
      <c r="C6" s="52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  <c r="G6" s="52"/>
    </row>
    <row r="7" spans="1:8">
      <c r="A7" s="1" t="s">
        <v>191</v>
      </c>
      <c r="B7" s="1" t="s">
        <v>193</v>
      </c>
      <c r="C7" s="52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  <c r="G7" s="52"/>
    </row>
    <row r="8" spans="1:8">
      <c r="A8" s="1" t="s">
        <v>184</v>
      </c>
      <c r="B8" s="1" t="s">
        <v>193</v>
      </c>
      <c r="C8" s="52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  <c r="G8" s="52"/>
    </row>
    <row r="9" spans="1:8">
      <c r="A9" s="1" t="s">
        <v>186</v>
      </c>
      <c r="B9" s="1" t="s">
        <v>194</v>
      </c>
      <c r="C9" s="52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  <c r="G9" s="52"/>
    </row>
    <row r="10" spans="1:8">
      <c r="A10" s="1" t="s">
        <v>203</v>
      </c>
      <c r="B10" s="1" t="s">
        <v>194</v>
      </c>
      <c r="C10" s="52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  <c r="G10" s="52"/>
    </row>
    <row r="11" spans="1:8">
      <c r="A11" s="1" t="s">
        <v>204</v>
      </c>
      <c r="B11" s="1" t="s">
        <v>193</v>
      </c>
      <c r="C11" s="52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  <c r="G11" s="52"/>
    </row>
    <row r="12" spans="1:8">
      <c r="A12" s="1" t="s">
        <v>182</v>
      </c>
      <c r="B12" s="1" t="s">
        <v>194</v>
      </c>
      <c r="C12" s="52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  <c r="G12" s="52"/>
    </row>
    <row r="13" spans="1:8">
      <c r="A13" s="1" t="s">
        <v>189</v>
      </c>
      <c r="B13" s="1" t="s">
        <v>193</v>
      </c>
      <c r="C13" s="52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  <c r="G13" s="52"/>
    </row>
    <row r="14" spans="1:8">
      <c r="A14" s="1" t="s">
        <v>183</v>
      </c>
      <c r="B14" s="1" t="s">
        <v>194</v>
      </c>
      <c r="C14" s="52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  <c r="G14" s="52"/>
    </row>
    <row r="15" spans="1:8">
      <c r="A15" s="1" t="s">
        <v>205</v>
      </c>
      <c r="B15" s="1" t="s">
        <v>193</v>
      </c>
      <c r="C15" s="52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  <c r="G15" s="52"/>
    </row>
    <row r="16" spans="1:8">
      <c r="A16" s="1" t="s">
        <v>187</v>
      </c>
      <c r="B16" s="1" t="s">
        <v>194</v>
      </c>
      <c r="C16" s="52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  <c r="G16" s="52"/>
    </row>
    <row r="17" spans="1:7">
      <c r="A17" s="1" t="s">
        <v>206</v>
      </c>
      <c r="B17" s="1" t="s">
        <v>193</v>
      </c>
      <c r="C17" s="52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  <c r="G17" s="52"/>
    </row>
    <row r="18" spans="1:7">
      <c r="A18" s="1" t="s">
        <v>207</v>
      </c>
      <c r="B18" s="1" t="s">
        <v>193</v>
      </c>
      <c r="C18" s="52" t="str">
        <f t="shared" si="0"/>
        <v>WAW Warszawa Okęcie</v>
      </c>
      <c r="D18" s="4" t="str">
        <f t="shared" si="1"/>
        <v>WAW</v>
      </c>
      <c r="E18" s="28">
        <v>11219837</v>
      </c>
      <c r="F18" s="4">
        <f t="shared" si="2"/>
        <v>1</v>
      </c>
      <c r="G18" s="52"/>
    </row>
    <row r="19" spans="1:7">
      <c r="D19" s="4"/>
      <c r="E19" s="28"/>
      <c r="G19" s="52"/>
    </row>
    <row r="20" spans="1:7" ht="18.75" customHeight="1">
      <c r="C20" s="88" t="s">
        <v>200</v>
      </c>
      <c r="D20" s="88"/>
      <c r="E20" s="26">
        <f>SUM(E4:E18)</f>
        <v>30598455</v>
      </c>
    </row>
    <row r="21" spans="1:7" ht="18.75" customHeight="1">
      <c r="C21" s="88" t="s">
        <v>201</v>
      </c>
      <c r="D21" s="88"/>
      <c r="E21" s="26">
        <f>SUMIF($B$4:$B$18,"Północ",$E$4:$E$18)</f>
        <v>19788713</v>
      </c>
    </row>
    <row r="22" spans="1:7" ht="18.75" customHeight="1">
      <c r="C22" s="88" t="s">
        <v>202</v>
      </c>
      <c r="D22" s="88"/>
      <c r="E22" s="26">
        <f>SUMIF($B$4:$B$18,"Południe",$E$4:$E$18)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3"/>
  <sheetViews>
    <sheetView zoomScaleNormal="100" workbookViewId="0">
      <pane ySplit="3" topLeftCell="A4" activePane="bottomLeft" state="frozen"/>
      <selection pane="bottomLeft" activeCell="D19" sqref="D19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29" t="s">
        <v>402</v>
      </c>
      <c r="C1" s="25" t="s">
        <v>405</v>
      </c>
      <c r="D1" s="89">
        <f ca="1">NOW()</f>
        <v>43407.506424189814</v>
      </c>
      <c r="E1" s="90"/>
      <c r="G1" s="27" t="s">
        <v>404</v>
      </c>
    </row>
    <row r="2" spans="1:7" s="1" customFormat="1">
      <c r="D2" s="4"/>
      <c r="E2" s="4"/>
    </row>
    <row r="3" spans="1:7" ht="18.75" customHeight="1">
      <c r="A3" s="48" t="s">
        <v>0</v>
      </c>
      <c r="B3" s="48" t="s">
        <v>208</v>
      </c>
      <c r="C3" s="48" t="s">
        <v>400</v>
      </c>
      <c r="D3" s="34" t="s">
        <v>401</v>
      </c>
      <c r="E3" s="34" t="s">
        <v>403</v>
      </c>
    </row>
    <row r="4" spans="1:7">
      <c r="A4" s="36" t="s">
        <v>53</v>
      </c>
      <c r="B4" s="36" t="s">
        <v>209</v>
      </c>
      <c r="C4" s="36" t="str">
        <f>TRIM($B4&amp;" "&amp;$A4)</f>
        <v>Jan Górski</v>
      </c>
      <c r="D4" s="47">
        <v>35512</v>
      </c>
      <c r="E4" s="4">
        <f>YEAR(D4)</f>
        <v>1997</v>
      </c>
    </row>
    <row r="5" spans="1:7">
      <c r="A5" s="36" t="s">
        <v>210</v>
      </c>
      <c r="B5" s="36" t="s">
        <v>211</v>
      </c>
      <c r="C5" s="36" t="str">
        <f t="shared" ref="C5:C68" si="0">TRIM($B5&amp;" "&amp;$A5)</f>
        <v>Dariusz Roszak</v>
      </c>
      <c r="D5" s="47">
        <v>36587</v>
      </c>
      <c r="E5" s="4">
        <f t="shared" ref="E5:E68" si="1">YEAR(D5)</f>
        <v>2000</v>
      </c>
    </row>
    <row r="6" spans="1:7">
      <c r="A6" s="36" t="s">
        <v>212</v>
      </c>
      <c r="B6" s="36" t="s">
        <v>213</v>
      </c>
      <c r="C6" s="36" t="str">
        <f t="shared" si="0"/>
        <v>Paweł Cebula</v>
      </c>
      <c r="D6" s="47">
        <v>33075</v>
      </c>
      <c r="E6" s="4">
        <f t="shared" si="1"/>
        <v>1990</v>
      </c>
    </row>
    <row r="7" spans="1:7">
      <c r="A7" s="36" t="s">
        <v>120</v>
      </c>
      <c r="B7" s="36" t="s">
        <v>307</v>
      </c>
      <c r="C7" s="36" t="str">
        <f t="shared" si="0"/>
        <v>Aleksander Terlecki</v>
      </c>
      <c r="D7" s="47">
        <v>34868</v>
      </c>
      <c r="E7" s="4">
        <f t="shared" si="1"/>
        <v>1995</v>
      </c>
    </row>
    <row r="8" spans="1:7">
      <c r="A8" s="36" t="s">
        <v>214</v>
      </c>
      <c r="B8" s="36" t="s">
        <v>215</v>
      </c>
      <c r="C8" s="36" t="str">
        <f t="shared" si="0"/>
        <v>Zbigniew Wojtkowski</v>
      </c>
      <c r="D8" s="47">
        <v>35957</v>
      </c>
      <c r="E8" s="4">
        <f t="shared" si="1"/>
        <v>1998</v>
      </c>
    </row>
    <row r="9" spans="1:7">
      <c r="A9" s="36" t="s">
        <v>216</v>
      </c>
      <c r="B9" s="36" t="s">
        <v>217</v>
      </c>
      <c r="C9" s="36" t="str">
        <f t="shared" si="0"/>
        <v>Grzegorz Rębek</v>
      </c>
      <c r="D9" s="47">
        <v>35332</v>
      </c>
      <c r="E9" s="4">
        <f t="shared" si="1"/>
        <v>1996</v>
      </c>
    </row>
    <row r="10" spans="1:7">
      <c r="A10" s="36" t="s">
        <v>218</v>
      </c>
      <c r="B10" s="36" t="s">
        <v>219</v>
      </c>
      <c r="C10" s="36" t="str">
        <f t="shared" si="0"/>
        <v>Roman Sławecki</v>
      </c>
      <c r="D10" s="47">
        <v>33568</v>
      </c>
      <c r="E10" s="4">
        <f t="shared" si="1"/>
        <v>1991</v>
      </c>
    </row>
    <row r="11" spans="1:7">
      <c r="A11" s="36" t="s">
        <v>220</v>
      </c>
      <c r="B11" s="36" t="s">
        <v>221</v>
      </c>
      <c r="C11" s="36" t="str">
        <f t="shared" si="0"/>
        <v>Jarosław Deptuła</v>
      </c>
      <c r="D11" s="47">
        <v>34600</v>
      </c>
      <c r="E11" s="4">
        <f t="shared" si="1"/>
        <v>1994</v>
      </c>
    </row>
    <row r="12" spans="1:7">
      <c r="A12" s="36" t="s">
        <v>222</v>
      </c>
      <c r="B12" s="36" t="s">
        <v>223</v>
      </c>
      <c r="C12" s="36" t="str">
        <f t="shared" si="0"/>
        <v>Józef Szczerba</v>
      </c>
      <c r="D12" s="47">
        <v>34133</v>
      </c>
      <c r="E12" s="4">
        <f t="shared" si="1"/>
        <v>1993</v>
      </c>
    </row>
    <row r="13" spans="1:7">
      <c r="A13" s="36" t="s">
        <v>224</v>
      </c>
      <c r="B13" s="36" t="s">
        <v>225</v>
      </c>
      <c r="C13" s="36" t="str">
        <f t="shared" si="0"/>
        <v>Krzysztof Karski</v>
      </c>
      <c r="D13" s="47">
        <v>33661</v>
      </c>
      <c r="E13" s="4">
        <f t="shared" si="1"/>
        <v>1992</v>
      </c>
    </row>
    <row r="14" spans="1:7">
      <c r="A14" s="36" t="s">
        <v>226</v>
      </c>
      <c r="B14" s="36" t="s">
        <v>225</v>
      </c>
      <c r="C14" s="36" t="str">
        <f t="shared" si="0"/>
        <v>Krzysztof Rusiecki</v>
      </c>
      <c r="D14" s="47">
        <v>34191</v>
      </c>
      <c r="E14" s="4">
        <f t="shared" si="1"/>
        <v>1993</v>
      </c>
    </row>
    <row r="15" spans="1:7">
      <c r="A15" s="36" t="s">
        <v>227</v>
      </c>
      <c r="B15" s="36" t="s">
        <v>209</v>
      </c>
      <c r="C15" s="36" t="str">
        <f t="shared" si="0"/>
        <v>Jan Pisalski</v>
      </c>
      <c r="D15" s="47">
        <v>35101</v>
      </c>
      <c r="E15" s="4">
        <f t="shared" si="1"/>
        <v>1996</v>
      </c>
    </row>
    <row r="16" spans="1:7">
      <c r="A16" s="36" t="s">
        <v>228</v>
      </c>
      <c r="B16" s="36" t="s">
        <v>217</v>
      </c>
      <c r="C16" s="36" t="str">
        <f t="shared" si="0"/>
        <v>Grzegorz Wrona</v>
      </c>
      <c r="D16" s="47">
        <v>32928</v>
      </c>
      <c r="E16" s="4">
        <f t="shared" si="1"/>
        <v>1990</v>
      </c>
    </row>
    <row r="17" spans="1:7">
      <c r="A17" s="36" t="s">
        <v>229</v>
      </c>
      <c r="B17" s="36" t="s">
        <v>221</v>
      </c>
      <c r="C17" s="36" t="str">
        <f t="shared" si="0"/>
        <v>Jarosław Ross</v>
      </c>
      <c r="D17" s="47">
        <v>36426</v>
      </c>
      <c r="E17" s="4">
        <f t="shared" si="1"/>
        <v>1999</v>
      </c>
    </row>
    <row r="18" spans="1:7">
      <c r="A18" s="36" t="s">
        <v>230</v>
      </c>
      <c r="B18" s="36" t="s">
        <v>231</v>
      </c>
      <c r="C18" s="36" t="str">
        <f t="shared" si="0"/>
        <v>Joanna Dąbrowska</v>
      </c>
      <c r="D18" s="47">
        <v>34873</v>
      </c>
      <c r="E18" s="4">
        <f t="shared" si="1"/>
        <v>1995</v>
      </c>
      <c r="F18" s="1"/>
    </row>
    <row r="19" spans="1:7">
      <c r="A19" s="36" t="s">
        <v>232</v>
      </c>
      <c r="B19" s="36" t="s">
        <v>233</v>
      </c>
      <c r="C19" s="36" t="str">
        <f t="shared" si="0"/>
        <v>Stanisław Ćwierz</v>
      </c>
      <c r="D19" s="47">
        <v>33974</v>
      </c>
      <c r="E19" s="4">
        <f t="shared" si="1"/>
        <v>1993</v>
      </c>
      <c r="F19" s="1"/>
    </row>
    <row r="20" spans="1:7">
      <c r="A20" s="36" t="s">
        <v>234</v>
      </c>
      <c r="B20" s="36" t="s">
        <v>235</v>
      </c>
      <c r="C20" s="36" t="str">
        <f t="shared" si="0"/>
        <v>Jerzy Karpiński</v>
      </c>
      <c r="D20" s="47">
        <v>35043</v>
      </c>
      <c r="E20" s="4">
        <f t="shared" si="1"/>
        <v>1995</v>
      </c>
      <c r="F20" s="1"/>
      <c r="G20" s="20"/>
    </row>
    <row r="21" spans="1:7">
      <c r="A21" s="36" t="s">
        <v>236</v>
      </c>
      <c r="B21" s="36" t="s">
        <v>237</v>
      </c>
      <c r="C21" s="36" t="str">
        <f t="shared" si="0"/>
        <v>Zdzisława Sławiak</v>
      </c>
      <c r="D21" s="47">
        <v>34713</v>
      </c>
      <c r="E21" s="4">
        <f t="shared" si="1"/>
        <v>1995</v>
      </c>
      <c r="F21" s="1"/>
    </row>
    <row r="22" spans="1:7">
      <c r="A22" s="36" t="s">
        <v>238</v>
      </c>
      <c r="B22" s="36" t="s">
        <v>239</v>
      </c>
      <c r="C22" s="36" t="str">
        <f t="shared" si="0"/>
        <v>Stefan Adamczyk</v>
      </c>
      <c r="D22" s="47">
        <v>34683</v>
      </c>
      <c r="E22" s="4">
        <f t="shared" si="1"/>
        <v>1994</v>
      </c>
    </row>
    <row r="23" spans="1:7">
      <c r="A23" s="36" t="s">
        <v>240</v>
      </c>
      <c r="B23" s="36" t="s">
        <v>217</v>
      </c>
      <c r="C23" s="36" t="str">
        <f t="shared" si="0"/>
        <v>Grzegorz Kosecki</v>
      </c>
      <c r="D23" s="47">
        <v>36421</v>
      </c>
      <c r="E23" s="4">
        <f t="shared" si="1"/>
        <v>1999</v>
      </c>
    </row>
    <row r="24" spans="1:7">
      <c r="A24" s="36" t="s">
        <v>241</v>
      </c>
      <c r="B24" s="36" t="s">
        <v>242</v>
      </c>
      <c r="C24" s="36" t="str">
        <f t="shared" si="0"/>
        <v>Lena Zuba</v>
      </c>
      <c r="D24" s="47">
        <v>35905</v>
      </c>
      <c r="E24" s="4">
        <f t="shared" si="1"/>
        <v>1998</v>
      </c>
    </row>
    <row r="25" spans="1:7">
      <c r="A25" s="36" t="s">
        <v>243</v>
      </c>
      <c r="B25" s="36" t="s">
        <v>244</v>
      </c>
      <c r="C25" s="36" t="str">
        <f t="shared" si="0"/>
        <v>Wojciech Babalski</v>
      </c>
      <c r="D25" s="47">
        <v>35562</v>
      </c>
      <c r="E25" s="4">
        <f t="shared" si="1"/>
        <v>1997</v>
      </c>
    </row>
    <row r="26" spans="1:7">
      <c r="A26" s="36" t="s">
        <v>245</v>
      </c>
      <c r="B26" s="36" t="s">
        <v>246</v>
      </c>
      <c r="C26" s="36" t="str">
        <f t="shared" si="0"/>
        <v>Teresa Hibner</v>
      </c>
      <c r="D26" s="47">
        <v>35572</v>
      </c>
      <c r="E26" s="4">
        <f t="shared" si="1"/>
        <v>1997</v>
      </c>
    </row>
    <row r="27" spans="1:7">
      <c r="A27" s="36" t="s">
        <v>247</v>
      </c>
      <c r="B27" s="36" t="s">
        <v>248</v>
      </c>
      <c r="C27" s="36" t="str">
        <f t="shared" si="0"/>
        <v>Bożena Janowska</v>
      </c>
      <c r="D27" s="47">
        <v>34964</v>
      </c>
      <c r="E27" s="4">
        <f t="shared" si="1"/>
        <v>1995</v>
      </c>
    </row>
    <row r="28" spans="1:7">
      <c r="A28" s="36" t="s">
        <v>249</v>
      </c>
      <c r="B28" s="36" t="s">
        <v>250</v>
      </c>
      <c r="C28" s="36" t="str">
        <f t="shared" si="0"/>
        <v>Krystyna Okła-Drewnowicz</v>
      </c>
      <c r="D28" s="47">
        <v>36532</v>
      </c>
      <c r="E28" s="4">
        <f t="shared" si="1"/>
        <v>2000</v>
      </c>
    </row>
    <row r="29" spans="1:7">
      <c r="A29" s="36" t="s">
        <v>251</v>
      </c>
      <c r="B29" s="36" t="s">
        <v>406</v>
      </c>
      <c r="C29" s="36" t="str">
        <f t="shared" si="0"/>
        <v>Gabriela Pierzchała</v>
      </c>
      <c r="D29" s="47">
        <v>34041</v>
      </c>
      <c r="E29" s="4">
        <f t="shared" si="1"/>
        <v>1993</v>
      </c>
    </row>
    <row r="30" spans="1:7">
      <c r="A30" s="36" t="s">
        <v>30</v>
      </c>
      <c r="B30" s="36" t="s">
        <v>252</v>
      </c>
      <c r="C30" s="36" t="str">
        <f t="shared" si="0"/>
        <v>Ewa Baranowska</v>
      </c>
      <c r="D30" s="47">
        <v>34397</v>
      </c>
      <c r="E30" s="4">
        <f t="shared" si="1"/>
        <v>1994</v>
      </c>
    </row>
    <row r="31" spans="1:7">
      <c r="A31" s="36" t="s">
        <v>253</v>
      </c>
      <c r="B31" s="36" t="s">
        <v>254</v>
      </c>
      <c r="C31" s="36" t="str">
        <f t="shared" si="0"/>
        <v>Elżbieta Sikora</v>
      </c>
      <c r="D31" s="47">
        <v>34173</v>
      </c>
      <c r="E31" s="4">
        <f t="shared" si="1"/>
        <v>1993</v>
      </c>
    </row>
    <row r="32" spans="1:7">
      <c r="A32" s="36" t="s">
        <v>255</v>
      </c>
      <c r="B32" s="36" t="s">
        <v>209</v>
      </c>
      <c r="C32" s="36" t="str">
        <f t="shared" si="0"/>
        <v>Jan Rakoczy</v>
      </c>
      <c r="D32" s="47">
        <v>33625</v>
      </c>
      <c r="E32" s="4">
        <f t="shared" si="1"/>
        <v>1992</v>
      </c>
    </row>
    <row r="33" spans="1:5">
      <c r="A33" s="36" t="s">
        <v>256</v>
      </c>
      <c r="B33" s="36" t="s">
        <v>257</v>
      </c>
      <c r="C33" s="36" t="str">
        <f t="shared" si="0"/>
        <v>Andrzej Ołdakowski</v>
      </c>
      <c r="D33" s="47">
        <v>35033</v>
      </c>
      <c r="E33" s="4">
        <f t="shared" si="1"/>
        <v>1995</v>
      </c>
    </row>
    <row r="34" spans="1:5">
      <c r="A34" s="36" t="s">
        <v>258</v>
      </c>
      <c r="B34" s="36" t="s">
        <v>259</v>
      </c>
      <c r="C34" s="36" t="str">
        <f t="shared" si="0"/>
        <v>Jacek Jaros</v>
      </c>
      <c r="D34" s="47">
        <v>33823</v>
      </c>
      <c r="E34" s="4">
        <f t="shared" si="1"/>
        <v>1992</v>
      </c>
    </row>
    <row r="35" spans="1:5">
      <c r="A35" s="36" t="s">
        <v>30</v>
      </c>
      <c r="B35" s="36" t="s">
        <v>260</v>
      </c>
      <c r="C35" s="36" t="str">
        <f t="shared" si="0"/>
        <v>Urszula Baranowska</v>
      </c>
      <c r="D35" s="47">
        <v>36012</v>
      </c>
      <c r="E35" s="4">
        <f t="shared" si="1"/>
        <v>1998</v>
      </c>
    </row>
    <row r="36" spans="1:5">
      <c r="A36" s="36" t="s">
        <v>261</v>
      </c>
      <c r="B36" s="36" t="s">
        <v>262</v>
      </c>
      <c r="C36" s="36" t="str">
        <f t="shared" si="0"/>
        <v>Mirosława Masłowska</v>
      </c>
      <c r="D36" s="47">
        <v>33295</v>
      </c>
      <c r="E36" s="4">
        <f t="shared" si="1"/>
        <v>1991</v>
      </c>
    </row>
    <row r="37" spans="1:5">
      <c r="A37" s="36" t="s">
        <v>263</v>
      </c>
      <c r="B37" s="36" t="s">
        <v>264</v>
      </c>
      <c r="C37" s="36" t="str">
        <f t="shared" si="0"/>
        <v>Magdalena Fabisiak</v>
      </c>
      <c r="D37" s="47">
        <v>36503</v>
      </c>
      <c r="E37" s="4">
        <f t="shared" si="1"/>
        <v>1999</v>
      </c>
    </row>
    <row r="38" spans="1:5">
      <c r="A38" s="36" t="s">
        <v>265</v>
      </c>
      <c r="B38" s="36" t="s">
        <v>266</v>
      </c>
      <c r="C38" s="36" t="str">
        <f t="shared" si="0"/>
        <v>Michał Buła</v>
      </c>
      <c r="D38" s="47">
        <v>33231</v>
      </c>
      <c r="E38" s="4">
        <f t="shared" si="1"/>
        <v>1990</v>
      </c>
    </row>
    <row r="39" spans="1:5">
      <c r="A39" s="36" t="s">
        <v>267</v>
      </c>
      <c r="B39" s="36" t="s">
        <v>254</v>
      </c>
      <c r="C39" s="36" t="str">
        <f t="shared" si="0"/>
        <v>Elżbieta Wargocka</v>
      </c>
      <c r="D39" s="47">
        <v>33675</v>
      </c>
      <c r="E39" s="4">
        <f t="shared" si="1"/>
        <v>1992</v>
      </c>
    </row>
    <row r="40" spans="1:5">
      <c r="A40" s="36" t="s">
        <v>268</v>
      </c>
      <c r="B40" s="36" t="s">
        <v>269</v>
      </c>
      <c r="C40" s="36" t="str">
        <f t="shared" si="0"/>
        <v>Marek Krupa</v>
      </c>
      <c r="D40" s="47">
        <v>36089</v>
      </c>
      <c r="E40" s="4">
        <f t="shared" si="1"/>
        <v>1998</v>
      </c>
    </row>
    <row r="41" spans="1:5">
      <c r="A41" s="36" t="s">
        <v>270</v>
      </c>
      <c r="B41" s="36" t="s">
        <v>259</v>
      </c>
      <c r="C41" s="36" t="str">
        <f t="shared" si="0"/>
        <v>Jacek Kwitek</v>
      </c>
      <c r="D41" s="47">
        <v>34857</v>
      </c>
      <c r="E41" s="4">
        <f t="shared" si="1"/>
        <v>1995</v>
      </c>
    </row>
    <row r="42" spans="1:5">
      <c r="A42" s="36" t="s">
        <v>271</v>
      </c>
      <c r="B42" s="36" t="s">
        <v>215</v>
      </c>
      <c r="C42" s="36" t="str">
        <f t="shared" si="0"/>
        <v>Zbigniew Szarama</v>
      </c>
      <c r="D42" s="47">
        <v>35736</v>
      </c>
      <c r="E42" s="4">
        <f t="shared" si="1"/>
        <v>1997</v>
      </c>
    </row>
    <row r="43" spans="1:5">
      <c r="A43" s="36" t="s">
        <v>272</v>
      </c>
      <c r="B43" s="36" t="s">
        <v>273</v>
      </c>
      <c r="C43" s="36" t="str">
        <f t="shared" si="0"/>
        <v>Waldemar Skorupa</v>
      </c>
      <c r="D43" s="47">
        <v>35445</v>
      </c>
      <c r="E43" s="4">
        <f t="shared" si="1"/>
        <v>1997</v>
      </c>
    </row>
    <row r="44" spans="1:5">
      <c r="A44" s="36" t="s">
        <v>274</v>
      </c>
      <c r="B44" s="36" t="s">
        <v>269</v>
      </c>
      <c r="C44" s="36" t="str">
        <f t="shared" si="0"/>
        <v>Marek Janik</v>
      </c>
      <c r="D44" s="47">
        <v>35400</v>
      </c>
      <c r="E44" s="4">
        <f t="shared" si="1"/>
        <v>1996</v>
      </c>
    </row>
    <row r="45" spans="1:5">
      <c r="A45" s="36" t="s">
        <v>275</v>
      </c>
      <c r="B45" s="36" t="s">
        <v>276</v>
      </c>
      <c r="C45" s="36" t="str">
        <f t="shared" si="0"/>
        <v>Norbert Halicki</v>
      </c>
      <c r="D45" s="47">
        <v>33661</v>
      </c>
      <c r="E45" s="4">
        <f t="shared" si="1"/>
        <v>1992</v>
      </c>
    </row>
    <row r="46" spans="1:5">
      <c r="A46" s="36" t="s">
        <v>277</v>
      </c>
      <c r="B46" s="36" t="s">
        <v>217</v>
      </c>
      <c r="C46" s="36" t="str">
        <f t="shared" si="0"/>
        <v>Grzegorz Ryszka</v>
      </c>
      <c r="D46" s="47">
        <v>34915</v>
      </c>
      <c r="E46" s="4">
        <f t="shared" si="1"/>
        <v>1995</v>
      </c>
    </row>
    <row r="47" spans="1:5">
      <c r="A47" s="36" t="s">
        <v>278</v>
      </c>
      <c r="B47" s="36" t="s">
        <v>279</v>
      </c>
      <c r="C47" s="36" t="str">
        <f t="shared" si="0"/>
        <v>Adam Brejza</v>
      </c>
      <c r="D47" s="47">
        <v>33041</v>
      </c>
      <c r="E47" s="4">
        <f t="shared" si="1"/>
        <v>1990</v>
      </c>
    </row>
    <row r="48" spans="1:5">
      <c r="A48" s="36" t="s">
        <v>280</v>
      </c>
      <c r="B48" s="36" t="s">
        <v>248</v>
      </c>
      <c r="C48" s="36" t="str">
        <f t="shared" si="0"/>
        <v>Bożena Zakrzewska</v>
      </c>
      <c r="D48" s="47">
        <v>33665</v>
      </c>
      <c r="E48" s="4">
        <f t="shared" si="1"/>
        <v>1992</v>
      </c>
    </row>
    <row r="49" spans="1:5">
      <c r="A49" s="36" t="s">
        <v>281</v>
      </c>
      <c r="B49" s="36" t="s">
        <v>282</v>
      </c>
      <c r="C49" s="36" t="str">
        <f t="shared" si="0"/>
        <v>Leszek Czuma</v>
      </c>
      <c r="D49" s="47">
        <v>33233</v>
      </c>
      <c r="E49" s="4">
        <f t="shared" si="1"/>
        <v>1990</v>
      </c>
    </row>
    <row r="50" spans="1:5">
      <c r="A50" s="36" t="s">
        <v>283</v>
      </c>
      <c r="B50" s="36" t="s">
        <v>284</v>
      </c>
      <c r="C50" s="36" t="str">
        <f t="shared" si="0"/>
        <v>Maria Guzowska</v>
      </c>
      <c r="D50" s="47">
        <v>36805</v>
      </c>
      <c r="E50" s="4">
        <f t="shared" si="1"/>
        <v>2000</v>
      </c>
    </row>
    <row r="51" spans="1:5">
      <c r="A51" s="36" t="s">
        <v>285</v>
      </c>
      <c r="B51" s="36" t="s">
        <v>286</v>
      </c>
      <c r="C51" s="36" t="str">
        <f t="shared" si="0"/>
        <v>Tadeusz Raba</v>
      </c>
      <c r="D51" s="47">
        <v>35693</v>
      </c>
      <c r="E51" s="4">
        <f t="shared" si="1"/>
        <v>1997</v>
      </c>
    </row>
    <row r="52" spans="1:5">
      <c r="A52" s="36" t="s">
        <v>287</v>
      </c>
      <c r="B52" s="36" t="s">
        <v>288</v>
      </c>
      <c r="C52" s="36" t="str">
        <f t="shared" si="0"/>
        <v>Stanisława Kierzkowska</v>
      </c>
      <c r="D52" s="47">
        <v>34858</v>
      </c>
      <c r="E52" s="4">
        <f t="shared" si="1"/>
        <v>1995</v>
      </c>
    </row>
    <row r="53" spans="1:5">
      <c r="A53" s="36" t="s">
        <v>289</v>
      </c>
      <c r="B53" s="36" t="s">
        <v>233</v>
      </c>
      <c r="C53" s="36" t="str">
        <f t="shared" si="0"/>
        <v>Stanisław Polak</v>
      </c>
      <c r="D53" s="47">
        <v>34047</v>
      </c>
      <c r="E53" s="4">
        <f t="shared" si="1"/>
        <v>1993</v>
      </c>
    </row>
    <row r="54" spans="1:5">
      <c r="A54" s="36" t="s">
        <v>290</v>
      </c>
      <c r="B54" s="36" t="s">
        <v>291</v>
      </c>
      <c r="C54" s="36" t="str">
        <f t="shared" si="0"/>
        <v>Artur Racki</v>
      </c>
      <c r="D54" s="47">
        <v>36870</v>
      </c>
      <c r="E54" s="4">
        <f t="shared" si="1"/>
        <v>2000</v>
      </c>
    </row>
    <row r="55" spans="1:5">
      <c r="A55" s="36" t="s">
        <v>292</v>
      </c>
      <c r="B55" s="36" t="s">
        <v>254</v>
      </c>
      <c r="C55" s="36" t="str">
        <f t="shared" si="0"/>
        <v>Elżbieta Olechowska</v>
      </c>
      <c r="D55" s="47">
        <v>34293</v>
      </c>
      <c r="E55" s="4">
        <f t="shared" si="1"/>
        <v>1993</v>
      </c>
    </row>
    <row r="56" spans="1:5">
      <c r="A56" s="36" t="s">
        <v>238</v>
      </c>
      <c r="B56" s="36" t="s">
        <v>291</v>
      </c>
      <c r="C56" s="36" t="str">
        <f t="shared" si="0"/>
        <v>Artur Adamczyk</v>
      </c>
      <c r="D56" s="47">
        <v>35472</v>
      </c>
      <c r="E56" s="4">
        <f t="shared" si="1"/>
        <v>1997</v>
      </c>
    </row>
    <row r="57" spans="1:5">
      <c r="A57" s="36" t="s">
        <v>293</v>
      </c>
      <c r="B57" s="36" t="s">
        <v>284</v>
      </c>
      <c r="C57" s="36" t="str">
        <f t="shared" si="0"/>
        <v>Maria Wolak</v>
      </c>
      <c r="D57" s="47">
        <v>35589</v>
      </c>
      <c r="E57" s="4">
        <f t="shared" si="1"/>
        <v>1997</v>
      </c>
    </row>
    <row r="58" spans="1:5">
      <c r="A58" s="36" t="s">
        <v>294</v>
      </c>
      <c r="B58" s="36" t="s">
        <v>295</v>
      </c>
      <c r="C58" s="36" t="str">
        <f t="shared" si="0"/>
        <v>Czesław Waśko</v>
      </c>
      <c r="D58" s="47">
        <v>35233</v>
      </c>
      <c r="E58" s="4">
        <f t="shared" si="1"/>
        <v>1996</v>
      </c>
    </row>
    <row r="59" spans="1:5">
      <c r="A59" s="36" t="s">
        <v>296</v>
      </c>
      <c r="B59" s="36" t="s">
        <v>297</v>
      </c>
      <c r="C59" s="36" t="str">
        <f t="shared" si="0"/>
        <v>Bogusław Żelichowski</v>
      </c>
      <c r="D59" s="47">
        <v>33705</v>
      </c>
      <c r="E59" s="4">
        <f t="shared" si="1"/>
        <v>1992</v>
      </c>
    </row>
    <row r="60" spans="1:5">
      <c r="A60" s="36" t="s">
        <v>298</v>
      </c>
      <c r="B60" s="36" t="s">
        <v>286</v>
      </c>
      <c r="C60" s="36" t="str">
        <f t="shared" si="0"/>
        <v>Tadeusz Lipiec</v>
      </c>
      <c r="D60" s="47">
        <v>34717</v>
      </c>
      <c r="E60" s="4">
        <f t="shared" si="1"/>
        <v>1995</v>
      </c>
    </row>
    <row r="61" spans="1:5">
      <c r="A61" s="36" t="s">
        <v>299</v>
      </c>
      <c r="B61" s="36" t="s">
        <v>254</v>
      </c>
      <c r="C61" s="36" t="str">
        <f t="shared" si="0"/>
        <v>Elżbieta Drab</v>
      </c>
      <c r="D61" s="47">
        <v>34932</v>
      </c>
      <c r="E61" s="4">
        <f t="shared" si="1"/>
        <v>1995</v>
      </c>
    </row>
    <row r="62" spans="1:5">
      <c r="A62" s="36" t="s">
        <v>300</v>
      </c>
      <c r="B62" s="36" t="s">
        <v>257</v>
      </c>
      <c r="C62" s="36" t="str">
        <f t="shared" si="0"/>
        <v>Andrzej Kowalski</v>
      </c>
      <c r="D62" s="47">
        <v>34965</v>
      </c>
      <c r="E62" s="4">
        <f t="shared" si="1"/>
        <v>1995</v>
      </c>
    </row>
    <row r="63" spans="1:5">
      <c r="A63" s="36" t="s">
        <v>301</v>
      </c>
      <c r="B63" s="36" t="s">
        <v>257</v>
      </c>
      <c r="C63" s="36" t="str">
        <f t="shared" si="0"/>
        <v>Andrzej Kuriata</v>
      </c>
      <c r="D63" s="47">
        <v>35210</v>
      </c>
      <c r="E63" s="4">
        <f t="shared" si="1"/>
        <v>1996</v>
      </c>
    </row>
    <row r="64" spans="1:5">
      <c r="A64" s="36" t="s">
        <v>302</v>
      </c>
      <c r="B64" s="36" t="s">
        <v>225</v>
      </c>
      <c r="C64" s="36" t="str">
        <f t="shared" si="0"/>
        <v>Krzysztof Gwiazdowski</v>
      </c>
      <c r="D64" s="47">
        <v>35857</v>
      </c>
      <c r="E64" s="4">
        <f t="shared" si="1"/>
        <v>1998</v>
      </c>
    </row>
    <row r="65" spans="1:5">
      <c r="A65" s="36" t="s">
        <v>303</v>
      </c>
      <c r="B65" s="36" t="s">
        <v>252</v>
      </c>
      <c r="C65" s="36" t="str">
        <f t="shared" si="0"/>
        <v>Ewa Wielichowska</v>
      </c>
      <c r="D65" s="47">
        <v>33643</v>
      </c>
      <c r="E65" s="4">
        <f t="shared" si="1"/>
        <v>1992</v>
      </c>
    </row>
    <row r="66" spans="1:5">
      <c r="A66" s="36" t="s">
        <v>304</v>
      </c>
      <c r="B66" s="36" t="s">
        <v>252</v>
      </c>
      <c r="C66" s="36" t="str">
        <f t="shared" si="0"/>
        <v>Ewa Witek</v>
      </c>
      <c r="D66" s="47">
        <v>34186</v>
      </c>
      <c r="E66" s="4">
        <f t="shared" si="1"/>
        <v>1993</v>
      </c>
    </row>
    <row r="67" spans="1:5">
      <c r="A67" s="36" t="s">
        <v>305</v>
      </c>
      <c r="B67" s="36" t="s">
        <v>279</v>
      </c>
      <c r="C67" s="36" t="str">
        <f t="shared" si="0"/>
        <v>Adam Suski</v>
      </c>
      <c r="D67" s="47">
        <v>36745</v>
      </c>
      <c r="E67" s="4">
        <f t="shared" si="1"/>
        <v>2000</v>
      </c>
    </row>
    <row r="68" spans="1:5">
      <c r="A68" s="36" t="s">
        <v>306</v>
      </c>
      <c r="B68" s="36" t="s">
        <v>307</v>
      </c>
      <c r="C68" s="36" t="str">
        <f t="shared" si="0"/>
        <v>Aleksander Osuch</v>
      </c>
      <c r="D68" s="47">
        <v>33993</v>
      </c>
      <c r="E68" s="4">
        <f t="shared" si="1"/>
        <v>1993</v>
      </c>
    </row>
    <row r="69" spans="1:5">
      <c r="A69" s="36" t="s">
        <v>308</v>
      </c>
      <c r="B69" s="36" t="s">
        <v>231</v>
      </c>
      <c r="C69" s="36" t="str">
        <f t="shared" ref="C69:C132" si="2">TRIM($B69&amp;" "&amp;$A69)</f>
        <v>Joanna Młyńczak</v>
      </c>
      <c r="D69" s="47">
        <v>35549</v>
      </c>
      <c r="E69" s="4">
        <f t="shared" ref="E69:E132" si="3">YEAR(D69)</f>
        <v>1997</v>
      </c>
    </row>
    <row r="70" spans="1:5">
      <c r="A70" s="36" t="s">
        <v>309</v>
      </c>
      <c r="B70" s="36" t="s">
        <v>257</v>
      </c>
      <c r="C70" s="36" t="str">
        <f t="shared" si="2"/>
        <v>Andrzej Kaczanowski</v>
      </c>
      <c r="D70" s="47">
        <v>36162</v>
      </c>
      <c r="E70" s="4">
        <f t="shared" si="3"/>
        <v>1999</v>
      </c>
    </row>
    <row r="71" spans="1:5">
      <c r="A71" s="36" t="s">
        <v>310</v>
      </c>
      <c r="B71" s="36" t="s">
        <v>213</v>
      </c>
      <c r="C71" s="36" t="str">
        <f t="shared" si="2"/>
        <v>Paweł Krzyśków</v>
      </c>
      <c r="D71" s="47">
        <v>33507</v>
      </c>
      <c r="E71" s="4">
        <f t="shared" si="3"/>
        <v>1991</v>
      </c>
    </row>
    <row r="72" spans="1:5">
      <c r="A72" s="36" t="s">
        <v>311</v>
      </c>
      <c r="B72" s="36" t="s">
        <v>312</v>
      </c>
      <c r="C72" s="36" t="str">
        <f t="shared" si="2"/>
        <v>Piotr Katulski</v>
      </c>
      <c r="D72" s="47">
        <v>35183</v>
      </c>
      <c r="E72" s="4">
        <f t="shared" si="3"/>
        <v>1996</v>
      </c>
    </row>
    <row r="73" spans="1:5">
      <c r="A73" s="36" t="s">
        <v>313</v>
      </c>
      <c r="B73" s="36" t="s">
        <v>314</v>
      </c>
      <c r="C73" s="36" t="str">
        <f t="shared" si="2"/>
        <v>Jolanta Streker-Dembińska</v>
      </c>
      <c r="D73" s="47">
        <v>36411</v>
      </c>
      <c r="E73" s="4">
        <f t="shared" si="3"/>
        <v>1999</v>
      </c>
    </row>
    <row r="74" spans="1:5">
      <c r="A74" s="36" t="s">
        <v>315</v>
      </c>
      <c r="B74" s="36" t="s">
        <v>316</v>
      </c>
      <c r="C74" s="36" t="str">
        <f t="shared" si="2"/>
        <v>Ryszard Chłopek</v>
      </c>
      <c r="D74" s="47">
        <v>34500</v>
      </c>
      <c r="E74" s="4">
        <f t="shared" si="3"/>
        <v>1994</v>
      </c>
    </row>
    <row r="75" spans="1:5">
      <c r="A75" s="36" t="s">
        <v>317</v>
      </c>
      <c r="B75" s="36" t="s">
        <v>312</v>
      </c>
      <c r="C75" s="36" t="str">
        <f t="shared" si="2"/>
        <v>Piotr Kaźmierczak</v>
      </c>
      <c r="D75" s="47">
        <v>36128</v>
      </c>
      <c r="E75" s="4">
        <f t="shared" si="3"/>
        <v>1998</v>
      </c>
    </row>
    <row r="76" spans="1:5">
      <c r="A76" s="36" t="s">
        <v>94</v>
      </c>
      <c r="B76" s="36" t="s">
        <v>318</v>
      </c>
      <c r="C76" s="36" t="str">
        <f t="shared" si="2"/>
        <v>Agnieszka Nowak</v>
      </c>
      <c r="D76" s="47">
        <v>34109</v>
      </c>
      <c r="E76" s="4">
        <f t="shared" si="3"/>
        <v>1993</v>
      </c>
    </row>
    <row r="77" spans="1:5">
      <c r="A77" s="36" t="s">
        <v>319</v>
      </c>
      <c r="B77" s="36" t="s">
        <v>320</v>
      </c>
      <c r="C77" s="36" t="str">
        <f t="shared" si="2"/>
        <v>Kazimierz Tyszkiewicz</v>
      </c>
      <c r="D77" s="47">
        <v>35939</v>
      </c>
      <c r="E77" s="4">
        <f t="shared" si="3"/>
        <v>1998</v>
      </c>
    </row>
    <row r="78" spans="1:5">
      <c r="A78" s="36" t="s">
        <v>321</v>
      </c>
      <c r="B78" s="36" t="s">
        <v>322</v>
      </c>
      <c r="C78" s="36" t="str">
        <f t="shared" si="2"/>
        <v>Karol Bętkowski</v>
      </c>
      <c r="D78" s="47">
        <v>35631</v>
      </c>
      <c r="E78" s="4">
        <f t="shared" si="3"/>
        <v>1997</v>
      </c>
    </row>
    <row r="79" spans="1:5">
      <c r="A79" s="36" t="s">
        <v>323</v>
      </c>
      <c r="B79" s="36" t="s">
        <v>257</v>
      </c>
      <c r="C79" s="36" t="str">
        <f t="shared" si="2"/>
        <v>Andrzej Czechyra</v>
      </c>
      <c r="D79" s="47">
        <v>34672</v>
      </c>
      <c r="E79" s="4">
        <f t="shared" si="3"/>
        <v>1994</v>
      </c>
    </row>
    <row r="80" spans="1:5">
      <c r="A80" s="37" t="s">
        <v>47</v>
      </c>
      <c r="B80" s="37" t="s">
        <v>324</v>
      </c>
      <c r="C80" s="36" t="str">
        <f t="shared" si="2"/>
        <v>Izabela Feler</v>
      </c>
      <c r="D80" s="47">
        <v>34807</v>
      </c>
      <c r="E80" s="4">
        <f t="shared" si="3"/>
        <v>1995</v>
      </c>
    </row>
    <row r="81" spans="1:5">
      <c r="A81" s="37" t="s">
        <v>63</v>
      </c>
      <c r="B81" s="37" t="s">
        <v>325</v>
      </c>
      <c r="C81" s="36" t="str">
        <f t="shared" si="2"/>
        <v>Barbara Jasińska</v>
      </c>
      <c r="D81" s="47">
        <v>35533</v>
      </c>
      <c r="E81" s="4">
        <f t="shared" si="3"/>
        <v>1997</v>
      </c>
    </row>
    <row r="82" spans="1:5">
      <c r="A82" s="37" t="s">
        <v>39</v>
      </c>
      <c r="B82" s="37" t="s">
        <v>326</v>
      </c>
      <c r="C82" s="36" t="str">
        <f t="shared" si="2"/>
        <v>Monika Ciechowska</v>
      </c>
      <c r="D82" s="47">
        <v>34929</v>
      </c>
      <c r="E82" s="4">
        <f t="shared" si="3"/>
        <v>1995</v>
      </c>
    </row>
    <row r="83" spans="1:5">
      <c r="A83" s="37" t="s">
        <v>88</v>
      </c>
      <c r="B83" s="37" t="s">
        <v>327</v>
      </c>
      <c r="C83" s="36" t="str">
        <f t="shared" si="2"/>
        <v>Grażyna Mikołajczyk</v>
      </c>
      <c r="D83" s="47">
        <v>34130</v>
      </c>
      <c r="E83" s="4">
        <f t="shared" si="3"/>
        <v>1993</v>
      </c>
    </row>
    <row r="84" spans="1:5">
      <c r="A84" s="37" t="s">
        <v>111</v>
      </c>
      <c r="B84" s="37" t="s">
        <v>328</v>
      </c>
      <c r="C84" s="36" t="str">
        <f t="shared" si="2"/>
        <v>Daniel Siedlecki</v>
      </c>
      <c r="D84" s="47">
        <v>32961</v>
      </c>
      <c r="E84" s="4">
        <f t="shared" si="3"/>
        <v>1990</v>
      </c>
    </row>
    <row r="85" spans="1:5">
      <c r="A85" s="37" t="s">
        <v>128</v>
      </c>
      <c r="B85" s="37" t="s">
        <v>329</v>
      </c>
      <c r="C85" s="36" t="str">
        <f t="shared" si="2"/>
        <v>Aneta Wolej</v>
      </c>
      <c r="D85" s="47">
        <v>35978</v>
      </c>
      <c r="E85" s="4">
        <f t="shared" si="3"/>
        <v>1998</v>
      </c>
    </row>
    <row r="86" spans="1:5">
      <c r="A86" s="37" t="s">
        <v>130</v>
      </c>
      <c r="B86" s="37" t="s">
        <v>330</v>
      </c>
      <c r="C86" s="36" t="str">
        <f t="shared" si="2"/>
        <v>Karolina Zach</v>
      </c>
      <c r="D86" s="47">
        <v>35938</v>
      </c>
      <c r="E86" s="4">
        <f t="shared" si="3"/>
        <v>1998</v>
      </c>
    </row>
    <row r="87" spans="1:5">
      <c r="A87" s="37" t="s">
        <v>30</v>
      </c>
      <c r="B87" s="37" t="s">
        <v>331</v>
      </c>
      <c r="C87" s="36" t="str">
        <f t="shared" si="2"/>
        <v>Melisa Baranowska</v>
      </c>
      <c r="D87" s="47">
        <v>34556</v>
      </c>
      <c r="E87" s="4">
        <f t="shared" si="3"/>
        <v>1994</v>
      </c>
    </row>
    <row r="88" spans="1:5">
      <c r="A88" s="37" t="s">
        <v>86</v>
      </c>
      <c r="B88" s="37" t="s">
        <v>332</v>
      </c>
      <c r="C88" s="36" t="str">
        <f t="shared" si="2"/>
        <v>Ewelina Miejska</v>
      </c>
      <c r="D88" s="47">
        <v>34214</v>
      </c>
      <c r="E88" s="4">
        <f t="shared" si="3"/>
        <v>1993</v>
      </c>
    </row>
    <row r="89" spans="1:5">
      <c r="A89" s="37" t="s">
        <v>117</v>
      </c>
      <c r="B89" s="37" t="s">
        <v>333</v>
      </c>
      <c r="C89" s="36" t="str">
        <f t="shared" si="2"/>
        <v>Zofia Szafrańska</v>
      </c>
      <c r="D89" s="47">
        <v>35242</v>
      </c>
      <c r="E89" s="4">
        <f t="shared" si="3"/>
        <v>1996</v>
      </c>
    </row>
    <row r="90" spans="1:5">
      <c r="A90" s="37" t="s">
        <v>45</v>
      </c>
      <c r="B90" s="37" t="s">
        <v>334</v>
      </c>
      <c r="C90" s="36" t="str">
        <f t="shared" si="2"/>
        <v>Juliusz Dziwulski</v>
      </c>
      <c r="D90" s="47">
        <v>35862</v>
      </c>
      <c r="E90" s="4">
        <f t="shared" si="3"/>
        <v>1998</v>
      </c>
    </row>
    <row r="91" spans="1:5">
      <c r="A91" s="37" t="s">
        <v>16</v>
      </c>
      <c r="B91" s="37" t="s">
        <v>324</v>
      </c>
      <c r="C91" s="36" t="str">
        <f t="shared" si="2"/>
        <v>Izabela Dudek</v>
      </c>
      <c r="D91" s="47">
        <v>35306</v>
      </c>
      <c r="E91" s="4">
        <f t="shared" si="3"/>
        <v>1996</v>
      </c>
    </row>
    <row r="92" spans="1:5">
      <c r="A92" s="37" t="s">
        <v>59</v>
      </c>
      <c r="B92" s="37" t="s">
        <v>335</v>
      </c>
      <c r="C92" s="36" t="str">
        <f t="shared" si="2"/>
        <v>Benedykt Hardy</v>
      </c>
      <c r="D92" s="47">
        <v>34768</v>
      </c>
      <c r="E92" s="4">
        <f t="shared" si="3"/>
        <v>1995</v>
      </c>
    </row>
    <row r="93" spans="1:5">
      <c r="A93" s="37" t="s">
        <v>100</v>
      </c>
      <c r="B93" s="37" t="s">
        <v>211</v>
      </c>
      <c r="C93" s="36" t="str">
        <f t="shared" si="2"/>
        <v>Dariusz Pieńkowski</v>
      </c>
      <c r="D93" s="47">
        <v>34112</v>
      </c>
      <c r="E93" s="4">
        <f t="shared" si="3"/>
        <v>1993</v>
      </c>
    </row>
    <row r="94" spans="1:5">
      <c r="A94" s="37" t="s">
        <v>76</v>
      </c>
      <c r="B94" s="37" t="s">
        <v>233</v>
      </c>
      <c r="C94" s="36" t="str">
        <f t="shared" si="2"/>
        <v>Stanisław Lechowicz</v>
      </c>
      <c r="D94" s="47">
        <v>36722</v>
      </c>
      <c r="E94" s="4">
        <f t="shared" si="3"/>
        <v>2000</v>
      </c>
    </row>
    <row r="95" spans="1:5">
      <c r="A95" s="37" t="s">
        <v>63</v>
      </c>
      <c r="B95" s="37" t="s">
        <v>336</v>
      </c>
      <c r="C95" s="36" t="str">
        <f t="shared" si="2"/>
        <v>Janina Jasińska</v>
      </c>
      <c r="D95" s="47">
        <v>34816</v>
      </c>
      <c r="E95" s="4">
        <f t="shared" si="3"/>
        <v>1995</v>
      </c>
    </row>
    <row r="96" spans="1:5">
      <c r="A96" s="37" t="s">
        <v>134</v>
      </c>
      <c r="B96" s="37" t="s">
        <v>337</v>
      </c>
      <c r="C96" s="36" t="str">
        <f t="shared" si="2"/>
        <v>Romuald Zambrowicz</v>
      </c>
      <c r="D96" s="47">
        <v>36769</v>
      </c>
      <c r="E96" s="4">
        <f t="shared" si="3"/>
        <v>2000</v>
      </c>
    </row>
    <row r="97" spans="1:5">
      <c r="A97" s="37" t="s">
        <v>107</v>
      </c>
      <c r="B97" s="37" t="s">
        <v>338</v>
      </c>
      <c r="C97" s="36" t="str">
        <f t="shared" si="2"/>
        <v>Olgierd Rosiewicz</v>
      </c>
      <c r="D97" s="47">
        <v>33217</v>
      </c>
      <c r="E97" s="4">
        <f t="shared" si="3"/>
        <v>1990</v>
      </c>
    </row>
    <row r="98" spans="1:5">
      <c r="A98" s="37" t="s">
        <v>113</v>
      </c>
      <c r="B98" s="37" t="s">
        <v>339</v>
      </c>
      <c r="C98" s="36" t="str">
        <f t="shared" si="2"/>
        <v>Mikołaj Siennicki</v>
      </c>
      <c r="D98" s="47">
        <v>34544</v>
      </c>
      <c r="E98" s="4">
        <f t="shared" si="3"/>
        <v>1994</v>
      </c>
    </row>
    <row r="99" spans="1:5">
      <c r="A99" s="37" t="s">
        <v>29</v>
      </c>
      <c r="B99" s="37" t="s">
        <v>217</v>
      </c>
      <c r="C99" s="36" t="str">
        <f t="shared" si="2"/>
        <v>Grzegorz Anioł</v>
      </c>
      <c r="D99" s="47">
        <v>35506</v>
      </c>
      <c r="E99" s="4">
        <f t="shared" si="3"/>
        <v>1997</v>
      </c>
    </row>
    <row r="100" spans="1:5">
      <c r="A100" s="37" t="s">
        <v>78</v>
      </c>
      <c r="B100" s="37" t="s">
        <v>340</v>
      </c>
      <c r="C100" s="36" t="str">
        <f t="shared" si="2"/>
        <v>Janusz Lichwiarz</v>
      </c>
      <c r="D100" s="47">
        <v>34028</v>
      </c>
      <c r="E100" s="4">
        <f t="shared" si="3"/>
        <v>1993</v>
      </c>
    </row>
    <row r="101" spans="1:5">
      <c r="A101" s="37" t="s">
        <v>35</v>
      </c>
      <c r="B101" s="37" t="s">
        <v>235</v>
      </c>
      <c r="C101" s="36" t="str">
        <f t="shared" si="2"/>
        <v>Jerzy Boroński</v>
      </c>
      <c r="D101" s="47">
        <v>35857</v>
      </c>
      <c r="E101" s="4">
        <f t="shared" si="3"/>
        <v>1998</v>
      </c>
    </row>
    <row r="102" spans="1:5">
      <c r="A102" s="37" t="s">
        <v>110</v>
      </c>
      <c r="B102" s="37" t="s">
        <v>341</v>
      </c>
      <c r="C102" s="36" t="str">
        <f t="shared" si="2"/>
        <v>Elwira Sękocińska</v>
      </c>
      <c r="D102" s="47">
        <v>36077</v>
      </c>
      <c r="E102" s="4">
        <f t="shared" si="3"/>
        <v>1998</v>
      </c>
    </row>
    <row r="103" spans="1:5">
      <c r="A103" s="37" t="s">
        <v>66</v>
      </c>
      <c r="B103" s="37" t="s">
        <v>266</v>
      </c>
      <c r="C103" s="36" t="str">
        <f t="shared" si="2"/>
        <v>Michał Kadej</v>
      </c>
      <c r="D103" s="47">
        <v>33156</v>
      </c>
      <c r="E103" s="4">
        <f t="shared" si="3"/>
        <v>1990</v>
      </c>
    </row>
    <row r="104" spans="1:5">
      <c r="A104" s="37" t="s">
        <v>53</v>
      </c>
      <c r="B104" s="37" t="s">
        <v>307</v>
      </c>
      <c r="C104" s="36" t="str">
        <f t="shared" si="2"/>
        <v>Aleksander Górski</v>
      </c>
      <c r="D104" s="47">
        <v>36809</v>
      </c>
      <c r="E104" s="4">
        <f t="shared" si="3"/>
        <v>2000</v>
      </c>
    </row>
    <row r="105" spans="1:5">
      <c r="A105" s="37" t="s">
        <v>65</v>
      </c>
      <c r="B105" s="37" t="s">
        <v>225</v>
      </c>
      <c r="C105" s="36" t="str">
        <f t="shared" si="2"/>
        <v>Krzysztof Kacprzak</v>
      </c>
      <c r="D105" s="47">
        <v>35848</v>
      </c>
      <c r="E105" s="4">
        <f t="shared" si="3"/>
        <v>1998</v>
      </c>
    </row>
    <row r="106" spans="1:5">
      <c r="A106" s="37" t="s">
        <v>70</v>
      </c>
      <c r="B106" s="37" t="s">
        <v>342</v>
      </c>
      <c r="C106" s="36" t="str">
        <f t="shared" si="2"/>
        <v>Wiesław Kopernik</v>
      </c>
      <c r="D106" s="47">
        <v>34458</v>
      </c>
      <c r="E106" s="4">
        <f t="shared" si="3"/>
        <v>1994</v>
      </c>
    </row>
    <row r="107" spans="1:5">
      <c r="A107" s="37" t="s">
        <v>115</v>
      </c>
      <c r="B107" s="37" t="s">
        <v>343</v>
      </c>
      <c r="C107" s="36" t="str">
        <f t="shared" si="2"/>
        <v>Renata Sobiecka</v>
      </c>
      <c r="D107" s="47">
        <v>33525</v>
      </c>
      <c r="E107" s="4">
        <f t="shared" si="3"/>
        <v>1991</v>
      </c>
    </row>
    <row r="108" spans="1:5">
      <c r="A108" s="37" t="s">
        <v>94</v>
      </c>
      <c r="B108" s="37" t="s">
        <v>269</v>
      </c>
      <c r="C108" s="36" t="str">
        <f t="shared" si="2"/>
        <v>Marek Nowak</v>
      </c>
      <c r="D108" s="47">
        <v>36587</v>
      </c>
      <c r="E108" s="4">
        <f t="shared" si="3"/>
        <v>2000</v>
      </c>
    </row>
    <row r="109" spans="1:5">
      <c r="A109" s="37" t="s">
        <v>69</v>
      </c>
      <c r="B109" s="37" t="s">
        <v>344</v>
      </c>
      <c r="C109" s="36" t="str">
        <f t="shared" si="2"/>
        <v>Cezary Kłosiński</v>
      </c>
      <c r="D109" s="47">
        <v>36124</v>
      </c>
      <c r="E109" s="4">
        <f t="shared" si="3"/>
        <v>1998</v>
      </c>
    </row>
    <row r="110" spans="1:5">
      <c r="A110" s="37" t="s">
        <v>121</v>
      </c>
      <c r="B110" s="37" t="s">
        <v>345</v>
      </c>
      <c r="C110" s="36" t="str">
        <f t="shared" si="2"/>
        <v>Zygmunt Tkaczyk</v>
      </c>
      <c r="D110" s="47">
        <v>35284</v>
      </c>
      <c r="E110" s="4">
        <f t="shared" si="3"/>
        <v>1996</v>
      </c>
    </row>
    <row r="111" spans="1:5">
      <c r="A111" s="37" t="s">
        <v>46</v>
      </c>
      <c r="B111" s="37" t="s">
        <v>346</v>
      </c>
      <c r="C111" s="36" t="str">
        <f t="shared" si="2"/>
        <v>Dorota Fedoruk</v>
      </c>
      <c r="D111" s="47">
        <v>33378</v>
      </c>
      <c r="E111" s="4">
        <f t="shared" si="3"/>
        <v>1991</v>
      </c>
    </row>
    <row r="112" spans="1:5">
      <c r="A112" s="37" t="s">
        <v>119</v>
      </c>
      <c r="B112" s="37" t="s">
        <v>347</v>
      </c>
      <c r="C112" s="36" t="str">
        <f t="shared" si="2"/>
        <v>Zuzanna Śliwińska</v>
      </c>
      <c r="D112" s="47">
        <v>33872</v>
      </c>
      <c r="E112" s="4">
        <f t="shared" si="3"/>
        <v>1992</v>
      </c>
    </row>
    <row r="113" spans="1:5">
      <c r="A113" s="37" t="s">
        <v>77</v>
      </c>
      <c r="B113" s="37" t="s">
        <v>348</v>
      </c>
      <c r="C113" s="36" t="str">
        <f t="shared" si="2"/>
        <v>Maryla Leszczyńska</v>
      </c>
      <c r="D113" s="47">
        <v>34536</v>
      </c>
      <c r="E113" s="4">
        <f t="shared" si="3"/>
        <v>1994</v>
      </c>
    </row>
    <row r="114" spans="1:5">
      <c r="A114" s="37" t="s">
        <v>30</v>
      </c>
      <c r="B114" s="37" t="s">
        <v>331</v>
      </c>
      <c r="C114" s="36" t="str">
        <f t="shared" si="2"/>
        <v>Melisa Baranowska</v>
      </c>
      <c r="D114" s="47">
        <v>35391</v>
      </c>
      <c r="E114" s="4">
        <f t="shared" si="3"/>
        <v>1996</v>
      </c>
    </row>
    <row r="115" spans="1:5">
      <c r="A115" s="37" t="s">
        <v>131</v>
      </c>
      <c r="B115" s="37" t="s">
        <v>349</v>
      </c>
      <c r="C115" s="36" t="str">
        <f t="shared" si="2"/>
        <v>Mieczysław Zalesiak</v>
      </c>
      <c r="D115" s="47">
        <v>35469</v>
      </c>
      <c r="E115" s="4">
        <f t="shared" si="3"/>
        <v>1997</v>
      </c>
    </row>
    <row r="116" spans="1:5">
      <c r="A116" s="37" t="s">
        <v>102</v>
      </c>
      <c r="B116" s="39" t="s">
        <v>239</v>
      </c>
      <c r="C116" s="36" t="str">
        <f t="shared" si="2"/>
        <v>Stefan Pszczoła</v>
      </c>
      <c r="D116" s="47">
        <v>36062</v>
      </c>
      <c r="E116" s="4">
        <f t="shared" si="3"/>
        <v>1998</v>
      </c>
    </row>
    <row r="117" spans="1:5">
      <c r="A117" s="37" t="s">
        <v>135</v>
      </c>
      <c r="B117" s="37" t="s">
        <v>350</v>
      </c>
      <c r="C117" s="36" t="str">
        <f t="shared" si="2"/>
        <v>Joe Żukowski</v>
      </c>
      <c r="D117" s="47">
        <v>33207</v>
      </c>
      <c r="E117" s="4">
        <f t="shared" si="3"/>
        <v>1990</v>
      </c>
    </row>
    <row r="118" spans="1:5">
      <c r="A118" s="37" t="s">
        <v>81</v>
      </c>
      <c r="B118" s="37" t="s">
        <v>225</v>
      </c>
      <c r="C118" s="36" t="str">
        <f t="shared" si="2"/>
        <v>Krzysztof Lubaszka</v>
      </c>
      <c r="D118" s="47">
        <v>36596</v>
      </c>
      <c r="E118" s="4">
        <f t="shared" si="3"/>
        <v>2000</v>
      </c>
    </row>
    <row r="119" spans="1:5">
      <c r="A119" s="37" t="s">
        <v>101</v>
      </c>
      <c r="B119" s="37" t="s">
        <v>351</v>
      </c>
      <c r="C119" s="36" t="str">
        <f t="shared" si="2"/>
        <v>Robert Piwoński</v>
      </c>
      <c r="D119" s="47">
        <v>36038</v>
      </c>
      <c r="E119" s="4">
        <f t="shared" si="3"/>
        <v>1998</v>
      </c>
    </row>
    <row r="120" spans="1:5">
      <c r="A120" s="37" t="s">
        <v>51</v>
      </c>
      <c r="B120" s="37" t="s">
        <v>352</v>
      </c>
      <c r="C120" s="36" t="str">
        <f t="shared" si="2"/>
        <v>Anna Galaszewska</v>
      </c>
      <c r="D120" s="47">
        <v>36062</v>
      </c>
      <c r="E120" s="4">
        <f t="shared" si="3"/>
        <v>1998</v>
      </c>
    </row>
    <row r="121" spans="1:5">
      <c r="A121" s="37" t="s">
        <v>105</v>
      </c>
      <c r="B121" s="37" t="s">
        <v>353</v>
      </c>
      <c r="C121" s="36" t="str">
        <f t="shared" si="2"/>
        <v>Irena Rogowska</v>
      </c>
      <c r="D121" s="47">
        <v>34775</v>
      </c>
      <c r="E121" s="4">
        <f t="shared" si="3"/>
        <v>1995</v>
      </c>
    </row>
    <row r="122" spans="1:5">
      <c r="A122" s="37" t="s">
        <v>55</v>
      </c>
      <c r="B122" s="37" t="s">
        <v>209</v>
      </c>
      <c r="C122" s="36" t="str">
        <f t="shared" si="2"/>
        <v>Jan Graczyński</v>
      </c>
      <c r="D122" s="47">
        <v>35970</v>
      </c>
      <c r="E122" s="4">
        <f t="shared" si="3"/>
        <v>1998</v>
      </c>
    </row>
    <row r="123" spans="1:5">
      <c r="A123" s="37" t="s">
        <v>90</v>
      </c>
      <c r="B123" s="37" t="s">
        <v>260</v>
      </c>
      <c r="C123" s="36" t="str">
        <f t="shared" si="2"/>
        <v>Urszula Murawska</v>
      </c>
      <c r="D123" s="47">
        <v>33666</v>
      </c>
      <c r="E123" s="4">
        <f t="shared" si="3"/>
        <v>1992</v>
      </c>
    </row>
    <row r="124" spans="1:5">
      <c r="A124" s="37" t="s">
        <v>28</v>
      </c>
      <c r="B124" s="37" t="s">
        <v>354</v>
      </c>
      <c r="C124" s="36" t="str">
        <f t="shared" si="2"/>
        <v>Felicja Andrychowicz</v>
      </c>
      <c r="D124" s="47">
        <v>35106</v>
      </c>
      <c r="E124" s="4">
        <f t="shared" si="3"/>
        <v>1996</v>
      </c>
    </row>
    <row r="125" spans="1:5">
      <c r="A125" s="37" t="s">
        <v>123</v>
      </c>
      <c r="B125" s="37" t="s">
        <v>340</v>
      </c>
      <c r="C125" s="36" t="str">
        <f t="shared" si="2"/>
        <v>Janusz Wachowicz</v>
      </c>
      <c r="D125" s="47">
        <v>35629</v>
      </c>
      <c r="E125" s="4">
        <f t="shared" si="3"/>
        <v>1997</v>
      </c>
    </row>
    <row r="126" spans="1:5">
      <c r="A126" s="37" t="s">
        <v>71</v>
      </c>
      <c r="B126" s="37" t="s">
        <v>355</v>
      </c>
      <c r="C126" s="36" t="str">
        <f t="shared" si="2"/>
        <v>Amanda Koszewska</v>
      </c>
      <c r="D126" s="47">
        <v>34596</v>
      </c>
      <c r="E126" s="4">
        <f t="shared" si="3"/>
        <v>1994</v>
      </c>
    </row>
    <row r="127" spans="1:5">
      <c r="A127" s="37" t="s">
        <v>41</v>
      </c>
      <c r="B127" s="37" t="s">
        <v>351</v>
      </c>
      <c r="C127" s="36" t="str">
        <f t="shared" si="2"/>
        <v>Robert Czerwiński</v>
      </c>
      <c r="D127" s="47">
        <v>35645</v>
      </c>
      <c r="E127" s="4">
        <f t="shared" si="3"/>
        <v>1997</v>
      </c>
    </row>
    <row r="128" spans="1:5">
      <c r="A128" s="37" t="s">
        <v>79</v>
      </c>
      <c r="B128" s="37" t="s">
        <v>356</v>
      </c>
      <c r="C128" s="36" t="str">
        <f t="shared" si="2"/>
        <v>Maciej Linus</v>
      </c>
      <c r="D128" s="47">
        <v>36508</v>
      </c>
      <c r="E128" s="4">
        <f t="shared" si="3"/>
        <v>1999</v>
      </c>
    </row>
    <row r="129" spans="1:5">
      <c r="A129" s="37" t="s">
        <v>30</v>
      </c>
      <c r="B129" s="37" t="s">
        <v>357</v>
      </c>
      <c r="C129" s="36" t="str">
        <f t="shared" si="2"/>
        <v>Danuta Baranowska</v>
      </c>
      <c r="D129" s="47">
        <v>36136</v>
      </c>
      <c r="E129" s="4">
        <f t="shared" si="3"/>
        <v>1998</v>
      </c>
    </row>
    <row r="130" spans="1:5">
      <c r="A130" s="37" t="s">
        <v>50</v>
      </c>
      <c r="B130" s="37" t="s">
        <v>314</v>
      </c>
      <c r="C130" s="36" t="str">
        <f t="shared" si="2"/>
        <v>Jolanta Filipowicz</v>
      </c>
      <c r="D130" s="47">
        <v>36917</v>
      </c>
      <c r="E130" s="4">
        <f t="shared" si="3"/>
        <v>2001</v>
      </c>
    </row>
    <row r="131" spans="1:5">
      <c r="A131" s="37" t="s">
        <v>84</v>
      </c>
      <c r="B131" s="37" t="s">
        <v>209</v>
      </c>
      <c r="C131" s="36" t="str">
        <f t="shared" si="2"/>
        <v>Jan Melnik</v>
      </c>
      <c r="D131" s="47">
        <v>34605</v>
      </c>
      <c r="E131" s="4">
        <f t="shared" si="3"/>
        <v>1994</v>
      </c>
    </row>
    <row r="132" spans="1:5">
      <c r="A132" s="37" t="s">
        <v>116</v>
      </c>
      <c r="B132" s="37" t="s">
        <v>358</v>
      </c>
      <c r="C132" s="36" t="str">
        <f t="shared" si="2"/>
        <v>Edward Soplica</v>
      </c>
      <c r="D132" s="47">
        <v>33413</v>
      </c>
      <c r="E132" s="4">
        <f t="shared" si="3"/>
        <v>1991</v>
      </c>
    </row>
    <row r="133" spans="1:5">
      <c r="A133" s="37" t="s">
        <v>62</v>
      </c>
      <c r="B133" s="37" t="s">
        <v>295</v>
      </c>
      <c r="C133" s="36" t="str">
        <f t="shared" ref="C133:C193" si="4">TRIM($B133&amp;" "&amp;$A133)</f>
        <v>Czesław Jasiewicz</v>
      </c>
      <c r="D133" s="47">
        <v>33701</v>
      </c>
      <c r="E133" s="4">
        <f t="shared" ref="E133:E193" si="5">YEAR(D133)</f>
        <v>1992</v>
      </c>
    </row>
    <row r="134" spans="1:5">
      <c r="A134" s="37" t="s">
        <v>73</v>
      </c>
      <c r="B134" s="37" t="s">
        <v>359</v>
      </c>
      <c r="C134" s="36" t="str">
        <f t="shared" si="4"/>
        <v>Wiesława Kozikowska</v>
      </c>
      <c r="D134" s="47">
        <v>34229</v>
      </c>
      <c r="E134" s="4">
        <f t="shared" si="5"/>
        <v>1993</v>
      </c>
    </row>
    <row r="135" spans="1:5">
      <c r="A135" s="37" t="s">
        <v>133</v>
      </c>
      <c r="B135" s="37" t="s">
        <v>269</v>
      </c>
      <c r="C135" s="36" t="str">
        <f t="shared" si="4"/>
        <v>Marek Załuski</v>
      </c>
      <c r="D135" s="47">
        <v>35819</v>
      </c>
      <c r="E135" s="4">
        <f t="shared" si="5"/>
        <v>1998</v>
      </c>
    </row>
    <row r="136" spans="1:5">
      <c r="A136" s="37" t="s">
        <v>114</v>
      </c>
      <c r="B136" s="37" t="s">
        <v>312</v>
      </c>
      <c r="C136" s="36" t="str">
        <f t="shared" si="4"/>
        <v>Piotr Słomczyński</v>
      </c>
      <c r="D136" s="47">
        <v>34889</v>
      </c>
      <c r="E136" s="4">
        <f t="shared" si="5"/>
        <v>1995</v>
      </c>
    </row>
    <row r="137" spans="1:5">
      <c r="A137" s="37" t="s">
        <v>109</v>
      </c>
      <c r="B137" s="37" t="s">
        <v>345</v>
      </c>
      <c r="C137" s="36" t="str">
        <f t="shared" si="4"/>
        <v>Zygmunt Semeniuk</v>
      </c>
      <c r="D137" s="47">
        <v>34367</v>
      </c>
      <c r="E137" s="4">
        <f t="shared" si="5"/>
        <v>1994</v>
      </c>
    </row>
    <row r="138" spans="1:5">
      <c r="A138" s="37" t="s">
        <v>122</v>
      </c>
      <c r="B138" s="37" t="s">
        <v>360</v>
      </c>
      <c r="C138" s="36" t="str">
        <f t="shared" si="4"/>
        <v>Helena Urbańczyk</v>
      </c>
      <c r="D138" s="47">
        <v>33179</v>
      </c>
      <c r="E138" s="4">
        <f t="shared" si="5"/>
        <v>1990</v>
      </c>
    </row>
    <row r="139" spans="1:5">
      <c r="A139" s="37" t="s">
        <v>54</v>
      </c>
      <c r="B139" s="37" t="s">
        <v>213</v>
      </c>
      <c r="C139" s="36" t="str">
        <f t="shared" si="4"/>
        <v>Paweł Grabowski</v>
      </c>
      <c r="D139" s="47">
        <v>35783</v>
      </c>
      <c r="E139" s="4">
        <f t="shared" si="5"/>
        <v>1997</v>
      </c>
    </row>
    <row r="140" spans="1:5">
      <c r="A140" s="37" t="s">
        <v>127</v>
      </c>
      <c r="B140" s="37" t="s">
        <v>244</v>
      </c>
      <c r="C140" s="36" t="str">
        <f t="shared" si="4"/>
        <v>Wojciech Wojtyra</v>
      </c>
      <c r="D140" s="47">
        <v>33961</v>
      </c>
      <c r="E140" s="4">
        <f t="shared" si="5"/>
        <v>1992</v>
      </c>
    </row>
    <row r="141" spans="1:5">
      <c r="A141" s="37" t="s">
        <v>99</v>
      </c>
      <c r="B141" s="37" t="s">
        <v>361</v>
      </c>
      <c r="C141" s="36" t="str">
        <f t="shared" si="4"/>
        <v>Antoni Persiński</v>
      </c>
      <c r="D141" s="47">
        <v>35261</v>
      </c>
      <c r="E141" s="4">
        <f t="shared" si="5"/>
        <v>1996</v>
      </c>
    </row>
    <row r="142" spans="1:5">
      <c r="A142" s="37" t="s">
        <v>91</v>
      </c>
      <c r="B142" s="37" t="s">
        <v>362</v>
      </c>
      <c r="C142" s="36" t="str">
        <f t="shared" si="4"/>
        <v>Łucja Nadwiślańska</v>
      </c>
      <c r="D142" s="47">
        <v>33485</v>
      </c>
      <c r="E142" s="4">
        <f t="shared" si="5"/>
        <v>1991</v>
      </c>
    </row>
    <row r="143" spans="1:5">
      <c r="A143" s="37" t="s">
        <v>83</v>
      </c>
      <c r="B143" s="37" t="s">
        <v>363</v>
      </c>
      <c r="C143" s="36" t="str">
        <f t="shared" si="4"/>
        <v>Olga Mączyńska</v>
      </c>
      <c r="D143" s="47">
        <v>34387</v>
      </c>
      <c r="E143" s="4">
        <f t="shared" si="5"/>
        <v>1994</v>
      </c>
    </row>
    <row r="144" spans="1:5">
      <c r="A144" s="37" t="s">
        <v>80</v>
      </c>
      <c r="B144" s="37" t="s">
        <v>353</v>
      </c>
      <c r="C144" s="36" t="str">
        <f t="shared" si="4"/>
        <v>Irena Lubańska</v>
      </c>
      <c r="D144" s="47">
        <v>34924</v>
      </c>
      <c r="E144" s="4">
        <f t="shared" si="5"/>
        <v>1995</v>
      </c>
    </row>
    <row r="145" spans="1:5">
      <c r="A145" s="37" t="s">
        <v>75</v>
      </c>
      <c r="B145" s="37" t="s">
        <v>345</v>
      </c>
      <c r="C145" s="36" t="str">
        <f t="shared" si="4"/>
        <v>Zygmunt Krawczyk</v>
      </c>
      <c r="D145" s="47">
        <v>36572</v>
      </c>
      <c r="E145" s="4">
        <f t="shared" si="5"/>
        <v>2000</v>
      </c>
    </row>
    <row r="146" spans="1:5">
      <c r="A146" s="37" t="s">
        <v>60</v>
      </c>
      <c r="B146" s="37" t="s">
        <v>269</v>
      </c>
      <c r="C146" s="36" t="str">
        <f t="shared" si="4"/>
        <v>Marek Hubertus</v>
      </c>
      <c r="D146" s="47">
        <v>35199</v>
      </c>
      <c r="E146" s="4">
        <f t="shared" si="5"/>
        <v>1996</v>
      </c>
    </row>
    <row r="147" spans="1:5">
      <c r="A147" s="37" t="s">
        <v>82</v>
      </c>
      <c r="B147" s="37" t="s">
        <v>364</v>
      </c>
      <c r="C147" s="36" t="str">
        <f t="shared" si="4"/>
        <v>Dagmara Mazowiecka</v>
      </c>
      <c r="D147" s="47">
        <v>34566</v>
      </c>
      <c r="E147" s="4">
        <f t="shared" si="5"/>
        <v>1994</v>
      </c>
    </row>
    <row r="148" spans="1:5">
      <c r="A148" s="37" t="s">
        <v>95</v>
      </c>
      <c r="B148" s="37" t="s">
        <v>352</v>
      </c>
      <c r="C148" s="36" t="str">
        <f t="shared" si="4"/>
        <v>Anna Ochocka</v>
      </c>
      <c r="D148" s="47">
        <v>35995</v>
      </c>
      <c r="E148" s="4">
        <f t="shared" si="5"/>
        <v>1998</v>
      </c>
    </row>
    <row r="149" spans="1:5">
      <c r="A149" s="37" t="s">
        <v>93</v>
      </c>
      <c r="B149" s="37" t="s">
        <v>225</v>
      </c>
      <c r="C149" s="36" t="str">
        <f t="shared" si="4"/>
        <v>Krzysztof Niewęgłowski</v>
      </c>
      <c r="D149" s="47">
        <v>36092</v>
      </c>
      <c r="E149" s="4">
        <f t="shared" si="5"/>
        <v>1998</v>
      </c>
    </row>
    <row r="150" spans="1:5">
      <c r="A150" s="37" t="s">
        <v>64</v>
      </c>
      <c r="B150" s="37" t="s">
        <v>365</v>
      </c>
      <c r="C150" s="36" t="str">
        <f t="shared" si="4"/>
        <v>Konrad Jędruszczak</v>
      </c>
      <c r="D150" s="47">
        <v>34827</v>
      </c>
      <c r="E150" s="4">
        <f t="shared" si="5"/>
        <v>1995</v>
      </c>
    </row>
    <row r="151" spans="1:5">
      <c r="A151" s="37" t="s">
        <v>48</v>
      </c>
      <c r="B151" s="37" t="s">
        <v>366</v>
      </c>
      <c r="C151" s="36" t="str">
        <f t="shared" si="4"/>
        <v>Izolda Figura</v>
      </c>
      <c r="D151" s="47">
        <v>34641</v>
      </c>
      <c r="E151" s="4">
        <f t="shared" si="5"/>
        <v>1994</v>
      </c>
    </row>
    <row r="152" spans="1:5">
      <c r="A152" s="37" t="s">
        <v>120</v>
      </c>
      <c r="B152" s="37" t="s">
        <v>367</v>
      </c>
      <c r="C152" s="36" t="str">
        <f t="shared" si="4"/>
        <v>Oktawian Terlecki</v>
      </c>
      <c r="D152" s="47">
        <v>36695</v>
      </c>
      <c r="E152" s="4">
        <f t="shared" si="5"/>
        <v>2000</v>
      </c>
    </row>
    <row r="153" spans="1:5">
      <c r="A153" s="37" t="s">
        <v>132</v>
      </c>
      <c r="B153" s="37" t="s">
        <v>368</v>
      </c>
      <c r="C153" s="36" t="str">
        <f t="shared" si="4"/>
        <v>Augustyn Zalewski</v>
      </c>
      <c r="D153" s="47">
        <v>34676</v>
      </c>
      <c r="E153" s="4">
        <f t="shared" si="5"/>
        <v>1994</v>
      </c>
    </row>
    <row r="154" spans="1:5">
      <c r="A154" s="37" t="s">
        <v>112</v>
      </c>
      <c r="B154" s="37" t="s">
        <v>257</v>
      </c>
      <c r="C154" s="36" t="str">
        <f t="shared" si="4"/>
        <v>Andrzej Sienkiewicz</v>
      </c>
      <c r="D154" s="47">
        <v>36809</v>
      </c>
      <c r="E154" s="4">
        <f t="shared" si="5"/>
        <v>2000</v>
      </c>
    </row>
    <row r="155" spans="1:5">
      <c r="A155" s="37" t="s">
        <v>92</v>
      </c>
      <c r="B155" s="37" t="s">
        <v>326</v>
      </c>
      <c r="C155" s="36" t="str">
        <f t="shared" si="4"/>
        <v>Monika Naparstek</v>
      </c>
      <c r="D155" s="47">
        <v>36736</v>
      </c>
      <c r="E155" s="4">
        <f t="shared" si="5"/>
        <v>2000</v>
      </c>
    </row>
    <row r="156" spans="1:5">
      <c r="A156" s="37" t="s">
        <v>56</v>
      </c>
      <c r="B156" s="37" t="s">
        <v>369</v>
      </c>
      <c r="C156" s="36" t="str">
        <f t="shared" si="4"/>
        <v>Małgorzata Graniecka</v>
      </c>
      <c r="D156" s="47">
        <v>35916</v>
      </c>
      <c r="E156" s="4">
        <f t="shared" si="5"/>
        <v>1998</v>
      </c>
    </row>
    <row r="157" spans="1:5">
      <c r="A157" s="37" t="s">
        <v>74</v>
      </c>
      <c r="B157" s="37" t="s">
        <v>327</v>
      </c>
      <c r="C157" s="36" t="str">
        <f t="shared" si="4"/>
        <v>Grażyna Krasiczyńska</v>
      </c>
      <c r="D157" s="47">
        <v>33195</v>
      </c>
      <c r="E157" s="4">
        <f t="shared" si="5"/>
        <v>1990</v>
      </c>
    </row>
    <row r="158" spans="1:5">
      <c r="A158" s="37" t="s">
        <v>30</v>
      </c>
      <c r="B158" s="37" t="s">
        <v>246</v>
      </c>
      <c r="C158" s="36" t="str">
        <f t="shared" si="4"/>
        <v>Teresa Baranowska</v>
      </c>
      <c r="D158" s="47">
        <v>33234</v>
      </c>
      <c r="E158" s="4">
        <f t="shared" si="5"/>
        <v>1990</v>
      </c>
    </row>
    <row r="159" spans="1:5">
      <c r="A159" s="37" t="s">
        <v>57</v>
      </c>
      <c r="B159" s="37" t="s">
        <v>333</v>
      </c>
      <c r="C159" s="36" t="str">
        <f t="shared" si="4"/>
        <v>Zofia Gregoruk</v>
      </c>
      <c r="D159" s="47">
        <v>36013</v>
      </c>
      <c r="E159" s="4">
        <f t="shared" si="5"/>
        <v>1998</v>
      </c>
    </row>
    <row r="160" spans="1:5">
      <c r="A160" s="37" t="s">
        <v>106</v>
      </c>
      <c r="B160" s="37" t="s">
        <v>357</v>
      </c>
      <c r="C160" s="36" t="str">
        <f t="shared" si="4"/>
        <v>Danuta Rosiak</v>
      </c>
      <c r="D160" s="47">
        <v>33810</v>
      </c>
      <c r="E160" s="4">
        <f t="shared" si="5"/>
        <v>1992</v>
      </c>
    </row>
    <row r="161" spans="1:5">
      <c r="A161" s="38" t="s">
        <v>370</v>
      </c>
      <c r="B161" s="37" t="s">
        <v>371</v>
      </c>
      <c r="C161" s="36" t="str">
        <f t="shared" si="4"/>
        <v>Franciszek Beklamasz</v>
      </c>
      <c r="D161" s="47">
        <v>36035</v>
      </c>
      <c r="E161" s="4">
        <f t="shared" si="5"/>
        <v>1998</v>
      </c>
    </row>
    <row r="162" spans="1:5">
      <c r="A162" s="37" t="s">
        <v>52</v>
      </c>
      <c r="B162" s="37" t="s">
        <v>372</v>
      </c>
      <c r="C162" s="36" t="str">
        <f t="shared" si="4"/>
        <v>Henryk Górecki</v>
      </c>
      <c r="D162" s="47">
        <v>35101</v>
      </c>
      <c r="E162" s="4">
        <f t="shared" si="5"/>
        <v>1996</v>
      </c>
    </row>
    <row r="163" spans="1:5">
      <c r="A163" s="37" t="s">
        <v>87</v>
      </c>
      <c r="B163" s="37" t="s">
        <v>231</v>
      </c>
      <c r="C163" s="36" t="str">
        <f t="shared" si="4"/>
        <v>Joanna Miękus</v>
      </c>
      <c r="D163" s="47">
        <v>33541</v>
      </c>
      <c r="E163" s="4">
        <f t="shared" si="5"/>
        <v>1991</v>
      </c>
    </row>
    <row r="164" spans="1:5">
      <c r="A164" s="37" t="s">
        <v>98</v>
      </c>
      <c r="B164" s="37" t="s">
        <v>373</v>
      </c>
      <c r="C164" s="36" t="str">
        <f t="shared" si="4"/>
        <v>Iza Pankiewicz</v>
      </c>
      <c r="D164" s="47">
        <v>34515</v>
      </c>
      <c r="E164" s="4">
        <f t="shared" si="5"/>
        <v>1994</v>
      </c>
    </row>
    <row r="165" spans="1:5">
      <c r="A165" s="37" t="s">
        <v>40</v>
      </c>
      <c r="B165" s="37" t="s">
        <v>284</v>
      </c>
      <c r="C165" s="36" t="str">
        <f t="shared" si="4"/>
        <v>Maria Cieślak</v>
      </c>
      <c r="D165" s="47">
        <v>34025</v>
      </c>
      <c r="E165" s="4">
        <f t="shared" si="5"/>
        <v>1993</v>
      </c>
    </row>
    <row r="166" spans="1:5">
      <c r="A166" s="37" t="s">
        <v>72</v>
      </c>
      <c r="B166" s="37" t="s">
        <v>360</v>
      </c>
      <c r="C166" s="36" t="str">
        <f t="shared" si="4"/>
        <v>Helena Kowalska</v>
      </c>
      <c r="D166" s="47">
        <v>36540</v>
      </c>
      <c r="E166" s="4">
        <f t="shared" si="5"/>
        <v>2000</v>
      </c>
    </row>
    <row r="167" spans="1:5">
      <c r="A167" s="37" t="s">
        <v>124</v>
      </c>
      <c r="B167" s="37" t="s">
        <v>374</v>
      </c>
      <c r="C167" s="36" t="str">
        <f t="shared" si="4"/>
        <v>Teodor Wanad</v>
      </c>
      <c r="D167" s="47">
        <v>33306</v>
      </c>
      <c r="E167" s="4">
        <f t="shared" si="5"/>
        <v>1991</v>
      </c>
    </row>
    <row r="168" spans="1:5">
      <c r="A168" s="37" t="s">
        <v>39</v>
      </c>
      <c r="B168" s="37" t="s">
        <v>375</v>
      </c>
      <c r="C168" s="36" t="str">
        <f t="shared" si="4"/>
        <v>Natalia Ciechowska</v>
      </c>
      <c r="D168" s="47">
        <v>34954</v>
      </c>
      <c r="E168" s="4">
        <f t="shared" si="5"/>
        <v>1995</v>
      </c>
    </row>
    <row r="169" spans="1:5">
      <c r="A169" s="37" t="s">
        <v>125</v>
      </c>
      <c r="B169" s="37" t="s">
        <v>376</v>
      </c>
      <c r="C169" s="36" t="str">
        <f t="shared" si="4"/>
        <v>Róża Weiss</v>
      </c>
      <c r="D169" s="47">
        <v>33781</v>
      </c>
      <c r="E169" s="4">
        <f t="shared" si="5"/>
        <v>1992</v>
      </c>
    </row>
    <row r="170" spans="1:5">
      <c r="A170" s="37" t="s">
        <v>33</v>
      </c>
      <c r="B170" s="37" t="s">
        <v>286</v>
      </c>
      <c r="C170" s="36" t="str">
        <f t="shared" si="4"/>
        <v>Tadeusz Bielak</v>
      </c>
      <c r="D170" s="47">
        <v>33973</v>
      </c>
      <c r="E170" s="4">
        <f t="shared" si="5"/>
        <v>1993</v>
      </c>
    </row>
    <row r="171" spans="1:5">
      <c r="A171" s="37" t="s">
        <v>103</v>
      </c>
      <c r="B171" s="37" t="s">
        <v>257</v>
      </c>
      <c r="C171" s="36" t="str">
        <f t="shared" si="4"/>
        <v>Andrzej Pyza</v>
      </c>
      <c r="D171" s="47">
        <v>34062</v>
      </c>
      <c r="E171" s="4">
        <f t="shared" si="5"/>
        <v>1993</v>
      </c>
    </row>
    <row r="172" spans="1:5">
      <c r="A172" s="37" t="s">
        <v>36</v>
      </c>
      <c r="B172" s="37" t="s">
        <v>235</v>
      </c>
      <c r="C172" s="36" t="str">
        <f t="shared" si="4"/>
        <v>Jerzy Celejewski</v>
      </c>
      <c r="D172" s="47">
        <v>36497</v>
      </c>
      <c r="E172" s="4">
        <f t="shared" si="5"/>
        <v>1999</v>
      </c>
    </row>
    <row r="173" spans="1:5">
      <c r="A173" s="37" t="s">
        <v>108</v>
      </c>
      <c r="B173" s="37" t="s">
        <v>211</v>
      </c>
      <c r="C173" s="36" t="str">
        <f t="shared" si="4"/>
        <v>Dariusz Salezy</v>
      </c>
      <c r="D173" s="47">
        <v>35233</v>
      </c>
      <c r="E173" s="4">
        <f t="shared" si="5"/>
        <v>1996</v>
      </c>
    </row>
    <row r="174" spans="1:5">
      <c r="A174" s="37" t="s">
        <v>49</v>
      </c>
      <c r="B174" s="37" t="s">
        <v>377</v>
      </c>
      <c r="C174" s="36" t="str">
        <f t="shared" si="4"/>
        <v>Bogdan Filipek</v>
      </c>
      <c r="D174" s="47">
        <v>34086</v>
      </c>
      <c r="E174" s="4">
        <f t="shared" si="5"/>
        <v>1993</v>
      </c>
    </row>
    <row r="175" spans="1:5">
      <c r="A175" s="37" t="s">
        <v>89</v>
      </c>
      <c r="B175" s="37" t="s">
        <v>252</v>
      </c>
      <c r="C175" s="36" t="str">
        <f t="shared" si="4"/>
        <v>Ewa Milewska</v>
      </c>
      <c r="D175" s="47">
        <v>34878</v>
      </c>
      <c r="E175" s="4">
        <f t="shared" si="5"/>
        <v>1995</v>
      </c>
    </row>
    <row r="176" spans="1:5">
      <c r="A176" s="37" t="s">
        <v>30</v>
      </c>
      <c r="B176" s="37" t="s">
        <v>331</v>
      </c>
      <c r="C176" s="36" t="str">
        <f t="shared" si="4"/>
        <v>Melisa Baranowska</v>
      </c>
      <c r="D176" s="47">
        <v>36348</v>
      </c>
      <c r="E176" s="4">
        <f t="shared" si="5"/>
        <v>1999</v>
      </c>
    </row>
    <row r="177" spans="1:5">
      <c r="A177" s="37" t="s">
        <v>43</v>
      </c>
      <c r="B177" s="37" t="s">
        <v>378</v>
      </c>
      <c r="C177" s="36" t="str">
        <f t="shared" si="4"/>
        <v>Sławomir Duszczyk</v>
      </c>
      <c r="D177" s="47">
        <v>33586</v>
      </c>
      <c r="E177" s="4">
        <f t="shared" si="5"/>
        <v>1991</v>
      </c>
    </row>
    <row r="178" spans="1:5">
      <c r="A178" s="37" t="s">
        <v>68</v>
      </c>
      <c r="B178" s="37" t="s">
        <v>312</v>
      </c>
      <c r="C178" s="36" t="str">
        <f t="shared" si="4"/>
        <v>Piotr Kieślowski</v>
      </c>
      <c r="D178" s="47">
        <v>33606</v>
      </c>
      <c r="E178" s="4">
        <f t="shared" si="5"/>
        <v>1992</v>
      </c>
    </row>
    <row r="179" spans="1:5">
      <c r="A179" s="37" t="s">
        <v>238</v>
      </c>
      <c r="B179" s="37" t="s">
        <v>279</v>
      </c>
      <c r="C179" s="36" t="str">
        <f t="shared" si="4"/>
        <v>Adam Adamczyk</v>
      </c>
      <c r="D179" s="47">
        <v>33406</v>
      </c>
      <c r="E179" s="4">
        <f t="shared" si="5"/>
        <v>1991</v>
      </c>
    </row>
    <row r="180" spans="1:5">
      <c r="A180" s="37" t="s">
        <v>129</v>
      </c>
      <c r="B180" s="37" t="s">
        <v>213</v>
      </c>
      <c r="C180" s="36" t="str">
        <f t="shared" si="4"/>
        <v>Paweł Wolski</v>
      </c>
      <c r="D180" s="47">
        <v>35900</v>
      </c>
      <c r="E180" s="4">
        <f t="shared" si="5"/>
        <v>1998</v>
      </c>
    </row>
    <row r="181" spans="1:5">
      <c r="A181" s="37" t="s">
        <v>44</v>
      </c>
      <c r="B181" s="37" t="s">
        <v>246</v>
      </c>
      <c r="C181" s="36" t="str">
        <f t="shared" si="4"/>
        <v>Teresa Dykiel</v>
      </c>
      <c r="D181" s="47">
        <v>33670</v>
      </c>
      <c r="E181" s="4">
        <f t="shared" si="5"/>
        <v>1992</v>
      </c>
    </row>
    <row r="182" spans="1:5">
      <c r="A182" s="37" t="s">
        <v>67</v>
      </c>
      <c r="B182" s="37" t="s">
        <v>318</v>
      </c>
      <c r="C182" s="36" t="str">
        <f t="shared" si="4"/>
        <v>Agnieszka Kałuża</v>
      </c>
      <c r="D182" s="47">
        <v>33186</v>
      </c>
      <c r="E182" s="4">
        <f t="shared" si="5"/>
        <v>1990</v>
      </c>
    </row>
    <row r="183" spans="1:5">
      <c r="A183" s="37" t="s">
        <v>238</v>
      </c>
      <c r="B183" s="37" t="s">
        <v>379</v>
      </c>
      <c r="C183" s="36" t="str">
        <f t="shared" si="4"/>
        <v>Marcin Adamczyk</v>
      </c>
      <c r="D183" s="47">
        <v>35733</v>
      </c>
      <c r="E183" s="4">
        <f t="shared" si="5"/>
        <v>1997</v>
      </c>
    </row>
    <row r="184" spans="1:5">
      <c r="A184" s="37" t="s">
        <v>96</v>
      </c>
      <c r="B184" s="37" t="s">
        <v>325</v>
      </c>
      <c r="C184" s="36" t="str">
        <f t="shared" si="4"/>
        <v>Barbara Ostrowska</v>
      </c>
      <c r="D184" s="47">
        <v>36871</v>
      </c>
      <c r="E184" s="4">
        <f t="shared" si="5"/>
        <v>2000</v>
      </c>
    </row>
    <row r="185" spans="1:5">
      <c r="A185" s="37" t="s">
        <v>97</v>
      </c>
      <c r="B185" s="37" t="s">
        <v>380</v>
      </c>
      <c r="C185" s="36" t="str">
        <f t="shared" si="4"/>
        <v>Katarzyna Pacuła</v>
      </c>
      <c r="D185" s="47">
        <v>33180</v>
      </c>
      <c r="E185" s="4">
        <f t="shared" si="5"/>
        <v>1990</v>
      </c>
    </row>
    <row r="186" spans="1:5">
      <c r="A186" s="37" t="s">
        <v>104</v>
      </c>
      <c r="B186" s="37" t="s">
        <v>351</v>
      </c>
      <c r="C186" s="36" t="str">
        <f t="shared" si="4"/>
        <v>Robert Reszczyński</v>
      </c>
      <c r="D186" s="47">
        <v>34643</v>
      </c>
      <c r="E186" s="4">
        <f t="shared" si="5"/>
        <v>1994</v>
      </c>
    </row>
    <row r="187" spans="1:5">
      <c r="A187" s="37" t="s">
        <v>126</v>
      </c>
      <c r="B187" s="37" t="s">
        <v>325</v>
      </c>
      <c r="C187" s="36" t="str">
        <f t="shared" si="4"/>
        <v>Barbara Węgier</v>
      </c>
      <c r="D187" s="47">
        <v>35543</v>
      </c>
      <c r="E187" s="4">
        <f t="shared" si="5"/>
        <v>1997</v>
      </c>
    </row>
    <row r="188" spans="1:5">
      <c r="A188" s="37" t="s">
        <v>58</v>
      </c>
      <c r="B188" s="37" t="s">
        <v>244</v>
      </c>
      <c r="C188" s="36" t="str">
        <f t="shared" si="4"/>
        <v>Wojciech Grzeszczak</v>
      </c>
      <c r="D188" s="47">
        <v>34802</v>
      </c>
      <c r="E188" s="4">
        <f t="shared" si="5"/>
        <v>1995</v>
      </c>
    </row>
    <row r="189" spans="1:5">
      <c r="A189" s="37" t="s">
        <v>61</v>
      </c>
      <c r="B189" s="37" t="s">
        <v>325</v>
      </c>
      <c r="C189" s="36" t="str">
        <f t="shared" si="4"/>
        <v>Barbara Janiszewska</v>
      </c>
      <c r="D189" s="47">
        <v>34960</v>
      </c>
      <c r="E189" s="4">
        <f t="shared" si="5"/>
        <v>1995</v>
      </c>
    </row>
    <row r="190" spans="1:5">
      <c r="A190" s="37" t="s">
        <v>32</v>
      </c>
      <c r="B190" s="37" t="s">
        <v>312</v>
      </c>
      <c r="C190" s="36" t="str">
        <f t="shared" si="4"/>
        <v>Piotr Beneka</v>
      </c>
      <c r="D190" s="47">
        <v>34431</v>
      </c>
      <c r="E190" s="4">
        <f t="shared" si="5"/>
        <v>1994</v>
      </c>
    </row>
    <row r="191" spans="1:5">
      <c r="A191" s="37" t="s">
        <v>118</v>
      </c>
      <c r="B191" s="37" t="s">
        <v>381</v>
      </c>
      <c r="C191" s="36" t="str">
        <f t="shared" si="4"/>
        <v>Mieczysława Szelest</v>
      </c>
      <c r="D191" s="47">
        <v>35939</v>
      </c>
      <c r="E191" s="4">
        <f t="shared" si="5"/>
        <v>1998</v>
      </c>
    </row>
    <row r="192" spans="1:5">
      <c r="A192" s="37" t="s">
        <v>37</v>
      </c>
      <c r="B192" s="37" t="s">
        <v>382</v>
      </c>
      <c r="C192" s="36" t="str">
        <f t="shared" si="4"/>
        <v>Lesław Chojnacki</v>
      </c>
      <c r="D192" s="47">
        <v>33543</v>
      </c>
      <c r="E192" s="4">
        <f t="shared" si="5"/>
        <v>1991</v>
      </c>
    </row>
    <row r="193" spans="1:5">
      <c r="A193" s="37" t="s">
        <v>85</v>
      </c>
      <c r="B193" s="37" t="s">
        <v>383</v>
      </c>
      <c r="C193" s="36" t="str">
        <f t="shared" si="4"/>
        <v>Wanda Mianowska</v>
      </c>
      <c r="D193" s="47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workbookViewId="0">
      <selection activeCell="F8" sqref="F8"/>
    </sheetView>
  </sheetViews>
  <sheetFormatPr defaultRowHeight="14.25"/>
  <cols>
    <col min="1" max="1" width="5.25" customWidth="1"/>
    <col min="2" max="3" width="10.25" customWidth="1"/>
    <col min="4" max="16" width="4" customWidth="1"/>
    <col min="17" max="18" width="11.75" customWidth="1"/>
  </cols>
  <sheetData>
    <row r="1" spans="1:19" s="1" customFormat="1" ht="18">
      <c r="A1" s="29" t="s">
        <v>399</v>
      </c>
      <c r="S1" s="27" t="s">
        <v>442</v>
      </c>
    </row>
    <row r="2" spans="1:19" s="1" customFormat="1"/>
    <row r="3" spans="1:19" ht="15">
      <c r="A3" s="40" t="s">
        <v>384</v>
      </c>
      <c r="B3" s="41" t="s">
        <v>208</v>
      </c>
      <c r="C3" s="41" t="s">
        <v>0</v>
      </c>
      <c r="D3" s="94" t="s">
        <v>386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40" t="s">
        <v>385</v>
      </c>
      <c r="R3" s="1"/>
    </row>
    <row r="4" spans="1:19">
      <c r="A4" s="42">
        <v>1</v>
      </c>
      <c r="B4" s="43" t="s">
        <v>209</v>
      </c>
      <c r="C4" s="43" t="s">
        <v>387</v>
      </c>
      <c r="D4" s="67">
        <v>3</v>
      </c>
      <c r="E4" s="67">
        <v>5</v>
      </c>
      <c r="F4" s="67">
        <v>3</v>
      </c>
      <c r="G4" s="67">
        <v>3</v>
      </c>
      <c r="H4" s="67">
        <v>4</v>
      </c>
      <c r="I4" s="67">
        <v>3</v>
      </c>
      <c r="J4" s="67">
        <v>4</v>
      </c>
      <c r="K4" s="67">
        <v>4</v>
      </c>
      <c r="L4" s="67">
        <v>5</v>
      </c>
      <c r="M4" s="67">
        <v>5</v>
      </c>
      <c r="N4" s="68"/>
      <c r="O4" s="68"/>
      <c r="P4" s="68"/>
      <c r="Q4" s="44">
        <f>AVERAGE(D4:P4)</f>
        <v>3.9</v>
      </c>
      <c r="R4" s="1"/>
    </row>
    <row r="5" spans="1:19">
      <c r="A5" s="42">
        <v>2</v>
      </c>
      <c r="B5" s="43" t="s">
        <v>352</v>
      </c>
      <c r="C5" s="43" t="s">
        <v>388</v>
      </c>
      <c r="D5" s="67">
        <v>4</v>
      </c>
      <c r="E5" s="67">
        <v>4</v>
      </c>
      <c r="F5" s="67">
        <v>4</v>
      </c>
      <c r="G5" s="67">
        <v>2</v>
      </c>
      <c r="H5" s="67">
        <v>4</v>
      </c>
      <c r="I5" s="67">
        <v>4</v>
      </c>
      <c r="J5" s="67">
        <v>5</v>
      </c>
      <c r="K5" s="67">
        <v>3</v>
      </c>
      <c r="L5" s="67"/>
      <c r="M5" s="67"/>
      <c r="N5" s="68"/>
      <c r="O5" s="68"/>
      <c r="P5" s="68"/>
      <c r="Q5" s="44">
        <f t="shared" ref="Q5:Q13" si="0">AVERAGE(D5:P5)</f>
        <v>3.75</v>
      </c>
      <c r="R5" s="1"/>
    </row>
    <row r="6" spans="1:19">
      <c r="A6" s="42">
        <v>3</v>
      </c>
      <c r="B6" s="43" t="s">
        <v>389</v>
      </c>
      <c r="C6" s="43" t="s">
        <v>390</v>
      </c>
      <c r="D6" s="67">
        <v>5</v>
      </c>
      <c r="E6" s="67">
        <v>3</v>
      </c>
      <c r="F6" s="67">
        <v>3</v>
      </c>
      <c r="G6" s="67">
        <v>3</v>
      </c>
      <c r="H6" s="67">
        <v>4</v>
      </c>
      <c r="I6" s="67">
        <v>5</v>
      </c>
      <c r="J6" s="67">
        <v>4</v>
      </c>
      <c r="K6" s="67">
        <v>3</v>
      </c>
      <c r="L6" s="67">
        <v>3</v>
      </c>
      <c r="M6" s="67"/>
      <c r="N6" s="68"/>
      <c r="O6" s="68"/>
      <c r="P6" s="68"/>
      <c r="Q6" s="44">
        <f t="shared" si="0"/>
        <v>3.6666666666666665</v>
      </c>
      <c r="R6" s="1"/>
    </row>
    <row r="7" spans="1:19">
      <c r="A7" s="42">
        <v>4</v>
      </c>
      <c r="B7" s="43" t="s">
        <v>391</v>
      </c>
      <c r="C7" s="43" t="s">
        <v>392</v>
      </c>
      <c r="D7" s="67">
        <v>4</v>
      </c>
      <c r="E7" s="67">
        <v>4</v>
      </c>
      <c r="F7" s="67">
        <v>6</v>
      </c>
      <c r="G7" s="67">
        <v>4</v>
      </c>
      <c r="H7" s="67">
        <v>5</v>
      </c>
      <c r="I7" s="67">
        <v>5</v>
      </c>
      <c r="J7" s="67">
        <v>3</v>
      </c>
      <c r="K7" s="67">
        <v>4</v>
      </c>
      <c r="L7" s="67">
        <v>4</v>
      </c>
      <c r="M7" s="67">
        <v>4</v>
      </c>
      <c r="N7" s="68"/>
      <c r="O7" s="68"/>
      <c r="P7" s="68"/>
      <c r="Q7" s="44">
        <f t="shared" si="0"/>
        <v>4.3</v>
      </c>
      <c r="R7" s="1"/>
      <c r="S7" s="1"/>
    </row>
    <row r="8" spans="1:19">
      <c r="A8" s="42">
        <v>5</v>
      </c>
      <c r="B8" s="43" t="s">
        <v>391</v>
      </c>
      <c r="C8" s="43" t="s">
        <v>393</v>
      </c>
      <c r="D8" s="67">
        <v>3</v>
      </c>
      <c r="E8" s="67">
        <v>3</v>
      </c>
      <c r="F8" s="67">
        <v>3</v>
      </c>
      <c r="G8" s="67">
        <v>3</v>
      </c>
      <c r="H8" s="67">
        <v>5</v>
      </c>
      <c r="I8" s="67">
        <v>5</v>
      </c>
      <c r="J8" s="67">
        <v>4</v>
      </c>
      <c r="K8" s="67"/>
      <c r="L8" s="67"/>
      <c r="M8" s="67"/>
      <c r="N8" s="68"/>
      <c r="O8" s="68"/>
      <c r="P8" s="68"/>
      <c r="Q8" s="44">
        <f t="shared" si="0"/>
        <v>3.7142857142857144</v>
      </c>
      <c r="R8" s="1"/>
      <c r="S8" s="1"/>
    </row>
    <row r="9" spans="1:19">
      <c r="A9" s="42">
        <v>6</v>
      </c>
      <c r="B9" s="43" t="s">
        <v>340</v>
      </c>
      <c r="C9" s="43" t="s">
        <v>394</v>
      </c>
      <c r="D9" s="67">
        <v>4</v>
      </c>
      <c r="E9" s="67">
        <v>4</v>
      </c>
      <c r="F9" s="67">
        <v>4</v>
      </c>
      <c r="G9" s="67">
        <v>4</v>
      </c>
      <c r="H9" s="67">
        <v>5</v>
      </c>
      <c r="I9" s="67">
        <v>5</v>
      </c>
      <c r="J9" s="67">
        <v>2</v>
      </c>
      <c r="K9" s="67">
        <v>4</v>
      </c>
      <c r="L9" s="67">
        <v>4</v>
      </c>
      <c r="M9" s="67">
        <v>5</v>
      </c>
      <c r="N9" s="68"/>
      <c r="O9" s="68"/>
      <c r="P9" s="68"/>
      <c r="Q9" s="44">
        <f t="shared" si="0"/>
        <v>4.0999999999999996</v>
      </c>
      <c r="R9" s="1"/>
    </row>
    <row r="10" spans="1:19">
      <c r="A10" s="42">
        <v>7</v>
      </c>
      <c r="B10" s="43" t="s">
        <v>336</v>
      </c>
      <c r="C10" s="43" t="s">
        <v>395</v>
      </c>
      <c r="D10" s="67">
        <v>4</v>
      </c>
      <c r="E10" s="67">
        <v>6</v>
      </c>
      <c r="F10" s="67"/>
      <c r="G10" s="67"/>
      <c r="H10" s="67"/>
      <c r="I10" s="67"/>
      <c r="J10" s="67"/>
      <c r="K10" s="67"/>
      <c r="L10" s="67"/>
      <c r="M10" s="67"/>
      <c r="N10" s="68"/>
      <c r="O10" s="68"/>
      <c r="P10" s="68"/>
      <c r="Q10" s="44">
        <f t="shared" si="0"/>
        <v>5</v>
      </c>
      <c r="R10" s="1"/>
    </row>
    <row r="11" spans="1:19">
      <c r="A11" s="42">
        <v>8</v>
      </c>
      <c r="B11" s="43" t="s">
        <v>352</v>
      </c>
      <c r="C11" s="43" t="s">
        <v>395</v>
      </c>
      <c r="D11" s="67">
        <v>4</v>
      </c>
      <c r="E11" s="67">
        <v>4</v>
      </c>
      <c r="F11" s="67">
        <v>6</v>
      </c>
      <c r="G11" s="67">
        <v>3</v>
      </c>
      <c r="H11" s="67">
        <v>6</v>
      </c>
      <c r="I11" s="67">
        <v>4</v>
      </c>
      <c r="J11" s="67">
        <v>3</v>
      </c>
      <c r="K11" s="67">
        <v>4</v>
      </c>
      <c r="L11" s="67">
        <v>4</v>
      </c>
      <c r="M11" s="67">
        <v>5</v>
      </c>
      <c r="N11" s="68"/>
      <c r="O11" s="68"/>
      <c r="P11" s="68"/>
      <c r="Q11" s="44">
        <f t="shared" si="0"/>
        <v>4.3</v>
      </c>
      <c r="R11" s="1"/>
    </row>
    <row r="12" spans="1:19">
      <c r="A12" s="42">
        <v>9</v>
      </c>
      <c r="B12" s="43" t="s">
        <v>380</v>
      </c>
      <c r="C12" s="43" t="s">
        <v>396</v>
      </c>
      <c r="D12" s="67">
        <v>5</v>
      </c>
      <c r="E12" s="67">
        <v>3</v>
      </c>
      <c r="F12" s="69">
        <v>6</v>
      </c>
      <c r="G12" s="67">
        <v>3</v>
      </c>
      <c r="H12" s="67">
        <v>2</v>
      </c>
      <c r="I12" s="67">
        <v>4</v>
      </c>
      <c r="J12" s="67">
        <v>2</v>
      </c>
      <c r="K12" s="67">
        <v>3</v>
      </c>
      <c r="L12" s="67">
        <v>3</v>
      </c>
      <c r="M12" s="67"/>
      <c r="N12" s="68"/>
      <c r="O12" s="68"/>
      <c r="P12" s="68"/>
      <c r="Q12" s="44">
        <f t="shared" si="0"/>
        <v>3.4444444444444446</v>
      </c>
      <c r="R12" s="1"/>
    </row>
    <row r="13" spans="1:19">
      <c r="A13" s="42">
        <v>10</v>
      </c>
      <c r="B13" s="43" t="s">
        <v>397</v>
      </c>
      <c r="C13" s="43" t="s">
        <v>396</v>
      </c>
      <c r="D13" s="67">
        <v>4</v>
      </c>
      <c r="E13" s="67">
        <v>2</v>
      </c>
      <c r="F13" s="67">
        <v>6</v>
      </c>
      <c r="G13" s="67">
        <v>2</v>
      </c>
      <c r="H13" s="67">
        <v>2</v>
      </c>
      <c r="I13" s="67">
        <v>4</v>
      </c>
      <c r="J13" s="67">
        <v>3</v>
      </c>
      <c r="K13" s="67"/>
      <c r="L13" s="67"/>
      <c r="M13" s="67"/>
      <c r="N13" s="68"/>
      <c r="O13" s="68"/>
      <c r="P13" s="68"/>
      <c r="Q13" s="44">
        <f t="shared" si="0"/>
        <v>3.2857142857142856</v>
      </c>
      <c r="R13" s="1"/>
    </row>
    <row r="14" spans="1:19" ht="15">
      <c r="A14" s="45"/>
      <c r="B14" s="45"/>
      <c r="C14" s="45"/>
      <c r="D14" s="45"/>
      <c r="E14" s="45"/>
      <c r="F14" s="45"/>
      <c r="G14" s="45"/>
      <c r="H14" s="45"/>
      <c r="I14" s="45"/>
      <c r="J14" s="45"/>
      <c r="L14" s="1"/>
      <c r="M14" s="91" t="s">
        <v>398</v>
      </c>
      <c r="N14" s="92"/>
      <c r="O14" s="92"/>
      <c r="P14" s="93"/>
      <c r="Q14" s="46">
        <f>AVERAGE(Q4:Q13)</f>
        <v>3.9461111111111107</v>
      </c>
      <c r="R14" s="1"/>
    </row>
    <row r="15" spans="1:19">
      <c r="A15" s="45"/>
      <c r="B15" s="45"/>
      <c r="C15" s="45"/>
      <c r="D15" s="45"/>
      <c r="E15" s="45"/>
      <c r="F15" s="45"/>
      <c r="G15" s="4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</sheetData>
  <sheetProtection algorithmName="SHA-512" hashValue="UzrCt2gTcoPkBUGE+OoKMZwhxtnrI6FnolpujTRa7mK5MK1TCM90Kv5tVpbt4zzrwLRWVaoLVyu12JMpeyjMZA==" saltValue="vISBfLU68RjLEz8TOm7tKw==" spinCount="100000" sheet="1" objects="1" scenarios="1"/>
  <mergeCells count="2">
    <mergeCell ref="M14:P14"/>
    <mergeCell ref="D3:P3"/>
  </mergeCells>
  <dataValidations count="1">
    <dataValidation type="whole" allowBlank="1" showInputMessage="1" showErrorMessage="1" error="Proszę wprowadzi ocenę od 1 do 6." sqref="D4:P13">
      <formula1>1</formula1>
      <formula2>6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4"/>
  <sheetViews>
    <sheetView showGridLines="0" workbookViewId="0">
      <selection activeCell="D20" sqref="D20:D21"/>
    </sheetView>
  </sheetViews>
  <sheetFormatPr defaultRowHeight="14.25" outlineLevelRow="1" outlineLevelCol="1"/>
  <cols>
    <col min="3" max="3" width="6.25" customWidth="1"/>
    <col min="4" max="7" width="13.875" bestFit="1" customWidth="1" outlineLevel="1"/>
  </cols>
  <sheetData>
    <row r="1" spans="2:7" ht="15" thickBot="1"/>
    <row r="2" spans="2:7" ht="15.75">
      <c r="B2" s="72" t="s">
        <v>460</v>
      </c>
      <c r="C2" s="72"/>
      <c r="D2" s="76"/>
      <c r="E2" s="76"/>
      <c r="F2" s="76"/>
      <c r="G2" s="76"/>
    </row>
    <row r="3" spans="2:7" ht="15.75" collapsed="1">
      <c r="B3" s="71"/>
      <c r="C3" s="71"/>
      <c r="D3" s="77" t="s">
        <v>462</v>
      </c>
      <c r="E3" s="78" t="s">
        <v>452</v>
      </c>
      <c r="F3" s="78" t="s">
        <v>453</v>
      </c>
      <c r="G3" s="78" t="s">
        <v>451</v>
      </c>
    </row>
    <row r="4" spans="2:7" ht="67.5" hidden="1" outlineLevel="1">
      <c r="B4" s="73"/>
      <c r="C4" s="73"/>
      <c r="D4" s="70"/>
      <c r="E4" s="79" t="s">
        <v>458</v>
      </c>
      <c r="F4" s="79" t="s">
        <v>459</v>
      </c>
      <c r="G4" s="79" t="s">
        <v>459</v>
      </c>
    </row>
    <row r="5" spans="2:7" ht="15">
      <c r="B5" s="74" t="s">
        <v>461</v>
      </c>
      <c r="C5" s="74"/>
      <c r="D5" s="80"/>
      <c r="E5" s="80"/>
      <c r="F5" s="80"/>
      <c r="G5" s="80"/>
    </row>
    <row r="6" spans="2:7" ht="15" outlineLevel="1">
      <c r="B6" s="73"/>
      <c r="C6" s="73" t="s">
        <v>454</v>
      </c>
      <c r="D6" s="83">
        <v>300</v>
      </c>
      <c r="E6" s="81">
        <v>300</v>
      </c>
      <c r="F6" s="81">
        <v>285</v>
      </c>
      <c r="G6" s="81">
        <v>270</v>
      </c>
    </row>
    <row r="7" spans="2:7" ht="15" outlineLevel="1">
      <c r="B7" s="73"/>
      <c r="C7" s="73" t="s">
        <v>455</v>
      </c>
      <c r="D7" s="83">
        <v>310</v>
      </c>
      <c r="E7" s="81">
        <v>310</v>
      </c>
      <c r="F7" s="81">
        <v>270</v>
      </c>
      <c r="G7" s="81">
        <v>260</v>
      </c>
    </row>
    <row r="8" spans="2:7" ht="15" outlineLevel="1">
      <c r="B8" s="73"/>
      <c r="C8" s="73" t="s">
        <v>456</v>
      </c>
      <c r="D8" s="83">
        <v>413</v>
      </c>
      <c r="E8" s="81">
        <v>413</v>
      </c>
      <c r="F8" s="81">
        <v>370</v>
      </c>
      <c r="G8" s="81">
        <v>340</v>
      </c>
    </row>
    <row r="9" spans="2:7" ht="15" outlineLevel="1">
      <c r="B9" s="73"/>
      <c r="C9" s="73" t="s">
        <v>457</v>
      </c>
      <c r="D9" s="83">
        <v>375</v>
      </c>
      <c r="E9" s="81">
        <v>375</v>
      </c>
      <c r="F9" s="81">
        <v>360</v>
      </c>
      <c r="G9" s="81">
        <v>345</v>
      </c>
    </row>
    <row r="10" spans="2:7" ht="15">
      <c r="B10" s="74" t="s">
        <v>463</v>
      </c>
      <c r="C10" s="74"/>
      <c r="D10" s="80"/>
      <c r="E10" s="80"/>
      <c r="F10" s="80"/>
      <c r="G10" s="80"/>
    </row>
    <row r="11" spans="2:7" ht="15.75" outlineLevel="1" thickBot="1">
      <c r="B11" s="75"/>
      <c r="C11" s="75" t="s">
        <v>450</v>
      </c>
      <c r="D11" s="82">
        <v>1398</v>
      </c>
      <c r="E11" s="82">
        <v>1398</v>
      </c>
      <c r="F11" s="82">
        <v>1285</v>
      </c>
      <c r="G11" s="82">
        <v>1215</v>
      </c>
    </row>
    <row r="12" spans="2:7">
      <c r="B12" t="s">
        <v>464</v>
      </c>
    </row>
    <row r="13" spans="2:7">
      <c r="B13" t="s">
        <v>465</v>
      </c>
    </row>
    <row r="14" spans="2:7">
      <c r="B14" t="s">
        <v>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3"/>
  <sheetViews>
    <sheetView workbookViewId="0">
      <selection activeCell="C2" sqref="C2"/>
    </sheetView>
  </sheetViews>
  <sheetFormatPr defaultRowHeight="14.25"/>
  <cols>
    <col min="1" max="1" width="6.375" customWidth="1"/>
    <col min="3" max="3" width="19.75" customWidth="1"/>
  </cols>
  <sheetData>
    <row r="1" spans="2:13" ht="15">
      <c r="H1" s="27" t="s">
        <v>414</v>
      </c>
    </row>
    <row r="2" spans="2:13" ht="15">
      <c r="B2" s="49" t="s">
        <v>412</v>
      </c>
    </row>
    <row r="3" spans="2:13" ht="15">
      <c r="B3" s="49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C5" s="50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 s="84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 s="84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 s="84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 s="84">
        <v>375</v>
      </c>
      <c r="F9" s="1"/>
      <c r="G9" s="1"/>
      <c r="H9" s="1"/>
      <c r="I9" s="1"/>
      <c r="J9" s="1"/>
      <c r="K9" s="1"/>
      <c r="L9" s="1"/>
      <c r="M9" s="1"/>
    </row>
    <row r="10" spans="2:13">
      <c r="C10" s="84"/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85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2" show="0" sqref="C11">
    <scenario name="Najlepszy wariant" locked="1" count="4" user="Użytkownik systemu Windows" comment="Autor: WSB dn. 2016-10-08_x000a__x000a_Zmiany: Użytkownik systemu Windows dn. 03.11.2018">
      <inputCells r="C6" val="300"/>
      <inputCells r="C7" val="310"/>
      <inputCells r="C8" val="413"/>
      <inputCells r="C9" val="375"/>
    </scenario>
    <scenario name="Pośredni wariant" locked="1" count="4" user="Użytkownik systemu Windows" comment="Autor: Użytkownik systemu Windows dn. 03.11.2018">
      <inputCells r="C6" val="285" numFmtId="3"/>
      <inputCells r="C7" val="270" numFmtId="3"/>
      <inputCells r="C8" val="370" numFmtId="3"/>
      <inputCells r="C9" val="360" numFmtId="3"/>
    </scenario>
    <scenario name="Najgorszy wariant" locked="1" count="4" user="Użytkownik systemu Windows" comment="Autor: Użytkownik systemu Windows dn. 03.11.2018">
      <inputCells r="C6" val="270" numFmtId="3"/>
      <inputCells r="C7" val="260" numFmtId="3"/>
      <inputCells r="C8" val="340" numFmtId="3"/>
      <inputCells r="C9" val="345" numFmtId="3"/>
    </scenario>
  </scenario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1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Podsumowanie scenariuszy</vt:lpstr>
      <vt:lpstr>z8</vt:lpstr>
      <vt:lpstr>z9</vt:lpstr>
      <vt:lpstr>z10</vt:lpstr>
      <vt:lpstr>Rabaty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Użytkownik systemu Windows</cp:lastModifiedBy>
  <dcterms:created xsi:type="dcterms:W3CDTF">2012-12-12T04:46:21Z</dcterms:created>
  <dcterms:modified xsi:type="dcterms:W3CDTF">2018-11-03T11:09:45Z</dcterms:modified>
</cp:coreProperties>
</file>