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iniSim\"/>
    </mc:Choice>
  </mc:AlternateContent>
  <bookViews>
    <workbookView xWindow="3828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5" i="1" l="1"/>
  <c r="Z15" i="1"/>
  <c r="AA15" i="1"/>
  <c r="AB15" i="1"/>
  <c r="AC15" i="1"/>
  <c r="X15" i="1"/>
  <c r="Y12" i="1"/>
  <c r="Z12" i="1"/>
  <c r="AA12" i="1"/>
  <c r="AB12" i="1"/>
  <c r="AC12" i="1"/>
  <c r="X12" i="1"/>
  <c r="X4" i="1" l="1"/>
  <c r="Y4" i="1" s="1"/>
  <c r="X5" i="1"/>
  <c r="Y5" i="1" s="1"/>
  <c r="X3" i="1"/>
  <c r="Y3" i="1" s="1"/>
  <c r="U5" i="1"/>
  <c r="U4" i="1"/>
  <c r="W22" i="1" s="1"/>
  <c r="U3" i="1"/>
  <c r="W21" i="1" s="1"/>
  <c r="X11" i="1"/>
  <c r="Y11" i="1"/>
  <c r="D3" i="1" s="1"/>
  <c r="D41" i="1" s="1"/>
  <c r="Z11" i="1"/>
  <c r="C4" i="1" s="1"/>
  <c r="C69" i="1" s="1"/>
  <c r="AA11" i="1"/>
  <c r="C5" i="1" s="1"/>
  <c r="C47" i="1" s="1"/>
  <c r="AB11" i="1"/>
  <c r="AC11" i="1"/>
  <c r="X14" i="1"/>
  <c r="Y14" i="1"/>
  <c r="Z14" i="1"/>
  <c r="AA14" i="1"/>
  <c r="D16" i="1" s="1"/>
  <c r="AB14" i="1"/>
  <c r="AC14" i="1"/>
  <c r="X17" i="1"/>
  <c r="Y17" i="1"/>
  <c r="Z17" i="1"/>
  <c r="AA17" i="1"/>
  <c r="AB17" i="1"/>
  <c r="AC17" i="1"/>
  <c r="D2" i="1"/>
  <c r="E78" i="1"/>
  <c r="E75" i="1"/>
  <c r="E72" i="1"/>
  <c r="E69" i="1"/>
  <c r="E66" i="1"/>
  <c r="E63" i="1"/>
  <c r="E53" i="1"/>
  <c r="E50" i="1"/>
  <c r="E47" i="1"/>
  <c r="E44" i="1"/>
  <c r="E41" i="1"/>
  <c r="E38" i="1"/>
  <c r="U27" i="1"/>
  <c r="D12" i="1"/>
  <c r="D18" i="1"/>
  <c r="D20" i="1"/>
  <c r="D10" i="1"/>
  <c r="C6" i="1"/>
  <c r="C50" i="1" s="1"/>
  <c r="D7" i="1"/>
  <c r="D53" i="1" s="1"/>
  <c r="W23" i="1" l="1"/>
  <c r="AB23" i="1"/>
  <c r="Z22" i="1"/>
  <c r="AA23" i="1"/>
  <c r="Z23" i="1"/>
  <c r="AB21" i="1"/>
  <c r="AA21" i="1"/>
  <c r="AB22" i="1"/>
  <c r="Z21" i="1"/>
  <c r="AA22" i="1"/>
  <c r="C2" i="1"/>
  <c r="C38" i="1" s="1"/>
  <c r="C75" i="1"/>
  <c r="C72" i="1"/>
  <c r="D66" i="1"/>
  <c r="D78" i="1"/>
  <c r="C44" i="1"/>
  <c r="G4" i="1"/>
  <c r="D4" i="1"/>
  <c r="D69" i="1" s="1"/>
  <c r="C12" i="1"/>
  <c r="C10" i="1"/>
  <c r="C14" i="1"/>
  <c r="G14" i="1" s="1"/>
  <c r="C16" i="1"/>
  <c r="C3" i="1"/>
  <c r="C66" i="1" s="1"/>
  <c r="C7" i="1"/>
  <c r="C78" i="1" s="1"/>
  <c r="C18" i="1"/>
  <c r="F18" i="1" s="1"/>
  <c r="D6" i="1"/>
  <c r="D75" i="1" s="1"/>
  <c r="C20" i="1"/>
  <c r="G20" i="1" s="1"/>
  <c r="D14" i="1"/>
  <c r="D5" i="1"/>
  <c r="D72" i="1" s="1"/>
  <c r="G6" i="1"/>
  <c r="G5" i="1"/>
  <c r="C25" i="1" l="1"/>
  <c r="D22" i="1"/>
  <c r="D37" i="1" s="1"/>
  <c r="D23" i="1"/>
  <c r="D40" i="1" s="1"/>
  <c r="C22" i="1"/>
  <c r="V43" i="1" s="1"/>
  <c r="G2" i="1"/>
  <c r="G38" i="1" s="1"/>
  <c r="G8" i="1"/>
  <c r="C63" i="1"/>
  <c r="G50" i="1"/>
  <c r="G75" i="1"/>
  <c r="D63" i="1"/>
  <c r="G44" i="1"/>
  <c r="G69" i="1"/>
  <c r="G47" i="1"/>
  <c r="G72" i="1"/>
  <c r="F5" i="1"/>
  <c r="D47" i="1"/>
  <c r="F4" i="1"/>
  <c r="D44" i="1"/>
  <c r="G7" i="1"/>
  <c r="C53" i="1"/>
  <c r="G3" i="1"/>
  <c r="C41" i="1"/>
  <c r="F6" i="1"/>
  <c r="D50" i="1"/>
  <c r="F8" i="1"/>
  <c r="D38" i="1"/>
  <c r="F2" i="1"/>
  <c r="E22" i="1"/>
  <c r="V37" i="1" s="1"/>
  <c r="F3" i="1"/>
  <c r="C23" i="1"/>
  <c r="E26" i="1"/>
  <c r="C27" i="1"/>
  <c r="V48" i="1" s="1"/>
  <c r="C26" i="1"/>
  <c r="G12" i="1"/>
  <c r="C24" i="1"/>
  <c r="F14" i="1"/>
  <c r="E23" i="1"/>
  <c r="E25" i="1"/>
  <c r="D24" i="1"/>
  <c r="D43" i="1" s="1"/>
  <c r="E27" i="1"/>
  <c r="D27" i="1"/>
  <c r="D52" i="1" s="1"/>
  <c r="G16" i="1"/>
  <c r="D25" i="1"/>
  <c r="D46" i="1" s="1"/>
  <c r="E24" i="1"/>
  <c r="D26" i="1"/>
  <c r="D49" i="1" s="1"/>
  <c r="F16" i="1"/>
  <c r="F7" i="1"/>
  <c r="F12" i="1"/>
  <c r="F20" i="1"/>
  <c r="G18" i="1"/>
  <c r="V45" i="1" l="1"/>
  <c r="V44" i="1"/>
  <c r="V47" i="1"/>
  <c r="V46" i="1"/>
  <c r="C35" i="1"/>
  <c r="C31" i="1"/>
  <c r="C30" i="1"/>
  <c r="C32" i="1"/>
  <c r="C34" i="1"/>
  <c r="C46" i="1"/>
  <c r="C33" i="1"/>
  <c r="G63" i="1"/>
  <c r="E43" i="1"/>
  <c r="V39" i="1"/>
  <c r="C52" i="1"/>
  <c r="C43" i="1"/>
  <c r="E49" i="1"/>
  <c r="V41" i="1"/>
  <c r="E37" i="1"/>
  <c r="E46" i="1"/>
  <c r="V40" i="1"/>
  <c r="C37" i="1"/>
  <c r="E52" i="1"/>
  <c r="V42" i="1"/>
  <c r="E40" i="1"/>
  <c r="V38" i="1"/>
  <c r="C49" i="1"/>
  <c r="C40" i="1"/>
  <c r="F50" i="1"/>
  <c r="F75" i="1"/>
  <c r="F47" i="1"/>
  <c r="F72" i="1"/>
  <c r="F41" i="1"/>
  <c r="F66" i="1"/>
  <c r="F38" i="1"/>
  <c r="F63" i="1"/>
  <c r="G53" i="1"/>
  <c r="G78" i="1"/>
  <c r="F53" i="1"/>
  <c r="F78" i="1"/>
  <c r="G41" i="1"/>
  <c r="G66" i="1"/>
  <c r="F44" i="1"/>
  <c r="F69" i="1"/>
  <c r="G28" i="1"/>
  <c r="F28" i="1"/>
  <c r="F22" i="1"/>
  <c r="F37" i="1" s="1"/>
  <c r="F23" i="1"/>
  <c r="F40" i="1" s="1"/>
  <c r="G22" i="1"/>
  <c r="G37" i="1" s="1"/>
  <c r="G23" i="1"/>
  <c r="G40" i="1" s="1"/>
  <c r="G26" i="1"/>
  <c r="G49" i="1" s="1"/>
  <c r="F25" i="1"/>
  <c r="F46" i="1" s="1"/>
  <c r="G25" i="1"/>
  <c r="G46" i="1" s="1"/>
  <c r="G27" i="1"/>
  <c r="G52" i="1" s="1"/>
  <c r="F26" i="1"/>
  <c r="F49" i="1" s="1"/>
  <c r="F27" i="1"/>
  <c r="F52" i="1" s="1"/>
  <c r="F24" i="1"/>
  <c r="F43" i="1" s="1"/>
  <c r="G24" i="1"/>
  <c r="G43" i="1" s="1"/>
  <c r="G10" i="1"/>
  <c r="F10" i="1"/>
  <c r="V32" i="1" l="1"/>
  <c r="C56" i="1" s="1"/>
  <c r="V34" i="1"/>
  <c r="C58" i="1" s="1"/>
  <c r="E58" i="1" s="1"/>
  <c r="V33" i="1"/>
  <c r="C57" i="1" s="1"/>
  <c r="V31" i="1"/>
  <c r="C55" i="1" s="1"/>
  <c r="V35" i="1"/>
  <c r="C59" i="1" s="1"/>
  <c r="V36" i="1"/>
  <c r="C60" i="1" s="1"/>
  <c r="D77" i="1" s="1"/>
  <c r="D65" i="1" l="1"/>
  <c r="E65" i="1"/>
  <c r="E59" i="1"/>
  <c r="C74" i="1"/>
  <c r="E74" i="1"/>
  <c r="D74" i="1"/>
  <c r="E57" i="1"/>
  <c r="C68" i="1"/>
  <c r="E68" i="1"/>
  <c r="D68" i="1"/>
  <c r="E56" i="1"/>
  <c r="C65" i="1"/>
  <c r="E55" i="1"/>
  <c r="E62" i="1"/>
  <c r="D62" i="1"/>
  <c r="C62" i="1"/>
  <c r="E60" i="1"/>
  <c r="C77" i="1"/>
  <c r="D71" i="1"/>
  <c r="E71" i="1"/>
  <c r="C71" i="1"/>
  <c r="E77" i="1"/>
  <c r="G65" i="1" l="1"/>
  <c r="G68" i="1"/>
  <c r="F71" i="1"/>
  <c r="G71" i="1"/>
  <c r="F68" i="1"/>
  <c r="F65" i="1"/>
  <c r="G62" i="1"/>
  <c r="F77" i="1"/>
  <c r="G77" i="1"/>
  <c r="G74" i="1"/>
  <c r="F74" i="1"/>
  <c r="F62" i="1"/>
</calcChain>
</file>

<file path=xl/sharedStrings.xml><?xml version="1.0" encoding="utf-8"?>
<sst xmlns="http://schemas.openxmlformats.org/spreadsheetml/2006/main" count="60" uniqueCount="53">
  <si>
    <t>Translational</t>
  </si>
  <si>
    <t>Rotational</t>
  </si>
  <si>
    <t>X</t>
  </si>
  <si>
    <t>Y</t>
  </si>
  <si>
    <t>Z</t>
  </si>
  <si>
    <t>Base Distance</t>
  </si>
  <si>
    <t>Platform Distance</t>
  </si>
  <si>
    <t>B</t>
  </si>
  <si>
    <t>X'</t>
  </si>
  <si>
    <t>Y'</t>
  </si>
  <si>
    <t>P</t>
  </si>
  <si>
    <t>Q</t>
  </si>
  <si>
    <t>Req Position</t>
  </si>
  <si>
    <t>Req Rotation</t>
  </si>
  <si>
    <t>Roll (psi)</t>
  </si>
  <si>
    <t>Pitch (theta)</t>
  </si>
  <si>
    <t>Yaw (phi)</t>
  </si>
  <si>
    <t>Surge</t>
  </si>
  <si>
    <t>Sway</t>
  </si>
  <si>
    <t>Heave</t>
  </si>
  <si>
    <t>Beta Angle</t>
  </si>
  <si>
    <t>Base Angle (RAD)</t>
  </si>
  <si>
    <t>Beta Angle (RAD)</t>
  </si>
  <si>
    <t>Platform Angle (RAD)</t>
  </si>
  <si>
    <t>CONSTANTS</t>
  </si>
  <si>
    <t>SERVO_NUM</t>
  </si>
  <si>
    <t>SERVO_MIN</t>
  </si>
  <si>
    <t>SERVO_MAX</t>
  </si>
  <si>
    <t>BASE_DIST</t>
  </si>
  <si>
    <t>PLAT_DIST</t>
  </si>
  <si>
    <t>SERVO_LEN</t>
  </si>
  <si>
    <t>SERVO_DIST</t>
  </si>
  <si>
    <t>LEG_LEN</t>
  </si>
  <si>
    <t>Z_HOME</t>
  </si>
  <si>
    <t>L</t>
  </si>
  <si>
    <t>SERVOS</t>
  </si>
  <si>
    <t>Base Home</t>
  </si>
  <si>
    <t>Plat Home</t>
  </si>
  <si>
    <t>Alpha</t>
  </si>
  <si>
    <t>Loop</t>
  </si>
  <si>
    <t>M</t>
  </si>
  <si>
    <t>N</t>
  </si>
  <si>
    <t>SURGE</t>
  </si>
  <si>
    <t>SWAY</t>
  </si>
  <si>
    <t>HEAVE</t>
  </si>
  <si>
    <t>ROLL</t>
  </si>
  <si>
    <t>PITCH</t>
  </si>
  <si>
    <t>YAW</t>
  </si>
  <si>
    <t>Platform Angle (DEG)</t>
  </si>
  <si>
    <t>Base Angle (DEG)</t>
  </si>
  <si>
    <t>A             (position of arm/leg joint)</t>
  </si>
  <si>
    <t>Leg Vectors</t>
  </si>
  <si>
    <t>Leg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</si>
</sst>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Inconsolata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2" fontId="2" fillId="0" borderId="1" xfId="0" applyNumberFormat="1" applyFont="1" applyBorder="1" applyAlignment="1">
      <alignment horizontal="right" wrapText="1"/>
    </xf>
    <xf numFmtId="2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6" xfId="0" applyBorder="1"/>
    <xf numFmtId="0" fontId="5" fillId="2" borderId="1" xfId="0" applyFont="1" applyFill="1" applyBorder="1" applyAlignment="1">
      <alignment horizontal="right" wrapText="1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5" xfId="0" applyBorder="1" applyAlignment="1"/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</c:f>
              <c:numCache>
                <c:formatCode>0.00</c:formatCode>
                <c:ptCount val="7"/>
                <c:pt idx="0">
                  <c:v>126.85929366287414</c:v>
                </c:pt>
                <c:pt idx="1">
                  <c:v>108.84790569264615</c:v>
                </c:pt>
                <c:pt idx="2">
                  <c:v>-41.496626581879582</c:v>
                </c:pt>
                <c:pt idx="3">
                  <c:v>-114.96416872381732</c:v>
                </c:pt>
                <c:pt idx="4">
                  <c:v>-85.362667080994527</c:v>
                </c:pt>
                <c:pt idx="5">
                  <c:v>6.1162630311711936</c:v>
                </c:pt>
                <c:pt idx="6" formatCode="General">
                  <c:v>126.85929366287414</c:v>
                </c:pt>
              </c:numCache>
            </c:numRef>
          </c:xVal>
          <c:yVal>
            <c:numRef>
              <c:f>Sheet1!$G$2:$G$8</c:f>
              <c:numCache>
                <c:formatCode>0.00</c:formatCode>
                <c:ptCount val="7"/>
                <c:pt idx="0">
                  <c:v>5.9475624695284148</c:v>
                </c:pt>
                <c:pt idx="1">
                  <c:v>33.675639555383249</c:v>
                </c:pt>
                <c:pt idx="2">
                  <c:v>33.67563955538327</c:v>
                </c:pt>
                <c:pt idx="3">
                  <c:v>5.9475624695283997</c:v>
                </c:pt>
                <c:pt idx="4">
                  <c:v>-39.623202024911656</c:v>
                </c:pt>
                <c:pt idx="5">
                  <c:v>-39.623202024911656</c:v>
                </c:pt>
                <c:pt idx="6" formatCode="General">
                  <c:v>5.9475624695284148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F4-4F1A-A470-60C2A1124C16}"/>
            </c:ext>
          </c:extLst>
        </c:ser>
        <c:ser>
          <c:idx val="2"/>
          <c:order val="1"/>
          <c:tx>
            <c:v>Platform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Sheet1!$F$22:$F$28</c:f>
              <c:numCache>
                <c:formatCode>0.00</c:formatCode>
                <c:ptCount val="7"/>
                <c:pt idx="0">
                  <c:v>103.04907607912567</c:v>
                </c:pt>
                <c:pt idx="1">
                  <c:v>56.701113987652391</c:v>
                </c:pt>
                <c:pt idx="2">
                  <c:v>41.50496753893048</c:v>
                </c:pt>
                <c:pt idx="3">
                  <c:v>-147.54602973993948</c:v>
                </c:pt>
                <c:pt idx="4">
                  <c:v>-144.5540436180562</c:v>
                </c:pt>
                <c:pt idx="5">
                  <c:v>90.844915752287093</c:v>
                </c:pt>
                <c:pt idx="6">
                  <c:v>103.04907607912567</c:v>
                </c:pt>
              </c:numCache>
            </c:numRef>
          </c:xVal>
          <c:yVal>
            <c:numRef>
              <c:f>Sheet1!$G$22:$G$28</c:f>
              <c:numCache>
                <c:formatCode>0.00</c:formatCode>
                <c:ptCount val="7"/>
                <c:pt idx="0">
                  <c:v>121.75152316959309</c:v>
                </c:pt>
                <c:pt idx="1">
                  <c:v>193.10304076329146</c:v>
                </c:pt>
                <c:pt idx="2">
                  <c:v>193.10304076329146</c:v>
                </c:pt>
                <c:pt idx="3">
                  <c:v>121.75152316959307</c:v>
                </c:pt>
                <c:pt idx="4">
                  <c:v>117.14543606711544</c:v>
                </c:pt>
                <c:pt idx="5">
                  <c:v>117.14543606711545</c:v>
                </c:pt>
                <c:pt idx="6">
                  <c:v>121.75152316959309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F4-4F1A-A470-60C2A1124C16}"/>
            </c:ext>
          </c:extLst>
        </c:ser>
        <c:ser>
          <c:idx val="3"/>
          <c:order val="2"/>
          <c:tx>
            <c:v>Legs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Sheet1!$F$37:$F$53</c:f>
              <c:numCache>
                <c:formatCode>0.00</c:formatCode>
                <c:ptCount val="17"/>
                <c:pt idx="0">
                  <c:v>103.04907607912567</c:v>
                </c:pt>
                <c:pt idx="1">
                  <c:v>126.85929366287414</c:v>
                </c:pt>
                <c:pt idx="3">
                  <c:v>56.701113987652391</c:v>
                </c:pt>
                <c:pt idx="4">
                  <c:v>108.84790569264615</c:v>
                </c:pt>
                <c:pt idx="6">
                  <c:v>41.50496753893048</c:v>
                </c:pt>
                <c:pt idx="7">
                  <c:v>-41.496626581879582</c:v>
                </c:pt>
                <c:pt idx="9">
                  <c:v>-147.54602973993948</c:v>
                </c:pt>
                <c:pt idx="10">
                  <c:v>-114.96416872381732</c:v>
                </c:pt>
                <c:pt idx="12">
                  <c:v>-144.5540436180562</c:v>
                </c:pt>
                <c:pt idx="13">
                  <c:v>-85.362667080994527</c:v>
                </c:pt>
                <c:pt idx="15">
                  <c:v>90.844915752287093</c:v>
                </c:pt>
                <c:pt idx="16">
                  <c:v>6.1162630311711936</c:v>
                </c:pt>
              </c:numCache>
            </c:numRef>
          </c:xVal>
          <c:yVal>
            <c:numRef>
              <c:f>Sheet1!$G$37:$G$53</c:f>
              <c:numCache>
                <c:formatCode>0.00</c:formatCode>
                <c:ptCount val="17"/>
                <c:pt idx="0">
                  <c:v>121.75152316959309</c:v>
                </c:pt>
                <c:pt idx="1">
                  <c:v>5.9475624695284148</c:v>
                </c:pt>
                <c:pt idx="3">
                  <c:v>193.10304076329146</c:v>
                </c:pt>
                <c:pt idx="4">
                  <c:v>33.675639555383249</c:v>
                </c:pt>
                <c:pt idx="6">
                  <c:v>193.10304076329146</c:v>
                </c:pt>
                <c:pt idx="7">
                  <c:v>33.67563955538327</c:v>
                </c:pt>
                <c:pt idx="9">
                  <c:v>121.75152316959307</c:v>
                </c:pt>
                <c:pt idx="10">
                  <c:v>5.9475624695283997</c:v>
                </c:pt>
                <c:pt idx="12">
                  <c:v>117.14543606711544</c:v>
                </c:pt>
                <c:pt idx="13">
                  <c:v>-39.623202024911656</c:v>
                </c:pt>
                <c:pt idx="15">
                  <c:v>117.14543606711545</c:v>
                </c:pt>
                <c:pt idx="16">
                  <c:v>-39.623202024911656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1F4-4F1A-A470-60C2A1124C16}"/>
            </c:ext>
          </c:extLst>
        </c:ser>
        <c:ser>
          <c:idx val="4"/>
          <c:order val="3"/>
          <c:tx>
            <c:v>Arms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Sheet1!$F$62:$F$78</c:f>
              <c:numCache>
                <c:formatCode>0.00</c:formatCode>
                <c:ptCount val="17"/>
                <c:pt idx="0">
                  <c:v>158.83625015431414</c:v>
                </c:pt>
                <c:pt idx="1">
                  <c:v>126.85929366287414</c:v>
                </c:pt>
                <c:pt idx="3">
                  <c:v>148.66436998144388</c:v>
                </c:pt>
                <c:pt idx="4">
                  <c:v>108.84790569264615</c:v>
                </c:pt>
                <c:pt idx="6">
                  <c:v>-81.313090870677314</c:v>
                </c:pt>
                <c:pt idx="7">
                  <c:v>-41.496626581879582</c:v>
                </c:pt>
                <c:pt idx="9">
                  <c:v>-122.80367652117502</c:v>
                </c:pt>
                <c:pt idx="10">
                  <c:v>-114.96416872381732</c:v>
                </c:pt>
                <c:pt idx="12">
                  <c:v>-77.523159283636829</c:v>
                </c:pt>
                <c:pt idx="13">
                  <c:v>-85.362667080994527</c:v>
                </c:pt>
                <c:pt idx="15">
                  <c:v>-25.860693460268838</c:v>
                </c:pt>
                <c:pt idx="16">
                  <c:v>6.1162630311711936</c:v>
                </c:pt>
              </c:numCache>
            </c:numRef>
          </c:xVal>
          <c:yVal>
            <c:numRef>
              <c:f>Sheet1!$G$62:$G$78</c:f>
              <c:numCache>
                <c:formatCode>0.00</c:formatCode>
                <c:ptCount val="17"/>
                <c:pt idx="0">
                  <c:v>21.843710432906658</c:v>
                </c:pt>
                <c:pt idx="1">
                  <c:v>5.9475624695284148</c:v>
                </c:pt>
                <c:pt idx="3">
                  <c:v>37.503063171720314</c:v>
                </c:pt>
                <c:pt idx="4">
                  <c:v>33.675639555383249</c:v>
                </c:pt>
                <c:pt idx="6">
                  <c:v>37.503063171720264</c:v>
                </c:pt>
                <c:pt idx="7">
                  <c:v>33.67563955538327</c:v>
                </c:pt>
                <c:pt idx="9">
                  <c:v>21.843710432906644</c:v>
                </c:pt>
                <c:pt idx="10">
                  <c:v>5.9475624695283997</c:v>
                </c:pt>
                <c:pt idx="12">
                  <c:v>-47.864502755615796</c:v>
                </c:pt>
                <c:pt idx="13">
                  <c:v>-39.623202024911656</c:v>
                </c:pt>
                <c:pt idx="15">
                  <c:v>-47.864502755615774</c:v>
                </c:pt>
                <c:pt idx="16">
                  <c:v>-39.623202024911656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F4-4F1A-A470-60C2A112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67439"/>
        <c:axId val="284271839"/>
      </c:scatterChart>
      <c:valAx>
        <c:axId val="353267439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71839"/>
        <c:crosses val="autoZero"/>
        <c:crossBetween val="midCat"/>
        <c:majorUnit val="20"/>
      </c:valAx>
      <c:valAx>
        <c:axId val="284271839"/>
        <c:scaling>
          <c:orientation val="minMax"/>
          <c:max val="3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6743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X$49" max="100" page="0" val="50"/>
</file>

<file path=xl/ctrlProps/ctrlProp10.xml><?xml version="1.0" encoding="utf-8"?>
<formControlPr xmlns="http://schemas.microsoft.com/office/spreadsheetml/2009/9/main" objectType="Spin" dx="26" fmlaLink="$AC$49" max="90" noThreeD="1" page="10" val="45"/>
</file>

<file path=xl/ctrlProps/ctrlProp11.xml><?xml version="1.0" encoding="utf-8"?>
<formControlPr xmlns="http://schemas.microsoft.com/office/spreadsheetml/2009/9/main" objectType="Spin" dx="26" fmlaLink="$Y$49" max="100" noThreeD="1" page="10" val="50"/>
</file>

<file path=xl/ctrlProps/ctrlProp12.xml><?xml version="1.0" encoding="utf-8"?>
<formControlPr xmlns="http://schemas.microsoft.com/office/spreadsheetml/2009/9/main" objectType="Spin" dx="26" fmlaLink="$X$49" max="100" noThreeD="1" page="10" val="50"/>
</file>

<file path=xl/ctrlProps/ctrlProp2.xml><?xml version="1.0" encoding="utf-8"?>
<formControlPr xmlns="http://schemas.microsoft.com/office/spreadsheetml/2009/9/main" objectType="Scroll" dx="22" fmlaLink="$Y$49" max="100" page="0" val="50"/>
</file>

<file path=xl/ctrlProps/ctrlProp3.xml><?xml version="1.0" encoding="utf-8"?>
<formControlPr xmlns="http://schemas.microsoft.com/office/spreadsheetml/2009/9/main" objectType="Scroll" dx="22" fmlaLink="$Z$49" max="100" page="0" val="50"/>
</file>

<file path=xl/ctrlProps/ctrlProp4.xml><?xml version="1.0" encoding="utf-8"?>
<formControlPr xmlns="http://schemas.microsoft.com/office/spreadsheetml/2009/9/main" objectType="Scroll" dx="22" fmlaLink="$AA$49" max="90" page="0" val="45"/>
</file>

<file path=xl/ctrlProps/ctrlProp5.xml><?xml version="1.0" encoding="utf-8"?>
<formControlPr xmlns="http://schemas.microsoft.com/office/spreadsheetml/2009/9/main" objectType="Scroll" dx="22" fmlaLink="$AB$49" max="90" page="0" val="45"/>
</file>

<file path=xl/ctrlProps/ctrlProp6.xml><?xml version="1.0" encoding="utf-8"?>
<formControlPr xmlns="http://schemas.microsoft.com/office/spreadsheetml/2009/9/main" objectType="Scroll" dx="22" fmlaLink="$AC$49" max="90" page="0" val="45"/>
</file>

<file path=xl/ctrlProps/ctrlProp7.xml><?xml version="1.0" encoding="utf-8"?>
<formControlPr xmlns="http://schemas.microsoft.com/office/spreadsheetml/2009/9/main" objectType="Spin" dx="26" fmlaLink="$Z$49" max="100" noThreeD="1" page="10" val="50"/>
</file>

<file path=xl/ctrlProps/ctrlProp8.xml><?xml version="1.0" encoding="utf-8"?>
<formControlPr xmlns="http://schemas.microsoft.com/office/spreadsheetml/2009/9/main" objectType="Spin" dx="26" fmlaLink="$AA$49" max="90" noThreeD="1" page="10" val="45"/>
</file>

<file path=xl/ctrlProps/ctrlProp9.xml><?xml version="1.0" encoding="utf-8"?>
<formControlPr xmlns="http://schemas.microsoft.com/office/spreadsheetml/2009/9/main" objectType="Spin" dx="26" fmlaLink="AB$49" max="90" noThreeD="1" page="10" val="4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26052</xdr:colOff>
      <xdr:row>1</xdr:row>
      <xdr:rowOff>41741</xdr:rowOff>
    </xdr:from>
    <xdr:to>
      <xdr:col>18</xdr:col>
      <xdr:colOff>621926</xdr:colOff>
      <xdr:row>53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49A7C-5804-426C-AD8F-11820261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83820</xdr:colOff>
          <xdr:row>28</xdr:row>
          <xdr:rowOff>0</xdr:rowOff>
        </xdr:from>
        <xdr:to>
          <xdr:col>23</xdr:col>
          <xdr:colOff>556260</xdr:colOff>
          <xdr:row>45</xdr:row>
          <xdr:rowOff>106680</xdr:rowOff>
        </xdr:to>
        <xdr:sp macro="" textlink="">
          <xdr:nvSpPr>
            <xdr:cNvPr id="1038" name="Scroll Ba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FA9FC04-E975-4443-8097-1443486CB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76200</xdr:colOff>
          <xdr:row>27</xdr:row>
          <xdr:rowOff>190500</xdr:rowOff>
        </xdr:from>
        <xdr:to>
          <xdr:col>24</xdr:col>
          <xdr:colOff>525780</xdr:colOff>
          <xdr:row>45</xdr:row>
          <xdr:rowOff>99060</xdr:rowOff>
        </xdr:to>
        <xdr:sp macro="" textlink="">
          <xdr:nvSpPr>
            <xdr:cNvPr id="1039" name="Scroll Bar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8DA8E45-DF6E-42C5-966D-DB475728E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83820</xdr:colOff>
          <xdr:row>28</xdr:row>
          <xdr:rowOff>0</xdr:rowOff>
        </xdr:from>
        <xdr:to>
          <xdr:col>25</xdr:col>
          <xdr:colOff>541020</xdr:colOff>
          <xdr:row>45</xdr:row>
          <xdr:rowOff>99060</xdr:rowOff>
        </xdr:to>
        <xdr:sp macro="" textlink="">
          <xdr:nvSpPr>
            <xdr:cNvPr id="1040" name="Scroll Ba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D41FC32-E806-4BC5-BDC7-B018E35B6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83820</xdr:colOff>
          <xdr:row>28</xdr:row>
          <xdr:rowOff>0</xdr:rowOff>
        </xdr:from>
        <xdr:to>
          <xdr:col>26</xdr:col>
          <xdr:colOff>533400</xdr:colOff>
          <xdr:row>45</xdr:row>
          <xdr:rowOff>99060</xdr:rowOff>
        </xdr:to>
        <xdr:sp macro="" textlink="">
          <xdr:nvSpPr>
            <xdr:cNvPr id="1041" name="Scroll Ba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FAFFFF8-4822-4685-8622-9B4615764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68580</xdr:colOff>
          <xdr:row>27</xdr:row>
          <xdr:rowOff>190500</xdr:rowOff>
        </xdr:from>
        <xdr:to>
          <xdr:col>27</xdr:col>
          <xdr:colOff>525780</xdr:colOff>
          <xdr:row>45</xdr:row>
          <xdr:rowOff>99060</xdr:rowOff>
        </xdr:to>
        <xdr:sp macro="" textlink="">
          <xdr:nvSpPr>
            <xdr:cNvPr id="1042" name="Scroll Ba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89F92E88-EA70-4353-A978-EE40A03807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60960</xdr:colOff>
          <xdr:row>28</xdr:row>
          <xdr:rowOff>0</xdr:rowOff>
        </xdr:from>
        <xdr:to>
          <xdr:col>28</xdr:col>
          <xdr:colOff>518160</xdr:colOff>
          <xdr:row>45</xdr:row>
          <xdr:rowOff>99060</xdr:rowOff>
        </xdr:to>
        <xdr:sp macro="" textlink="">
          <xdr:nvSpPr>
            <xdr:cNvPr id="1043" name="Scroll Ba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154ADE3-A4FC-4F1C-833D-FBA8C81DE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60960</xdr:colOff>
          <xdr:row>49</xdr:row>
          <xdr:rowOff>190500</xdr:rowOff>
        </xdr:from>
        <xdr:to>
          <xdr:col>25</xdr:col>
          <xdr:colOff>548640</xdr:colOff>
          <xdr:row>57</xdr:row>
          <xdr:rowOff>22860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76200</xdr:colOff>
          <xdr:row>50</xdr:row>
          <xdr:rowOff>0</xdr:rowOff>
        </xdr:from>
        <xdr:to>
          <xdr:col>26</xdr:col>
          <xdr:colOff>563880</xdr:colOff>
          <xdr:row>57</xdr:row>
          <xdr:rowOff>30480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68580</xdr:colOff>
          <xdr:row>49</xdr:row>
          <xdr:rowOff>190500</xdr:rowOff>
        </xdr:from>
        <xdr:to>
          <xdr:col>27</xdr:col>
          <xdr:colOff>548640</xdr:colOff>
          <xdr:row>57</xdr:row>
          <xdr:rowOff>22860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60960</xdr:colOff>
          <xdr:row>50</xdr:row>
          <xdr:rowOff>0</xdr:rowOff>
        </xdr:from>
        <xdr:to>
          <xdr:col>28</xdr:col>
          <xdr:colOff>541020</xdr:colOff>
          <xdr:row>57</xdr:row>
          <xdr:rowOff>22860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76200</xdr:colOff>
          <xdr:row>49</xdr:row>
          <xdr:rowOff>190500</xdr:rowOff>
        </xdr:from>
        <xdr:to>
          <xdr:col>24</xdr:col>
          <xdr:colOff>556260</xdr:colOff>
          <xdr:row>57</xdr:row>
          <xdr:rowOff>22860</xdr:rowOff>
        </xdr:to>
        <xdr:sp macro="" textlink="">
          <xdr:nvSpPr>
            <xdr:cNvPr id="1049" name="Spinner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91440</xdr:colOff>
          <xdr:row>50</xdr:row>
          <xdr:rowOff>0</xdr:rowOff>
        </xdr:from>
        <xdr:to>
          <xdr:col>23</xdr:col>
          <xdr:colOff>571500</xdr:colOff>
          <xdr:row>57</xdr:row>
          <xdr:rowOff>22860</xdr:rowOff>
        </xdr:to>
        <xdr:sp macro="" textlink="">
          <xdr:nvSpPr>
            <xdr:cNvPr id="1050" name="Spinner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114"/>
  <sheetViews>
    <sheetView tabSelected="1" zoomScale="54" zoomScaleNormal="85" workbookViewId="0">
      <selection activeCell="U16" sqref="U16"/>
    </sheetView>
  </sheetViews>
  <sheetFormatPr defaultRowHeight="14.4" x14ac:dyDescent="0.3"/>
  <cols>
    <col min="1" max="1" width="18.6640625" customWidth="1"/>
    <col min="4" max="4" width="9" customWidth="1"/>
    <col min="8" max="8" width="10.109375" customWidth="1"/>
    <col min="9" max="9" width="22" customWidth="1"/>
    <col min="10" max="11" width="10.6640625" customWidth="1"/>
    <col min="12" max="12" width="11.6640625" customWidth="1"/>
    <col min="13" max="15" width="10.6640625" customWidth="1"/>
    <col min="17" max="17" width="20.44140625" customWidth="1"/>
    <col min="18" max="19" width="11.5546875" bestFit="1" customWidth="1"/>
    <col min="20" max="20" width="12.6640625" bestFit="1" customWidth="1"/>
    <col min="21" max="21" width="11.5546875" bestFit="1" customWidth="1"/>
    <col min="22" max="22" width="14.33203125" customWidth="1"/>
    <col min="23" max="23" width="21" customWidth="1"/>
  </cols>
  <sheetData>
    <row r="1" spans="1:29" x14ac:dyDescent="0.3">
      <c r="A1" s="1"/>
      <c r="B1" s="1"/>
      <c r="C1" s="6" t="s">
        <v>2</v>
      </c>
      <c r="D1" s="6" t="s">
        <v>3</v>
      </c>
      <c r="E1" s="6" t="s">
        <v>4</v>
      </c>
      <c r="F1" s="6" t="s">
        <v>8</v>
      </c>
      <c r="G1" s="6" t="s">
        <v>9</v>
      </c>
    </row>
    <row r="2" spans="1:29" ht="15" customHeight="1" x14ac:dyDescent="0.3">
      <c r="A2" s="29" t="s">
        <v>7</v>
      </c>
      <c r="B2" s="6">
        <v>1</v>
      </c>
      <c r="C2" s="11">
        <f>X12*SIN(X11)</f>
        <v>-16.993035627224042</v>
      </c>
      <c r="D2" s="11">
        <f>X12*COS(X11)</f>
        <v>120.91173119334572</v>
      </c>
      <c r="E2" s="11">
        <v>0</v>
      </c>
      <c r="F2" s="11">
        <f t="shared" ref="F2:F7" si="0">(-0.35*C2)+D2</f>
        <v>126.85929366287414</v>
      </c>
      <c r="G2" s="11">
        <f t="shared" ref="G2:G7" si="1">(-0.35*C2)+E2</f>
        <v>5.9475624695284148</v>
      </c>
      <c r="T2" s="38" t="s">
        <v>12</v>
      </c>
      <c r="U2" s="40"/>
      <c r="W2" s="38" t="s">
        <v>13</v>
      </c>
      <c r="X2" s="39"/>
      <c r="Y2" s="40"/>
    </row>
    <row r="3" spans="1:29" ht="15" customHeight="1" x14ac:dyDescent="0.3">
      <c r="A3" s="30"/>
      <c r="B3" s="6">
        <v>2</v>
      </c>
      <c r="C3" s="11">
        <f>Y12*SIN(Y11)</f>
        <v>-96.216113015380728</v>
      </c>
      <c r="D3" s="11">
        <f>Y12*COS(Y11)</f>
        <v>75.172266137262895</v>
      </c>
      <c r="E3" s="11">
        <v>0</v>
      </c>
      <c r="F3" s="11">
        <f t="shared" si="0"/>
        <v>108.84790569264615</v>
      </c>
      <c r="G3" s="11">
        <f t="shared" si="1"/>
        <v>33.675639555383249</v>
      </c>
      <c r="T3" s="7" t="s">
        <v>17</v>
      </c>
      <c r="U3" s="10">
        <f>((X49-0)*(50+50))/(100-0)-50</f>
        <v>0</v>
      </c>
      <c r="W3" s="7" t="s">
        <v>14</v>
      </c>
      <c r="X3" s="5">
        <f>((AA49-0)*(45+45))/(90-0)-45</f>
        <v>0</v>
      </c>
      <c r="Y3" s="5">
        <f>RADIANS(X3)</f>
        <v>0</v>
      </c>
    </row>
    <row r="4" spans="1:29" ht="15" customHeight="1" x14ac:dyDescent="0.3">
      <c r="A4" s="30"/>
      <c r="B4" s="6">
        <v>3</v>
      </c>
      <c r="C4" s="11">
        <f>Z12*SIN(Z11)</f>
        <v>-96.21611301538077</v>
      </c>
      <c r="D4" s="11">
        <f>Z12*COS(Z11)</f>
        <v>-75.172266137262852</v>
      </c>
      <c r="E4" s="11">
        <v>0</v>
      </c>
      <c r="F4" s="11">
        <f t="shared" si="0"/>
        <v>-41.496626581879582</v>
      </c>
      <c r="G4" s="11">
        <f t="shared" si="1"/>
        <v>33.67563955538327</v>
      </c>
      <c r="T4" s="7" t="s">
        <v>18</v>
      </c>
      <c r="U4" s="10">
        <f>((Y49-0)*(50+50))/(100-0)-50</f>
        <v>0</v>
      </c>
      <c r="W4" s="7" t="s">
        <v>15</v>
      </c>
      <c r="X4" s="5">
        <f>((AB49-0)*(45+45))/(90-0)-45</f>
        <v>0</v>
      </c>
      <c r="Y4" s="5">
        <f>RADIANS(X4)</f>
        <v>0</v>
      </c>
    </row>
    <row r="5" spans="1:29" ht="15" customHeight="1" x14ac:dyDescent="0.3">
      <c r="A5" s="30"/>
      <c r="B5" s="6">
        <v>4</v>
      </c>
      <c r="C5" s="11">
        <f>AA12*SIN(AA11)</f>
        <v>-16.993035627224</v>
      </c>
      <c r="D5" s="11">
        <f>AA12*COS(AA11)</f>
        <v>-120.91173119334572</v>
      </c>
      <c r="E5" s="11">
        <v>0</v>
      </c>
      <c r="F5" s="11">
        <f t="shared" si="0"/>
        <v>-114.96416872381732</v>
      </c>
      <c r="G5" s="11">
        <f t="shared" si="1"/>
        <v>5.9475624695283997</v>
      </c>
      <c r="T5" s="7" t="s">
        <v>19</v>
      </c>
      <c r="U5" s="10">
        <f>((Z49-0)*(50+50))/(100-0)-50</f>
        <v>0</v>
      </c>
      <c r="W5" s="7" t="s">
        <v>16</v>
      </c>
      <c r="X5" s="5">
        <f>((AC49-0)*(45+45))/(90-0)-45</f>
        <v>0</v>
      </c>
      <c r="Y5" s="5">
        <f>RADIANS(X5)</f>
        <v>0</v>
      </c>
    </row>
    <row r="6" spans="1:29" ht="15" customHeight="1" x14ac:dyDescent="0.3">
      <c r="A6" s="30"/>
      <c r="B6" s="6">
        <v>5</v>
      </c>
      <c r="C6" s="11">
        <f>AB12*SIN(AB11)</f>
        <v>113.20914864260475</v>
      </c>
      <c r="D6" s="11">
        <f>AB12*COS(AB11)</f>
        <v>-45.739465056082864</v>
      </c>
      <c r="E6" s="11">
        <v>0</v>
      </c>
      <c r="F6" s="11">
        <f t="shared" si="0"/>
        <v>-85.362667080994527</v>
      </c>
      <c r="G6" s="11">
        <f t="shared" si="1"/>
        <v>-39.623202024911656</v>
      </c>
    </row>
    <row r="7" spans="1:29" ht="15" customHeight="1" x14ac:dyDescent="0.3">
      <c r="A7" s="30"/>
      <c r="B7" s="6">
        <v>6</v>
      </c>
      <c r="C7" s="11">
        <f>AC12*SIN(AC11)</f>
        <v>113.20914864260475</v>
      </c>
      <c r="D7" s="11">
        <f>AC12*COS(AC11)</f>
        <v>45.73946505608285</v>
      </c>
      <c r="E7" s="11">
        <v>0</v>
      </c>
      <c r="F7" s="11">
        <f t="shared" si="0"/>
        <v>6.1162630311711936</v>
      </c>
      <c r="G7" s="11">
        <f t="shared" si="1"/>
        <v>-39.623202024911656</v>
      </c>
    </row>
    <row r="8" spans="1:29" ht="15" customHeight="1" x14ac:dyDescent="0.3">
      <c r="A8" s="31"/>
      <c r="B8" s="6" t="s">
        <v>39</v>
      </c>
      <c r="C8" s="1"/>
      <c r="D8" s="1"/>
      <c r="E8" s="1"/>
      <c r="F8" s="1">
        <f>(-0.35*C2)+D2</f>
        <v>126.85929366287414</v>
      </c>
      <c r="G8" s="1">
        <f>(-0.35*C2)+E2</f>
        <v>5.9475624695284148</v>
      </c>
      <c r="T8" s="38" t="s">
        <v>24</v>
      </c>
      <c r="U8" s="40"/>
      <c r="W8" s="44" t="s">
        <v>35</v>
      </c>
      <c r="X8" s="45"/>
      <c r="Y8" s="45"/>
      <c r="Z8" s="45"/>
      <c r="AA8" s="45"/>
      <c r="AB8" s="45"/>
      <c r="AC8" s="46"/>
    </row>
    <row r="9" spans="1:29" ht="15" customHeight="1" x14ac:dyDescent="0.3">
      <c r="A9" s="20"/>
      <c r="B9" s="20"/>
      <c r="C9" s="21"/>
      <c r="D9" s="21"/>
      <c r="E9" s="21"/>
      <c r="F9" s="21"/>
      <c r="G9" s="21"/>
      <c r="T9" s="12" t="s">
        <v>25</v>
      </c>
      <c r="U9" s="10">
        <v>6</v>
      </c>
      <c r="W9" s="3"/>
      <c r="X9" s="4">
        <v>1</v>
      </c>
      <c r="Y9" s="4">
        <v>2</v>
      </c>
      <c r="Z9" s="4">
        <v>3</v>
      </c>
      <c r="AA9" s="4">
        <v>4</v>
      </c>
      <c r="AB9" s="4">
        <v>5</v>
      </c>
      <c r="AC9" s="4">
        <v>6</v>
      </c>
    </row>
    <row r="10" spans="1:29" ht="15" customHeight="1" x14ac:dyDescent="0.3">
      <c r="A10" s="37" t="s">
        <v>10</v>
      </c>
      <c r="B10" s="6">
        <v>1</v>
      </c>
      <c r="C10" s="11">
        <f>X15*SIN(X14)</f>
        <v>63.567076658305467</v>
      </c>
      <c r="D10" s="11">
        <f>X15*COS(X14)</f>
        <v>125.29755290953258</v>
      </c>
      <c r="E10" s="11">
        <v>0</v>
      </c>
      <c r="F10" s="11">
        <f>(-0.35*C10)+D10</f>
        <v>103.04907607912567</v>
      </c>
      <c r="G10" s="11">
        <f>(-0.35*C10)+E10</f>
        <v>-22.248476830406911</v>
      </c>
      <c r="T10" s="12" t="s">
        <v>26</v>
      </c>
      <c r="U10" s="10">
        <v>150</v>
      </c>
      <c r="W10" s="8" t="s">
        <v>49</v>
      </c>
      <c r="X10" s="10">
        <v>352</v>
      </c>
      <c r="Y10" s="10">
        <v>308</v>
      </c>
      <c r="Z10" s="10">
        <v>232</v>
      </c>
      <c r="AA10" s="10">
        <v>188</v>
      </c>
      <c r="AB10" s="10">
        <v>112</v>
      </c>
      <c r="AC10" s="10">
        <v>68</v>
      </c>
    </row>
    <row r="11" spans="1:29" ht="15" customHeight="1" x14ac:dyDescent="0.3">
      <c r="A11" s="37"/>
      <c r="B11" s="6"/>
      <c r="C11" s="11"/>
      <c r="D11" s="11"/>
      <c r="E11" s="11"/>
      <c r="F11" s="11"/>
      <c r="G11" s="11"/>
      <c r="T11" s="12" t="s">
        <v>27</v>
      </c>
      <c r="U11" s="10">
        <v>600</v>
      </c>
      <c r="W11" s="8" t="s">
        <v>21</v>
      </c>
      <c r="X11" s="11">
        <f>RADIANS(X10)</f>
        <v>6.1435589670200397</v>
      </c>
      <c r="Y11" s="11">
        <f t="shared" ref="Y11:AC11" si="2">RADIANS(Y10)</f>
        <v>5.3756140961425354</v>
      </c>
      <c r="Z11" s="11">
        <f t="shared" si="2"/>
        <v>4.0491638646268449</v>
      </c>
      <c r="AA11" s="11">
        <f t="shared" si="2"/>
        <v>3.2812189937493397</v>
      </c>
      <c r="AB11" s="11">
        <f t="shared" si="2"/>
        <v>1.9547687622336491</v>
      </c>
      <c r="AC11" s="11">
        <f t="shared" si="2"/>
        <v>1.1868238913561442</v>
      </c>
    </row>
    <row r="12" spans="1:29" ht="15" customHeight="1" x14ac:dyDescent="0.3">
      <c r="A12" s="37"/>
      <c r="B12" s="6">
        <v>2</v>
      </c>
      <c r="C12" s="11">
        <f>Y15*SIN(Y14)</f>
        <v>-140.29440218083275</v>
      </c>
      <c r="D12" s="11">
        <f>Y15*COS(Y14)</f>
        <v>7.5980732243609284</v>
      </c>
      <c r="E12" s="11">
        <v>0</v>
      </c>
      <c r="F12" s="11">
        <f>(-0.35*C12)+D12</f>
        <v>56.701113987652391</v>
      </c>
      <c r="G12" s="11">
        <f>(-0.35*C12)+E12</f>
        <v>49.10304076329146</v>
      </c>
      <c r="T12" s="12" t="s">
        <v>28</v>
      </c>
      <c r="U12" s="10">
        <v>122.1</v>
      </c>
      <c r="W12" s="8" t="s">
        <v>5</v>
      </c>
      <c r="X12" s="10">
        <f>$U$12</f>
        <v>122.1</v>
      </c>
      <c r="Y12" s="10">
        <f t="shared" ref="Y12:AC12" si="3">$U$12</f>
        <v>122.1</v>
      </c>
      <c r="Z12" s="10">
        <f t="shared" si="3"/>
        <v>122.1</v>
      </c>
      <c r="AA12" s="10">
        <f t="shared" si="3"/>
        <v>122.1</v>
      </c>
      <c r="AB12" s="10">
        <f t="shared" si="3"/>
        <v>122.1</v>
      </c>
      <c r="AC12" s="10">
        <f t="shared" si="3"/>
        <v>122.1</v>
      </c>
    </row>
    <row r="13" spans="1:29" ht="15" customHeight="1" x14ac:dyDescent="0.3">
      <c r="A13" s="37"/>
      <c r="B13" s="6"/>
      <c r="C13" s="11"/>
      <c r="D13" s="11"/>
      <c r="E13" s="11"/>
      <c r="F13" s="11"/>
      <c r="G13" s="11"/>
      <c r="T13" s="12" t="s">
        <v>29</v>
      </c>
      <c r="U13" s="10">
        <v>140.5</v>
      </c>
      <c r="W13" s="8" t="s">
        <v>48</v>
      </c>
      <c r="X13" s="10">
        <v>26.9</v>
      </c>
      <c r="Y13" s="10">
        <v>273.10000000000002</v>
      </c>
      <c r="Z13" s="10">
        <v>266.89999999999998</v>
      </c>
      <c r="AA13" s="10">
        <v>153.1</v>
      </c>
      <c r="AB13" s="10">
        <v>146.9</v>
      </c>
      <c r="AC13" s="10">
        <v>33.1</v>
      </c>
    </row>
    <row r="14" spans="1:29" ht="15" customHeight="1" x14ac:dyDescent="0.3">
      <c r="A14" s="37"/>
      <c r="B14" s="6">
        <v>3</v>
      </c>
      <c r="C14" s="11">
        <f>Z15*SIN(Z14)</f>
        <v>-140.29440218083275</v>
      </c>
      <c r="D14" s="11">
        <f>Z15*COS(Z14)</f>
        <v>-7.5980732243609808</v>
      </c>
      <c r="E14" s="11">
        <v>0</v>
      </c>
      <c r="F14" s="11">
        <f>(-0.35*C14)+D14</f>
        <v>41.50496753893048</v>
      </c>
      <c r="G14" s="11">
        <f>(-0.35*C14)+E14</f>
        <v>49.10304076329146</v>
      </c>
      <c r="T14" s="12" t="s">
        <v>30</v>
      </c>
      <c r="U14" s="10">
        <v>40</v>
      </c>
      <c r="W14" s="8" t="s">
        <v>23</v>
      </c>
      <c r="X14" s="11">
        <f>RADIANS(X13)</f>
        <v>0.46949356878647464</v>
      </c>
      <c r="Y14" s="11">
        <f t="shared" ref="Y14:AC14" si="4">RADIANS(Y13)</f>
        <v>4.7664941871965141</v>
      </c>
      <c r="Z14" s="11">
        <f t="shared" si="4"/>
        <v>4.6582837735728653</v>
      </c>
      <c r="AA14" s="11">
        <f t="shared" si="4"/>
        <v>2.6720990848033184</v>
      </c>
      <c r="AB14" s="11">
        <f t="shared" si="4"/>
        <v>2.56388867117967</v>
      </c>
      <c r="AC14" s="11">
        <f t="shared" si="4"/>
        <v>0.57770398241012311</v>
      </c>
    </row>
    <row r="15" spans="1:29" ht="15" customHeight="1" x14ac:dyDescent="0.3">
      <c r="A15" s="37"/>
      <c r="B15" s="6"/>
      <c r="C15" s="11"/>
      <c r="D15" s="11"/>
      <c r="E15" s="11"/>
      <c r="F15" s="11"/>
      <c r="G15" s="11"/>
      <c r="T15" s="12" t="s">
        <v>31</v>
      </c>
      <c r="U15" s="10">
        <v>162.80000000000001</v>
      </c>
      <c r="W15" s="8" t="s">
        <v>6</v>
      </c>
      <c r="X15" s="10">
        <f>$U$13</f>
        <v>140.5</v>
      </c>
      <c r="Y15" s="10">
        <f t="shared" ref="Y15:AC15" si="5">$U$13</f>
        <v>140.5</v>
      </c>
      <c r="Z15" s="10">
        <f t="shared" si="5"/>
        <v>140.5</v>
      </c>
      <c r="AA15" s="10">
        <f t="shared" si="5"/>
        <v>140.5</v>
      </c>
      <c r="AB15" s="10">
        <f t="shared" si="5"/>
        <v>140.5</v>
      </c>
      <c r="AC15" s="10">
        <f t="shared" si="5"/>
        <v>140.5</v>
      </c>
    </row>
    <row r="16" spans="1:29" ht="15" customHeight="1" x14ac:dyDescent="0.3">
      <c r="A16" s="37"/>
      <c r="B16" s="6">
        <v>4</v>
      </c>
      <c r="C16" s="11">
        <f>AA15*SIN(AA14)</f>
        <v>63.567076658305503</v>
      </c>
      <c r="D16" s="11">
        <f>AA15*COS(AA14)</f>
        <v>-125.29755290953256</v>
      </c>
      <c r="E16" s="11">
        <v>0</v>
      </c>
      <c r="F16" s="11">
        <f>(-0.35*C16)+D16</f>
        <v>-147.54602973993948</v>
      </c>
      <c r="G16" s="11">
        <f>(-0.35*C16)+E16</f>
        <v>-22.248476830406926</v>
      </c>
      <c r="T16" s="12" t="s">
        <v>32</v>
      </c>
      <c r="U16" s="10">
        <v>182</v>
      </c>
      <c r="W16" s="9" t="s">
        <v>20</v>
      </c>
      <c r="X16" s="11">
        <v>150</v>
      </c>
      <c r="Y16" s="11">
        <v>90</v>
      </c>
      <c r="Z16" s="11">
        <v>-90</v>
      </c>
      <c r="AA16" s="11">
        <v>-150</v>
      </c>
      <c r="AB16" s="11">
        <v>30</v>
      </c>
      <c r="AC16" s="11">
        <v>-30</v>
      </c>
    </row>
    <row r="17" spans="1:29" ht="15" customHeight="1" x14ac:dyDescent="0.3">
      <c r="A17" s="37"/>
      <c r="B17" s="6"/>
      <c r="C17" s="11"/>
      <c r="D17" s="11"/>
      <c r="E17" s="11"/>
      <c r="F17" s="11"/>
      <c r="G17" s="11"/>
      <c r="T17" s="12" t="s">
        <v>33</v>
      </c>
      <c r="U17" s="10">
        <v>144</v>
      </c>
      <c r="W17" s="9" t="s">
        <v>22</v>
      </c>
      <c r="X17" s="11">
        <f>RADIANS(X16)</f>
        <v>2.6179938779914944</v>
      </c>
      <c r="Y17" s="11">
        <f t="shared" ref="Y17:AC17" si="6">RADIANS(Y16)</f>
        <v>1.5707963267948966</v>
      </c>
      <c r="Z17" s="11">
        <f t="shared" si="6"/>
        <v>-1.5707963267948966</v>
      </c>
      <c r="AA17" s="11">
        <f t="shared" si="6"/>
        <v>-2.6179938779914944</v>
      </c>
      <c r="AB17" s="11">
        <f t="shared" si="6"/>
        <v>0.52359877559829882</v>
      </c>
      <c r="AC17" s="11">
        <f t="shared" si="6"/>
        <v>-0.52359877559829882</v>
      </c>
    </row>
    <row r="18" spans="1:29" ht="15" customHeight="1" x14ac:dyDescent="0.3">
      <c r="A18" s="37"/>
      <c r="B18" s="6">
        <v>5</v>
      </c>
      <c r="C18" s="11">
        <f>AB15*SIN(AB14)</f>
        <v>76.727325522527309</v>
      </c>
      <c r="D18" s="11">
        <f>AB15*COS(AB14)</f>
        <v>-117.69947968517164</v>
      </c>
      <c r="E18" s="11">
        <v>0</v>
      </c>
      <c r="F18" s="11">
        <f>(-0.35*C18)+D18</f>
        <v>-144.5540436180562</v>
      </c>
      <c r="G18" s="11">
        <f>(-0.35*C18)+E18</f>
        <v>-26.854563932884556</v>
      </c>
    </row>
    <row r="19" spans="1:29" ht="15" customHeight="1" x14ac:dyDescent="0.3">
      <c r="A19" s="37"/>
      <c r="B19" s="6"/>
      <c r="C19" s="11"/>
      <c r="D19" s="11"/>
      <c r="E19" s="11"/>
      <c r="F19" s="11"/>
      <c r="G19" s="11"/>
    </row>
    <row r="20" spans="1:29" ht="15" customHeight="1" x14ac:dyDescent="0.3">
      <c r="A20" s="37"/>
      <c r="B20" s="6">
        <v>6</v>
      </c>
      <c r="C20" s="11">
        <f>AC15*SIN(AC14)</f>
        <v>76.727325522527281</v>
      </c>
      <c r="D20" s="11">
        <f>AC15*COS(AC14)</f>
        <v>117.69947968517164</v>
      </c>
      <c r="E20" s="11">
        <v>0</v>
      </c>
      <c r="F20" s="11">
        <f>(-0.35*C20)+D20</f>
        <v>90.844915752287093</v>
      </c>
      <c r="G20" s="11">
        <f>(-0.35*C20)+E20</f>
        <v>-26.854563932884545</v>
      </c>
      <c r="T20" s="47" t="s">
        <v>36</v>
      </c>
      <c r="U20" s="48"/>
      <c r="W20" s="37" t="s">
        <v>0</v>
      </c>
      <c r="X20" s="37"/>
      <c r="Z20" s="37" t="s">
        <v>1</v>
      </c>
      <c r="AA20" s="37"/>
      <c r="AB20" s="37"/>
    </row>
    <row r="21" spans="1:29" ht="15" customHeight="1" x14ac:dyDescent="0.3">
      <c r="A21" s="20"/>
      <c r="B21" s="20"/>
      <c r="C21" s="21"/>
      <c r="D21" s="21"/>
      <c r="E21" s="21"/>
      <c r="F21" s="21"/>
      <c r="G21" s="21"/>
      <c r="T21" s="7" t="s">
        <v>2</v>
      </c>
      <c r="U21" s="5">
        <v>0</v>
      </c>
      <c r="W21" s="41">
        <f>U25+U3</f>
        <v>0</v>
      </c>
      <c r="X21" s="42"/>
      <c r="Z21" s="15">
        <f>COS(Y5)*COS(Y4)</f>
        <v>1</v>
      </c>
      <c r="AA21" s="15">
        <f>-SIN(Y5)*COS(Y3)+COS(Y5)*SIN(Y4)*SIN(Y3)</f>
        <v>0</v>
      </c>
      <c r="AB21" s="15">
        <f>SIN(Y5)*COS(Y3)+COS(Y5)*SIN(Y4)*COS(Y3)</f>
        <v>0</v>
      </c>
    </row>
    <row r="22" spans="1:29" ht="15" customHeight="1" x14ac:dyDescent="0.3">
      <c r="A22" s="29" t="s">
        <v>11</v>
      </c>
      <c r="B22" s="6">
        <v>1</v>
      </c>
      <c r="C22" s="11">
        <f>W$21+(Z$21*$C10+AA$21*$D10+AB$21*$E10)</f>
        <v>63.567076658305467</v>
      </c>
      <c r="D22" s="11">
        <f>W$22+(Z$22*$C10+AA$22*$D10+AB$22*$E10)</f>
        <v>125.29755290953258</v>
      </c>
      <c r="E22" s="11">
        <f>W$23+(Z$23*$C10+AA$23*$D10+AB$23*$E10)</f>
        <v>144</v>
      </c>
      <c r="F22" s="11">
        <f>(-0.35*C22)+D22</f>
        <v>103.04907607912567</v>
      </c>
      <c r="G22" s="11">
        <f>(-0.35*C22)+E22</f>
        <v>121.75152316959309</v>
      </c>
      <c r="T22" s="7" t="s">
        <v>3</v>
      </c>
      <c r="U22" s="5">
        <v>0</v>
      </c>
      <c r="W22" s="35">
        <f>U26+U4</f>
        <v>0</v>
      </c>
      <c r="X22" s="43"/>
      <c r="Z22" s="5">
        <f>SIN(Y5)*COS(Y4)</f>
        <v>0</v>
      </c>
      <c r="AA22" s="5">
        <f>COS(Y5)*COS(Y3)+SIN(Y5)*SIN(Y4)*SIN(Y3)</f>
        <v>1</v>
      </c>
      <c r="AB22" s="5">
        <f>-COS(Y5)*SIN(Y3)+SIN(Y5)*SIN(Y4)*COS(Y3)</f>
        <v>0</v>
      </c>
    </row>
    <row r="23" spans="1:29" ht="15" customHeight="1" x14ac:dyDescent="0.3">
      <c r="A23" s="30"/>
      <c r="B23" s="6">
        <v>2</v>
      </c>
      <c r="C23" s="11">
        <f>W$21+(Z$21*$C12+AA$21*$D12+AB$21*$E12)</f>
        <v>-140.29440218083275</v>
      </c>
      <c r="D23" s="11">
        <f>W$22+(Z$22*$C12+AA$22*$D12+AB$22*$E12)</f>
        <v>7.5980732243609284</v>
      </c>
      <c r="E23" s="11">
        <f>W$23+(Z$23*$C12+AA$23*$D12+AB$23*$E12)</f>
        <v>144</v>
      </c>
      <c r="F23" s="11">
        <f t="shared" ref="F23:F27" si="7">(-0.35*C23)+D23</f>
        <v>56.701113987652391</v>
      </c>
      <c r="G23" s="11">
        <f t="shared" ref="G23:G27" si="8">(-0.35*C23)+E23</f>
        <v>193.10304076329146</v>
      </c>
      <c r="T23" s="7" t="s">
        <v>4</v>
      </c>
      <c r="U23" s="5">
        <v>0</v>
      </c>
      <c r="W23" s="41">
        <f>U27+U5</f>
        <v>144</v>
      </c>
      <c r="X23" s="41"/>
      <c r="Z23" s="5">
        <f>-SIN(Y4)</f>
        <v>0</v>
      </c>
      <c r="AA23" s="16">
        <f>COS(Y4)*SIN(Y3)</f>
        <v>0</v>
      </c>
      <c r="AB23" s="16">
        <f>COS(Y4)*COS(Y3)</f>
        <v>1</v>
      </c>
    </row>
    <row r="24" spans="1:29" ht="15" customHeight="1" x14ac:dyDescent="0.3">
      <c r="A24" s="30"/>
      <c r="B24" s="6">
        <v>3</v>
      </c>
      <c r="C24" s="11">
        <f>W$21+(Z$21*$C14+AA$21*$D14+AB$21*$E14)</f>
        <v>-140.29440218083275</v>
      </c>
      <c r="D24" s="11">
        <f>W$22+(Z$22*$C14+AA$22*$D14+AB$22*$E14)</f>
        <v>-7.5980732243609808</v>
      </c>
      <c r="E24" s="11">
        <f>W$23+(Z$23*$C14+AA$23*$D14+AB$23*$E14)</f>
        <v>144</v>
      </c>
      <c r="F24" s="11">
        <f t="shared" si="7"/>
        <v>41.50496753893048</v>
      </c>
      <c r="G24" s="11">
        <f t="shared" si="8"/>
        <v>193.10304076329146</v>
      </c>
      <c r="T24" s="47" t="s">
        <v>37</v>
      </c>
      <c r="U24" s="48"/>
      <c r="W24" s="19"/>
      <c r="X24" s="23"/>
      <c r="Y24" s="17"/>
      <c r="Z24" s="14"/>
      <c r="AA24" s="14"/>
      <c r="AB24" s="14"/>
    </row>
    <row r="25" spans="1:29" ht="15" customHeight="1" x14ac:dyDescent="0.3">
      <c r="A25" s="30"/>
      <c r="B25" s="6">
        <v>4</v>
      </c>
      <c r="C25" s="11">
        <f>W$21+(Z$21*$C16+AA$21*$D16+AB$21*$E16)</f>
        <v>63.567076658305503</v>
      </c>
      <c r="D25" s="11">
        <f>W$22+(Z$22*$C16+AA$22*$D16+AB$22*$E16)</f>
        <v>-125.29755290953256</v>
      </c>
      <c r="E25" s="11">
        <f>W$23+(Z$23*$C16+AA$23*$D16+AB$23*$E16)</f>
        <v>144</v>
      </c>
      <c r="F25" s="11">
        <f t="shared" si="7"/>
        <v>-147.54602973993948</v>
      </c>
      <c r="G25" s="11">
        <f t="shared" si="8"/>
        <v>121.75152316959307</v>
      </c>
      <c r="T25" s="7" t="s">
        <v>2</v>
      </c>
      <c r="U25" s="5">
        <v>0</v>
      </c>
    </row>
    <row r="26" spans="1:29" ht="15" customHeight="1" x14ac:dyDescent="0.3">
      <c r="A26" s="30"/>
      <c r="B26" s="6">
        <v>5</v>
      </c>
      <c r="C26" s="11">
        <f>W$21+(Z$21*$C18+AA$21*$D18+AB$21*$E18)</f>
        <v>76.727325522527309</v>
      </c>
      <c r="D26" s="11">
        <f>W$22+(Z$22*$C18+AA$22*$D18+AB$22*$E18)</f>
        <v>-117.69947968517164</v>
      </c>
      <c r="E26" s="11">
        <f>W$23+(Z$23*$C18+AA$23*$D18+AB$23*$E18)</f>
        <v>144</v>
      </c>
      <c r="F26" s="11">
        <f t="shared" si="7"/>
        <v>-144.5540436180562</v>
      </c>
      <c r="G26" s="11">
        <f t="shared" si="8"/>
        <v>117.14543606711544</v>
      </c>
      <c r="T26" s="7" t="s">
        <v>3</v>
      </c>
      <c r="U26" s="5">
        <v>0</v>
      </c>
    </row>
    <row r="27" spans="1:29" ht="15" customHeight="1" x14ac:dyDescent="0.3">
      <c r="A27" s="30"/>
      <c r="B27" s="6">
        <v>6</v>
      </c>
      <c r="C27" s="11">
        <f>W$21+(Z$21*$C20+AA$21*$D20+AB$21*$E20)</f>
        <v>76.727325522527281</v>
      </c>
      <c r="D27" s="11">
        <f>W$22+(Z$22*$C20+AA$22*$D20+AB$22*$E20)</f>
        <v>117.69947968517164</v>
      </c>
      <c r="E27" s="11">
        <f>W$23+(Z$23*$C20+AA$23*$D20+AB$23*$E20)</f>
        <v>144</v>
      </c>
      <c r="F27" s="11">
        <f t="shared" si="7"/>
        <v>90.844915752287093</v>
      </c>
      <c r="G27" s="11">
        <f t="shared" si="8"/>
        <v>117.14543606711545</v>
      </c>
      <c r="T27" s="7" t="s">
        <v>4</v>
      </c>
      <c r="U27" s="10">
        <f>U17</f>
        <v>144</v>
      </c>
      <c r="X27" s="24"/>
      <c r="Y27" s="24"/>
      <c r="Z27" s="24"/>
      <c r="AA27" s="24"/>
      <c r="AB27" s="24"/>
      <c r="AC27" s="24"/>
    </row>
    <row r="28" spans="1:29" ht="15" customHeight="1" x14ac:dyDescent="0.3">
      <c r="A28" s="31"/>
      <c r="B28" s="6" t="s">
        <v>39</v>
      </c>
      <c r="C28" s="1"/>
      <c r="D28" s="1"/>
      <c r="E28" s="1"/>
      <c r="F28" s="11">
        <f>(-0.35*C22)+D22</f>
        <v>103.04907607912567</v>
      </c>
      <c r="G28" s="11">
        <f>(-0.35*C22)+E22</f>
        <v>121.75152316959309</v>
      </c>
    </row>
    <row r="29" spans="1:29" ht="15" customHeight="1" x14ac:dyDescent="0.3">
      <c r="A29" s="20"/>
      <c r="B29" s="20"/>
      <c r="C29" s="21"/>
      <c r="D29" s="21"/>
      <c r="E29" s="21"/>
      <c r="F29" s="22"/>
      <c r="G29" s="22"/>
      <c r="I29" s="17"/>
      <c r="J29" s="17"/>
    </row>
    <row r="30" spans="1:29" ht="15" customHeight="1" x14ac:dyDescent="0.3">
      <c r="A30" s="29" t="s">
        <v>52</v>
      </c>
      <c r="B30" s="6">
        <v>1</v>
      </c>
      <c r="C30" s="32">
        <f>SQRT(POWER($C22-$C2,2)+POWER($D22-$D2,2)+POWER($E22-$E2,2))</f>
        <v>165.06110118251149</v>
      </c>
      <c r="D30" s="33"/>
      <c r="E30" s="33"/>
      <c r="F30" s="33"/>
      <c r="G30" s="34"/>
    </row>
    <row r="31" spans="1:29" ht="15" customHeight="1" x14ac:dyDescent="0.3">
      <c r="A31" s="30"/>
      <c r="B31" s="6">
        <v>2</v>
      </c>
      <c r="C31" s="32">
        <f>SQRT(POWER($C23-$C3,2)+POWER($D23-$D3,2)+POWER($E23-$E3,2))</f>
        <v>165.06110118251149</v>
      </c>
      <c r="D31" s="33"/>
      <c r="E31" s="33"/>
      <c r="F31" s="33"/>
      <c r="G31" s="34"/>
      <c r="T31" s="37" t="s">
        <v>34</v>
      </c>
      <c r="U31" s="6">
        <v>1</v>
      </c>
      <c r="V31" s="11">
        <f>(POWER(C37-C38,2)+POWER(D37-D38,2)+POWER(E37-E38,2))-(POWER($U$16,2)-POWER($U$14,2))</f>
        <v>-4278.8328764167018</v>
      </c>
    </row>
    <row r="32" spans="1:29" ht="15" customHeight="1" x14ac:dyDescent="0.3">
      <c r="A32" s="30"/>
      <c r="B32" s="6">
        <v>3</v>
      </c>
      <c r="C32" s="32">
        <f t="shared" ref="C32:C34" si="9">SQRT(POWER($C24-$C4,2)+POWER($D24-$D4,2)+POWER($E24-$E4,2))</f>
        <v>165.06110118251144</v>
      </c>
      <c r="D32" s="33"/>
      <c r="E32" s="33"/>
      <c r="F32" s="33"/>
      <c r="G32" s="34"/>
      <c r="T32" s="37"/>
      <c r="U32" s="6">
        <v>2</v>
      </c>
      <c r="V32" s="11">
        <f>(POWER(C40-C41,2)+POWER(D40-D41,2)+POWER(E40-E41,2))-(POWER($U$16,2)-POWER($U$14,2))</f>
        <v>-4278.8328764167054</v>
      </c>
    </row>
    <row r="33" spans="1:29" ht="15" customHeight="1" x14ac:dyDescent="0.3">
      <c r="A33" s="30"/>
      <c r="B33" s="6">
        <v>4</v>
      </c>
      <c r="C33" s="32">
        <f t="shared" si="9"/>
        <v>165.06110118251149</v>
      </c>
      <c r="D33" s="33"/>
      <c r="E33" s="33"/>
      <c r="F33" s="33"/>
      <c r="G33" s="34"/>
      <c r="T33" s="37"/>
      <c r="U33" s="6">
        <v>3</v>
      </c>
      <c r="V33" s="11">
        <f>(POWER(C43-C44,2)+POWER(D43-D44,2)+POWER(E43-E44,2))-(POWER($U$16,2)-POWER($U$14,2))</f>
        <v>-4278.83287641672</v>
      </c>
    </row>
    <row r="34" spans="1:29" ht="15" customHeight="1" x14ac:dyDescent="0.3">
      <c r="A34" s="30"/>
      <c r="B34" s="6">
        <v>5</v>
      </c>
      <c r="C34" s="32">
        <f t="shared" si="9"/>
        <v>165.06110118251146</v>
      </c>
      <c r="D34" s="33"/>
      <c r="E34" s="33"/>
      <c r="F34" s="33"/>
      <c r="G34" s="34"/>
      <c r="T34" s="37"/>
      <c r="U34" s="6">
        <v>4</v>
      </c>
      <c r="V34" s="11">
        <f>(POWER(C46-C47,2)+POWER(D46-D47,2)+POWER(E46-E47,2))-(POWER($U$16,2)-POWER($U$14,2))</f>
        <v>-4278.8328764167018</v>
      </c>
    </row>
    <row r="35" spans="1:29" ht="15" customHeight="1" x14ac:dyDescent="0.3">
      <c r="A35" s="31"/>
      <c r="B35" s="6">
        <v>6</v>
      </c>
      <c r="C35" s="32">
        <f>SQRT(POWER($C27-$C7,2)+POWER($D27-$D7,2)+POWER($E27-$E7,2))</f>
        <v>165.06110118251146</v>
      </c>
      <c r="D35" s="33"/>
      <c r="E35" s="33"/>
      <c r="F35" s="33"/>
      <c r="G35" s="34"/>
      <c r="T35" s="37"/>
      <c r="U35" s="6">
        <v>5</v>
      </c>
      <c r="V35" s="11">
        <f>(POWER(C49-C50,2)+POWER(D49-D50,2)+POWER(E49-E50,2))-(POWER($U$16,2)-POWER($U$14,2))</f>
        <v>-4278.8328764167127</v>
      </c>
    </row>
    <row r="36" spans="1:29" ht="15" customHeight="1" x14ac:dyDescent="0.3">
      <c r="A36" s="21"/>
      <c r="B36" s="21"/>
      <c r="C36" s="21"/>
      <c r="D36" s="21"/>
      <c r="E36" s="21"/>
      <c r="F36" s="21"/>
      <c r="G36" s="21"/>
      <c r="T36" s="37"/>
      <c r="U36" s="6">
        <v>6</v>
      </c>
      <c r="V36" s="11">
        <f>(POWER(C52-C53,2)+POWER(D52-D53,2)+POWER(E52-E53,2))-(POWER($U$16,2)-POWER($U$14,2))</f>
        <v>-4278.832876416709</v>
      </c>
    </row>
    <row r="37" spans="1:29" ht="15" customHeight="1" x14ac:dyDescent="0.3">
      <c r="A37" s="29" t="s">
        <v>51</v>
      </c>
      <c r="B37" s="6">
        <v>1</v>
      </c>
      <c r="C37" s="11">
        <f>C22</f>
        <v>63.567076658305467</v>
      </c>
      <c r="D37" s="11">
        <f>D22</f>
        <v>125.29755290953258</v>
      </c>
      <c r="E37" s="11">
        <f>E22</f>
        <v>144</v>
      </c>
      <c r="F37" s="11">
        <f>F22</f>
        <v>103.04907607912567</v>
      </c>
      <c r="G37" s="11">
        <f>G22</f>
        <v>121.75152316959309</v>
      </c>
      <c r="T37" s="37" t="s">
        <v>40</v>
      </c>
      <c r="U37" s="6">
        <v>1</v>
      </c>
      <c r="V37" s="11">
        <f>2*$U$14*(E22-E2)</f>
        <v>11520</v>
      </c>
    </row>
    <row r="38" spans="1:29" ht="15" customHeight="1" x14ac:dyDescent="0.3">
      <c r="A38" s="30"/>
      <c r="B38" s="6"/>
      <c r="C38" s="11">
        <f>C2</f>
        <v>-16.993035627224042</v>
      </c>
      <c r="D38" s="11">
        <f>D2</f>
        <v>120.91173119334572</v>
      </c>
      <c r="E38" s="11">
        <f>E2</f>
        <v>0</v>
      </c>
      <c r="F38" s="11">
        <f>F2</f>
        <v>126.85929366287414</v>
      </c>
      <c r="G38" s="11">
        <f>G2</f>
        <v>5.9475624695284148</v>
      </c>
      <c r="T38" s="37"/>
      <c r="U38" s="6">
        <v>2</v>
      </c>
      <c r="V38" s="11">
        <f t="shared" ref="V38:V42" si="10">2*$U$14*(E23-E3)</f>
        <v>11520</v>
      </c>
    </row>
    <row r="39" spans="1:29" ht="15" customHeight="1" x14ac:dyDescent="0.3">
      <c r="A39" s="30"/>
      <c r="B39" s="6"/>
      <c r="C39" s="11"/>
      <c r="D39" s="11"/>
      <c r="E39" s="11"/>
      <c r="F39" s="11"/>
      <c r="G39" s="11"/>
      <c r="T39" s="37"/>
      <c r="U39" s="6">
        <v>3</v>
      </c>
      <c r="V39" s="11">
        <f>2*$U$14*(E24-E4)</f>
        <v>11520</v>
      </c>
    </row>
    <row r="40" spans="1:29" ht="15" customHeight="1" x14ac:dyDescent="0.3">
      <c r="A40" s="30"/>
      <c r="B40" s="6">
        <v>2</v>
      </c>
      <c r="C40" s="11">
        <f>C23</f>
        <v>-140.29440218083275</v>
      </c>
      <c r="D40" s="11">
        <f>D23</f>
        <v>7.5980732243609284</v>
      </c>
      <c r="E40" s="11">
        <f>E23</f>
        <v>144</v>
      </c>
      <c r="F40" s="11">
        <f>F23</f>
        <v>56.701113987652391</v>
      </c>
      <c r="G40" s="11">
        <f>G23</f>
        <v>193.10304076329146</v>
      </c>
      <c r="T40" s="37"/>
      <c r="U40" s="6">
        <v>4</v>
      </c>
      <c r="V40" s="11">
        <f t="shared" si="10"/>
        <v>11520</v>
      </c>
    </row>
    <row r="41" spans="1:29" ht="15" customHeight="1" x14ac:dyDescent="0.3">
      <c r="A41" s="30"/>
      <c r="B41" s="6"/>
      <c r="C41" s="11">
        <f>C3</f>
        <v>-96.216113015380728</v>
      </c>
      <c r="D41" s="11">
        <f>D3</f>
        <v>75.172266137262895</v>
      </c>
      <c r="E41" s="11">
        <f>E3</f>
        <v>0</v>
      </c>
      <c r="F41" s="11">
        <f>F3</f>
        <v>108.84790569264615</v>
      </c>
      <c r="G41" s="11">
        <f>G3</f>
        <v>33.675639555383249</v>
      </c>
      <c r="T41" s="37"/>
      <c r="U41" s="6">
        <v>5</v>
      </c>
      <c r="V41" s="11">
        <f t="shared" si="10"/>
        <v>11520</v>
      </c>
    </row>
    <row r="42" spans="1:29" ht="15" customHeight="1" x14ac:dyDescent="0.3">
      <c r="A42" s="30"/>
      <c r="B42" s="6"/>
      <c r="C42" s="11"/>
      <c r="D42" s="11"/>
      <c r="E42" s="11"/>
      <c r="F42" s="11"/>
      <c r="G42" s="11"/>
      <c r="T42" s="37"/>
      <c r="U42" s="6">
        <v>6</v>
      </c>
      <c r="V42" s="11">
        <f t="shared" si="10"/>
        <v>11520</v>
      </c>
    </row>
    <row r="43" spans="1:29" ht="15" customHeight="1" x14ac:dyDescent="0.3">
      <c r="A43" s="30"/>
      <c r="B43" s="6">
        <v>3</v>
      </c>
      <c r="C43" s="11">
        <f>C24</f>
        <v>-140.29440218083275</v>
      </c>
      <c r="D43" s="11">
        <f>D24</f>
        <v>-7.5980732243609808</v>
      </c>
      <c r="E43" s="11">
        <f>E24</f>
        <v>144</v>
      </c>
      <c r="F43" s="11">
        <f>F24</f>
        <v>41.50496753893048</v>
      </c>
      <c r="G43" s="11">
        <f>G24</f>
        <v>193.10304076329146</v>
      </c>
      <c r="T43" s="37" t="s">
        <v>41</v>
      </c>
      <c r="U43" s="6">
        <v>1</v>
      </c>
      <c r="V43" s="11">
        <f>2*$U$14*((COS(X$17)*(C22-C2))+(SIN(X$17)*(D22-D2)))</f>
        <v>-5405.9354330321594</v>
      </c>
    </row>
    <row r="44" spans="1:29" ht="15" customHeight="1" x14ac:dyDescent="0.3">
      <c r="A44" s="30"/>
      <c r="B44" s="6"/>
      <c r="C44" s="11">
        <f>C4</f>
        <v>-96.21611301538077</v>
      </c>
      <c r="D44" s="11">
        <f>D4</f>
        <v>-75.172266137262852</v>
      </c>
      <c r="E44" s="11">
        <f>E4</f>
        <v>0</v>
      </c>
      <c r="F44" s="11">
        <f>F4</f>
        <v>-41.496626581879582</v>
      </c>
      <c r="G44" s="11">
        <f>G4</f>
        <v>33.67563955538327</v>
      </c>
      <c r="T44" s="37"/>
      <c r="U44" s="6">
        <v>2</v>
      </c>
      <c r="V44" s="11">
        <f>2*$U$14*((COS(Y$17)*(C23-C3))+(SIN(Y$17)*(D23-D3)))</f>
        <v>-5405.9354330321567</v>
      </c>
    </row>
    <row r="45" spans="1:29" ht="15" customHeight="1" x14ac:dyDescent="0.3">
      <c r="A45" s="30"/>
      <c r="B45" s="6"/>
      <c r="C45" s="11"/>
      <c r="D45" s="11"/>
      <c r="E45" s="11"/>
      <c r="F45" s="11"/>
      <c r="G45" s="11"/>
      <c r="T45" s="37"/>
      <c r="U45" s="6">
        <v>3</v>
      </c>
      <c r="V45" s="11">
        <f>2*$U$14*((COS(Z$17)*(C24-C4))+(SIN(Z$17)*(D24-D4)))</f>
        <v>-5405.9354330321503</v>
      </c>
    </row>
    <row r="46" spans="1:29" ht="15" customHeight="1" x14ac:dyDescent="0.3">
      <c r="A46" s="30"/>
      <c r="B46" s="6">
        <v>4</v>
      </c>
      <c r="C46" s="11">
        <f>C25</f>
        <v>63.567076658305503</v>
      </c>
      <c r="D46" s="11">
        <f>D25</f>
        <v>-125.29755290953256</v>
      </c>
      <c r="E46" s="11">
        <f>E25</f>
        <v>144</v>
      </c>
      <c r="F46" s="11">
        <f>F25</f>
        <v>-147.54602973993948</v>
      </c>
      <c r="G46" s="11">
        <f>G25</f>
        <v>121.75152316959307</v>
      </c>
      <c r="T46" s="37"/>
      <c r="U46" s="6">
        <v>4</v>
      </c>
      <c r="V46" s="11">
        <f>2*$U$14*((COS(AA$17)*(C25-C5))+(SIN(AA$17)*(D25-D5)))</f>
        <v>-5405.9354330321594</v>
      </c>
    </row>
    <row r="47" spans="1:29" ht="15" customHeight="1" x14ac:dyDescent="0.3">
      <c r="A47" s="30"/>
      <c r="B47" s="6"/>
      <c r="C47" s="11">
        <f>C5</f>
        <v>-16.993035627224</v>
      </c>
      <c r="D47" s="11">
        <f>D5</f>
        <v>-120.91173119334572</v>
      </c>
      <c r="E47" s="11">
        <f>E5</f>
        <v>0</v>
      </c>
      <c r="F47" s="11">
        <f>F5</f>
        <v>-114.96416872381732</v>
      </c>
      <c r="G47" s="11">
        <f>G5</f>
        <v>5.9475624695283997</v>
      </c>
      <c r="T47" s="37"/>
      <c r="U47" s="6">
        <v>5</v>
      </c>
      <c r="V47" s="11">
        <f>2*$U$14*((COS(AB$17)*(C26-C6))+(SIN(AB$17)*(D26-D6)))</f>
        <v>-5405.935433032153</v>
      </c>
    </row>
    <row r="48" spans="1:29" ht="15" customHeight="1" x14ac:dyDescent="0.3">
      <c r="A48" s="30"/>
      <c r="B48" s="6"/>
      <c r="C48" s="11"/>
      <c r="D48" s="11"/>
      <c r="E48" s="11"/>
      <c r="F48" s="11"/>
      <c r="G48" s="11"/>
      <c r="T48" s="37"/>
      <c r="U48" s="6">
        <v>6</v>
      </c>
      <c r="V48" s="11">
        <f>2*$U$14*((COS(AC$17)*(C27-C7))+(SIN(AC$17)*(D27-D7)))</f>
        <v>-5405.9354330321557</v>
      </c>
      <c r="X48" s="24" t="s">
        <v>42</v>
      </c>
      <c r="Y48" s="24" t="s">
        <v>43</v>
      </c>
      <c r="Z48" s="24" t="s">
        <v>44</v>
      </c>
      <c r="AA48" s="24" t="s">
        <v>45</v>
      </c>
      <c r="AB48" s="24" t="s">
        <v>46</v>
      </c>
      <c r="AC48" s="24" t="s">
        <v>47</v>
      </c>
    </row>
    <row r="49" spans="1:29" ht="15" customHeight="1" x14ac:dyDescent="0.3">
      <c r="A49" s="30"/>
      <c r="B49" s="6">
        <v>5</v>
      </c>
      <c r="C49" s="11">
        <f>C26</f>
        <v>76.727325522527309</v>
      </c>
      <c r="D49" s="11">
        <f>D26</f>
        <v>-117.69947968517164</v>
      </c>
      <c r="E49" s="11">
        <f>E26</f>
        <v>144</v>
      </c>
      <c r="F49" s="11">
        <f>F26</f>
        <v>-144.5540436180562</v>
      </c>
      <c r="G49" s="11">
        <f>G26</f>
        <v>117.14543606711544</v>
      </c>
      <c r="X49">
        <v>50</v>
      </c>
      <c r="Y49">
        <v>50</v>
      </c>
      <c r="Z49">
        <v>50</v>
      </c>
      <c r="AA49">
        <v>45</v>
      </c>
      <c r="AB49">
        <v>45</v>
      </c>
      <c r="AC49">
        <v>45</v>
      </c>
    </row>
    <row r="50" spans="1:29" ht="15" customHeight="1" x14ac:dyDescent="0.3">
      <c r="A50" s="30"/>
      <c r="B50" s="6"/>
      <c r="C50" s="11">
        <f>C6</f>
        <v>113.20914864260475</v>
      </c>
      <c r="D50" s="11">
        <f>D6</f>
        <v>-45.739465056082864</v>
      </c>
      <c r="E50" s="11">
        <f>E6</f>
        <v>0</v>
      </c>
      <c r="F50" s="11">
        <f>F6</f>
        <v>-85.362667080994527</v>
      </c>
      <c r="G50" s="11">
        <f>G6</f>
        <v>-39.623202024911656</v>
      </c>
    </row>
    <row r="51" spans="1:29" ht="15" customHeight="1" x14ac:dyDescent="0.3">
      <c r="A51" s="30"/>
      <c r="B51" s="6"/>
      <c r="C51" s="11"/>
      <c r="D51" s="11"/>
      <c r="E51" s="11"/>
      <c r="F51" s="11"/>
      <c r="G51" s="11"/>
    </row>
    <row r="52" spans="1:29" ht="15" customHeight="1" x14ac:dyDescent="0.3">
      <c r="A52" s="30"/>
      <c r="B52" s="6">
        <v>6</v>
      </c>
      <c r="C52" s="11">
        <f>C27</f>
        <v>76.727325522527281</v>
      </c>
      <c r="D52" s="11">
        <f>D27</f>
        <v>117.69947968517164</v>
      </c>
      <c r="E52" s="11">
        <f>E27</f>
        <v>144</v>
      </c>
      <c r="F52" s="11">
        <f>F27</f>
        <v>90.844915752287093</v>
      </c>
      <c r="G52" s="11">
        <f>G27</f>
        <v>117.14543606711545</v>
      </c>
    </row>
    <row r="53" spans="1:29" ht="15" customHeight="1" x14ac:dyDescent="0.3">
      <c r="A53" s="31"/>
      <c r="B53" s="6"/>
      <c r="C53" s="11">
        <f>C7</f>
        <v>113.20914864260475</v>
      </c>
      <c r="D53" s="11">
        <f>D7</f>
        <v>45.73946505608285</v>
      </c>
      <c r="E53" s="11">
        <f>E7</f>
        <v>0</v>
      </c>
      <c r="F53" s="11">
        <f>F7</f>
        <v>6.1162630311711936</v>
      </c>
      <c r="G53" s="11">
        <f>G7</f>
        <v>-39.623202024911656</v>
      </c>
    </row>
    <row r="54" spans="1:29" ht="15" customHeight="1" x14ac:dyDescent="0.3">
      <c r="A54" s="20"/>
      <c r="B54" s="20"/>
      <c r="C54" s="21"/>
      <c r="D54" s="21"/>
      <c r="E54" s="21"/>
      <c r="F54" s="22"/>
      <c r="G54" s="22"/>
    </row>
    <row r="55" spans="1:29" ht="15" customHeight="1" x14ac:dyDescent="0.3">
      <c r="A55" s="29" t="s">
        <v>38</v>
      </c>
      <c r="B55" s="6">
        <v>1</v>
      </c>
      <c r="C55" s="35">
        <f t="shared" ref="C55:C60" si="11">ASIN(V31/(SQRT(POWER(V37,2)+POWER(V43,2))))-ATAN(V43/V37)</f>
        <v>9.5832207228700061E-2</v>
      </c>
      <c r="D55" s="36"/>
      <c r="E55" s="36">
        <f t="shared" ref="E55:E60" si="12">DEGREES(C55)</f>
        <v>5.4907810156276122</v>
      </c>
      <c r="F55" s="36"/>
      <c r="G55" s="25"/>
    </row>
    <row r="56" spans="1:29" ht="15" customHeight="1" x14ac:dyDescent="0.3">
      <c r="A56" s="30"/>
      <c r="B56" s="6">
        <v>2</v>
      </c>
      <c r="C56" s="35">
        <f t="shared" si="11"/>
        <v>9.5832207228699617E-2</v>
      </c>
      <c r="D56" s="36"/>
      <c r="E56" s="36">
        <f t="shared" si="12"/>
        <v>5.4907810156275874</v>
      </c>
      <c r="F56" s="36"/>
      <c r="G56" s="25"/>
    </row>
    <row r="57" spans="1:29" ht="15" customHeight="1" x14ac:dyDescent="0.3">
      <c r="A57" s="30"/>
      <c r="B57" s="6">
        <v>3</v>
      </c>
      <c r="C57" s="35">
        <f t="shared" si="11"/>
        <v>9.5832207228697841E-2</v>
      </c>
      <c r="D57" s="36"/>
      <c r="E57" s="36">
        <f t="shared" si="12"/>
        <v>5.4907810156274852</v>
      </c>
      <c r="F57" s="36"/>
      <c r="G57" s="25"/>
    </row>
    <row r="58" spans="1:29" ht="15" customHeight="1" x14ac:dyDescent="0.3">
      <c r="A58" s="30"/>
      <c r="B58" s="6">
        <v>4</v>
      </c>
      <c r="C58" s="35">
        <f t="shared" si="11"/>
        <v>9.5832207228700061E-2</v>
      </c>
      <c r="D58" s="36"/>
      <c r="E58" s="36">
        <f t="shared" si="12"/>
        <v>5.4907810156276122</v>
      </c>
      <c r="F58" s="36"/>
      <c r="G58" s="25"/>
    </row>
    <row r="59" spans="1:29" ht="15" customHeight="1" x14ac:dyDescent="0.3">
      <c r="A59" s="30"/>
      <c r="B59" s="6">
        <v>5</v>
      </c>
      <c r="C59" s="35">
        <f t="shared" si="11"/>
        <v>9.5832207228698674E-2</v>
      </c>
      <c r="D59" s="36"/>
      <c r="E59" s="36">
        <f t="shared" si="12"/>
        <v>5.4907810156275332</v>
      </c>
      <c r="F59" s="36"/>
      <c r="G59" s="25"/>
    </row>
    <row r="60" spans="1:29" ht="15" customHeight="1" x14ac:dyDescent="0.3">
      <c r="A60" s="31"/>
      <c r="B60" s="6">
        <v>6</v>
      </c>
      <c r="C60" s="35">
        <f t="shared" si="11"/>
        <v>9.5832207228699173E-2</v>
      </c>
      <c r="D60" s="36"/>
      <c r="E60" s="36">
        <f t="shared" si="12"/>
        <v>5.4907810156275616</v>
      </c>
      <c r="F60" s="36"/>
      <c r="G60" s="25"/>
    </row>
    <row r="61" spans="1:29" ht="15" customHeight="1" x14ac:dyDescent="0.3">
      <c r="A61" s="20"/>
      <c r="B61" s="20"/>
      <c r="C61" s="21"/>
      <c r="D61" s="21"/>
      <c r="E61" s="21"/>
      <c r="F61" s="22"/>
      <c r="G61" s="22"/>
    </row>
    <row r="62" spans="1:29" ht="15" customHeight="1" x14ac:dyDescent="0.3">
      <c r="A62" s="26" t="s">
        <v>50</v>
      </c>
      <c r="B62" s="6">
        <v>1</v>
      </c>
      <c r="C62" s="1">
        <f>$U$14*COS($C55)*COS(X$17)+C2</f>
        <v>-51.475105190198789</v>
      </c>
      <c r="D62" s="1">
        <f>$U$14*COS($C55)*SIN(X$17)+D2</f>
        <v>140.81996333774458</v>
      </c>
      <c r="E62" s="1">
        <f>U14*SIN(C55)+E2</f>
        <v>3.8274236163370832</v>
      </c>
      <c r="F62" s="11">
        <f t="shared" ref="F62:F77" si="13">(-0.35*C62)+D62</f>
        <v>158.83625015431414</v>
      </c>
      <c r="G62" s="11">
        <f t="shared" ref="G62:G77" si="14">(-0.35*C62)+E62</f>
        <v>21.843710432906658</v>
      </c>
    </row>
    <row r="63" spans="1:29" ht="15" customHeight="1" x14ac:dyDescent="0.3">
      <c r="A63" s="27"/>
      <c r="B63" s="6"/>
      <c r="C63" s="11">
        <f>C2</f>
        <v>-16.993035627224042</v>
      </c>
      <c r="D63" s="11">
        <f>D2</f>
        <v>120.91173119334572</v>
      </c>
      <c r="E63" s="11">
        <f>E2</f>
        <v>0</v>
      </c>
      <c r="F63" s="11">
        <f>F2</f>
        <v>126.85929366287414</v>
      </c>
      <c r="G63" s="11">
        <f>G2</f>
        <v>5.9475624695284148</v>
      </c>
    </row>
    <row r="64" spans="1:29" ht="15" customHeight="1" x14ac:dyDescent="0.3">
      <c r="A64" s="27"/>
      <c r="B64" s="6"/>
      <c r="C64" s="1"/>
      <c r="D64" s="1"/>
      <c r="E64" s="1"/>
      <c r="F64" s="11"/>
      <c r="G64" s="11"/>
    </row>
    <row r="65" spans="1:7" ht="15" customHeight="1" x14ac:dyDescent="0.3">
      <c r="A65" s="27"/>
      <c r="B65" s="6">
        <v>2</v>
      </c>
      <c r="C65" s="1">
        <f>$U$14*COS($C56)*COS(Y$17)+C3</f>
        <v>-96.216113015380728</v>
      </c>
      <c r="D65" s="1">
        <f>$U$14*COS($C56)*SIN(Y$17)+D3</f>
        <v>114.98873042606063</v>
      </c>
      <c r="E65" s="1">
        <f>U14*SIN(C56)+E3</f>
        <v>3.8274236163370654</v>
      </c>
      <c r="F65" s="11">
        <f t="shared" si="13"/>
        <v>148.66436998144388</v>
      </c>
      <c r="G65" s="11">
        <f t="shared" si="14"/>
        <v>37.503063171720314</v>
      </c>
    </row>
    <row r="66" spans="1:7" ht="15" customHeight="1" x14ac:dyDescent="0.3">
      <c r="A66" s="27"/>
      <c r="B66" s="6"/>
      <c r="C66" s="11">
        <f>C3</f>
        <v>-96.216113015380728</v>
      </c>
      <c r="D66" s="11">
        <f>D3</f>
        <v>75.172266137262895</v>
      </c>
      <c r="E66" s="11">
        <f>E3</f>
        <v>0</v>
      </c>
      <c r="F66" s="11">
        <f>F3</f>
        <v>108.84790569264615</v>
      </c>
      <c r="G66" s="11">
        <f>G3</f>
        <v>33.675639555383249</v>
      </c>
    </row>
    <row r="67" spans="1:7" ht="15" customHeight="1" x14ac:dyDescent="0.3">
      <c r="A67" s="27"/>
      <c r="B67" s="6"/>
      <c r="C67" s="1"/>
      <c r="D67" s="1"/>
      <c r="E67" s="1"/>
      <c r="F67" s="11"/>
      <c r="G67" s="11"/>
    </row>
    <row r="68" spans="1:7" ht="15" customHeight="1" x14ac:dyDescent="0.3">
      <c r="A68" s="27"/>
      <c r="B68" s="6">
        <v>3</v>
      </c>
      <c r="C68" s="1">
        <f>$U$14*COS($C57)*COS(Z$17)+C$4</f>
        <v>-96.21611301538077</v>
      </c>
      <c r="D68" s="1">
        <f>$U$14*COS($C57)*SIN(Z$17)+D$4</f>
        <v>-114.98873042606058</v>
      </c>
      <c r="E68" s="1">
        <f>U14*SIN(C57)+E4</f>
        <v>3.8274236163369943</v>
      </c>
      <c r="F68" s="11">
        <f t="shared" si="13"/>
        <v>-81.313090870677314</v>
      </c>
      <c r="G68" s="11">
        <f t="shared" si="14"/>
        <v>37.503063171720264</v>
      </c>
    </row>
    <row r="69" spans="1:7" ht="15" customHeight="1" x14ac:dyDescent="0.3">
      <c r="A69" s="27"/>
      <c r="B69" s="6"/>
      <c r="C69" s="11">
        <f>C4</f>
        <v>-96.21611301538077</v>
      </c>
      <c r="D69" s="11">
        <f>D4</f>
        <v>-75.172266137262852</v>
      </c>
      <c r="E69" s="11">
        <f>E4</f>
        <v>0</v>
      </c>
      <c r="F69" s="11">
        <f>F4</f>
        <v>-41.496626581879582</v>
      </c>
      <c r="G69" s="11">
        <f>G4</f>
        <v>33.67563955538327</v>
      </c>
    </row>
    <row r="70" spans="1:7" ht="15" customHeight="1" x14ac:dyDescent="0.3">
      <c r="A70" s="27"/>
      <c r="B70" s="6"/>
      <c r="C70" s="1"/>
      <c r="D70" s="1"/>
      <c r="E70" s="1"/>
      <c r="F70" s="11"/>
      <c r="G70" s="11"/>
    </row>
    <row r="71" spans="1:7" x14ac:dyDescent="0.3">
      <c r="A71" s="27"/>
      <c r="B71" s="6">
        <v>4</v>
      </c>
      <c r="C71" s="1">
        <f>$U$14*COS($C58)*COS(AA$17)+C5</f>
        <v>-51.475105190198747</v>
      </c>
      <c r="D71" s="1">
        <f>$U$14*COS($C58)*SIN(AA$17)+D5</f>
        <v>-140.81996333774458</v>
      </c>
      <c r="E71" s="1">
        <f>U14*SIN(C58)+E5</f>
        <v>3.8274236163370832</v>
      </c>
      <c r="F71" s="11">
        <f t="shared" si="13"/>
        <v>-122.80367652117502</v>
      </c>
      <c r="G71" s="11">
        <f t="shared" si="14"/>
        <v>21.843710432906644</v>
      </c>
    </row>
    <row r="72" spans="1:7" x14ac:dyDescent="0.3">
      <c r="A72" s="27"/>
      <c r="B72" s="6"/>
      <c r="C72" s="11">
        <f>C5</f>
        <v>-16.993035627224</v>
      </c>
      <c r="D72" s="11">
        <f>D5</f>
        <v>-120.91173119334572</v>
      </c>
      <c r="E72" s="11">
        <f>E5</f>
        <v>0</v>
      </c>
      <c r="F72" s="11">
        <f>F5</f>
        <v>-114.96416872381732</v>
      </c>
      <c r="G72" s="11">
        <f>G5</f>
        <v>5.9475624695283997</v>
      </c>
    </row>
    <row r="73" spans="1:7" x14ac:dyDescent="0.3">
      <c r="A73" s="27"/>
      <c r="B73" s="6"/>
      <c r="C73" s="1"/>
      <c r="D73" s="1"/>
      <c r="E73" s="1"/>
      <c r="F73" s="11"/>
      <c r="G73" s="11"/>
    </row>
    <row r="74" spans="1:7" x14ac:dyDescent="0.3">
      <c r="A74" s="27"/>
      <c r="B74" s="6">
        <v>5</v>
      </c>
      <c r="C74" s="1">
        <f>$U$14*COS($C59)*COS(AB$17)+C6</f>
        <v>147.6912182055795</v>
      </c>
      <c r="D74" s="1">
        <f>$U$14*COS($C59)*SIN(AB$17)+D$6</f>
        <v>-25.831232911683998</v>
      </c>
      <c r="E74" s="1">
        <f>U14*SIN(C59)+E6</f>
        <v>3.8274236163370281</v>
      </c>
      <c r="F74" s="11">
        <f t="shared" si="13"/>
        <v>-77.523159283636829</v>
      </c>
      <c r="G74" s="11">
        <f t="shared" si="14"/>
        <v>-47.864502755615796</v>
      </c>
    </row>
    <row r="75" spans="1:7" x14ac:dyDescent="0.3">
      <c r="A75" s="27"/>
      <c r="B75" s="6"/>
      <c r="C75" s="11">
        <f>C6</f>
        <v>113.20914864260475</v>
      </c>
      <c r="D75" s="11">
        <f>D6</f>
        <v>-45.739465056082864</v>
      </c>
      <c r="E75" s="11">
        <f>E6</f>
        <v>0</v>
      </c>
      <c r="F75" s="11">
        <f>F6</f>
        <v>-85.362667080994527</v>
      </c>
      <c r="G75" s="11">
        <f>G6</f>
        <v>-39.623202024911656</v>
      </c>
    </row>
    <row r="76" spans="1:7" x14ac:dyDescent="0.3">
      <c r="A76" s="27"/>
      <c r="B76" s="6"/>
      <c r="C76" s="1"/>
      <c r="D76" s="1"/>
      <c r="E76" s="1"/>
      <c r="F76" s="11"/>
      <c r="G76" s="11"/>
    </row>
    <row r="77" spans="1:7" x14ac:dyDescent="0.3">
      <c r="A77" s="27"/>
      <c r="B77" s="6">
        <v>6</v>
      </c>
      <c r="C77" s="1">
        <f>$U$14*COS($C60)*COS(AC$17)+C7</f>
        <v>147.6912182055795</v>
      </c>
      <c r="D77" s="1">
        <f>$U$14*COS($C60)*SIN(AC$17)+D7</f>
        <v>25.831232911683987</v>
      </c>
      <c r="E77" s="1">
        <f>U14*SIN(C60)+E7</f>
        <v>3.8274236163370476</v>
      </c>
      <c r="F77" s="11">
        <f t="shared" si="13"/>
        <v>-25.860693460268838</v>
      </c>
      <c r="G77" s="11">
        <f t="shared" si="14"/>
        <v>-47.864502755615774</v>
      </c>
    </row>
    <row r="78" spans="1:7" x14ac:dyDescent="0.3">
      <c r="A78" s="28"/>
      <c r="B78" s="2"/>
      <c r="C78" s="11">
        <f>C7</f>
        <v>113.20914864260475</v>
      </c>
      <c r="D78" s="11">
        <f>D7</f>
        <v>45.73946505608285</v>
      </c>
      <c r="E78" s="11">
        <f>E7</f>
        <v>0</v>
      </c>
      <c r="F78" s="11">
        <f>F7</f>
        <v>6.1162630311711936</v>
      </c>
      <c r="G78" s="11">
        <f>G7</f>
        <v>-39.623202024911656</v>
      </c>
    </row>
    <row r="84" spans="6:7" x14ac:dyDescent="0.3">
      <c r="G84" s="13"/>
    </row>
    <row r="85" spans="6:7" x14ac:dyDescent="0.3">
      <c r="G85" s="13"/>
    </row>
    <row r="86" spans="6:7" x14ac:dyDescent="0.3">
      <c r="G86" s="13"/>
    </row>
    <row r="87" spans="6:7" x14ac:dyDescent="0.3">
      <c r="G87" s="13"/>
    </row>
    <row r="88" spans="6:7" x14ac:dyDescent="0.3">
      <c r="G88" s="14"/>
    </row>
    <row r="89" spans="6:7" x14ac:dyDescent="0.3">
      <c r="F89" s="14"/>
      <c r="G89" s="14"/>
    </row>
    <row r="90" spans="6:7" ht="26.25" customHeight="1" x14ac:dyDescent="0.3">
      <c r="G90" s="14"/>
    </row>
    <row r="91" spans="6:7" ht="15" customHeight="1" x14ac:dyDescent="0.3">
      <c r="G91" s="14"/>
    </row>
    <row r="92" spans="6:7" x14ac:dyDescent="0.3">
      <c r="G92" s="14"/>
    </row>
    <row r="93" spans="6:7" x14ac:dyDescent="0.3">
      <c r="G93" s="14"/>
    </row>
    <row r="107" spans="3:7" x14ac:dyDescent="0.3">
      <c r="C107" s="18"/>
      <c r="D107" s="18"/>
      <c r="E107" s="18"/>
      <c r="F107" s="18"/>
      <c r="G107" s="18"/>
    </row>
    <row r="108" spans="3:7" x14ac:dyDescent="0.3">
      <c r="C108" s="17"/>
      <c r="D108" s="17"/>
      <c r="E108" s="17"/>
      <c r="F108" s="17"/>
      <c r="G108" s="17"/>
    </row>
    <row r="109" spans="3:7" x14ac:dyDescent="0.3">
      <c r="C109" s="17"/>
      <c r="D109" s="17"/>
      <c r="E109" s="17"/>
      <c r="F109" s="17"/>
      <c r="G109" s="17"/>
    </row>
    <row r="110" spans="3:7" x14ac:dyDescent="0.3">
      <c r="C110" s="18"/>
      <c r="D110" s="18"/>
      <c r="E110" s="18"/>
      <c r="F110" s="18"/>
      <c r="G110" s="18"/>
    </row>
    <row r="111" spans="3:7" x14ac:dyDescent="0.3">
      <c r="C111" s="18"/>
      <c r="D111" s="18"/>
      <c r="E111" s="18"/>
      <c r="F111" s="18"/>
      <c r="G111" s="18"/>
    </row>
    <row r="112" spans="3:7" x14ac:dyDescent="0.3">
      <c r="C112" s="18"/>
      <c r="D112" s="18"/>
      <c r="E112" s="18"/>
      <c r="F112" s="18"/>
      <c r="G112" s="18"/>
    </row>
    <row r="113" spans="3:7" x14ac:dyDescent="0.3">
      <c r="C113" s="17"/>
      <c r="D113" s="17"/>
      <c r="E113" s="17"/>
      <c r="F113" s="17"/>
      <c r="G113" s="17"/>
    </row>
    <row r="114" spans="3:7" x14ac:dyDescent="0.3">
      <c r="C114" s="17"/>
      <c r="D114" s="17"/>
      <c r="E114" s="17"/>
      <c r="F114" s="17"/>
      <c r="G114" s="17"/>
    </row>
  </sheetData>
  <mergeCells count="39">
    <mergeCell ref="A10:A20"/>
    <mergeCell ref="A22:A28"/>
    <mergeCell ref="A2:A8"/>
    <mergeCell ref="W8:AC8"/>
    <mergeCell ref="T24:U24"/>
    <mergeCell ref="T20:U20"/>
    <mergeCell ref="T8:U8"/>
    <mergeCell ref="T2:U2"/>
    <mergeCell ref="E60:F60"/>
    <mergeCell ref="Z20:AB20"/>
    <mergeCell ref="W2:Y2"/>
    <mergeCell ref="W20:X20"/>
    <mergeCell ref="W21:X21"/>
    <mergeCell ref="W22:X22"/>
    <mergeCell ref="W23:X23"/>
    <mergeCell ref="T31:T36"/>
    <mergeCell ref="T37:T42"/>
    <mergeCell ref="T43:T48"/>
    <mergeCell ref="E55:F55"/>
    <mergeCell ref="E56:F56"/>
    <mergeCell ref="E57:F57"/>
    <mergeCell ref="E58:F58"/>
    <mergeCell ref="E59:F59"/>
    <mergeCell ref="A62:A78"/>
    <mergeCell ref="A37:A53"/>
    <mergeCell ref="A30:A35"/>
    <mergeCell ref="C30:G30"/>
    <mergeCell ref="C31:G31"/>
    <mergeCell ref="C32:G32"/>
    <mergeCell ref="C33:G33"/>
    <mergeCell ref="C34:G34"/>
    <mergeCell ref="C35:G35"/>
    <mergeCell ref="C55:D55"/>
    <mergeCell ref="C56:D56"/>
    <mergeCell ref="C57:D57"/>
    <mergeCell ref="C58:D58"/>
    <mergeCell ref="C59:D59"/>
    <mergeCell ref="C60:D60"/>
    <mergeCell ref="A55:A60"/>
  </mergeCell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Scroll Bar 14">
              <controlPr defaultSize="0" autoPict="0" macro="[0]!ScrollBar14_Change">
                <anchor moveWithCells="1">
                  <from>
                    <xdr:col>23</xdr:col>
                    <xdr:colOff>83820</xdr:colOff>
                    <xdr:row>28</xdr:row>
                    <xdr:rowOff>0</xdr:rowOff>
                  </from>
                  <to>
                    <xdr:col>23</xdr:col>
                    <xdr:colOff>556260</xdr:colOff>
                    <xdr:row>45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5" name="Scroll Bar 15">
              <controlPr defaultSize="0" autoPict="0" macro="[0]!ScrollBar14_Change">
                <anchor moveWithCells="1">
                  <from>
                    <xdr:col>24</xdr:col>
                    <xdr:colOff>76200</xdr:colOff>
                    <xdr:row>27</xdr:row>
                    <xdr:rowOff>190500</xdr:rowOff>
                  </from>
                  <to>
                    <xdr:col>24</xdr:col>
                    <xdr:colOff>525780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Scroll Bar 16">
              <controlPr defaultSize="0" autoPict="0" macro="[0]!ScrollBar14_Change">
                <anchor moveWithCells="1">
                  <from>
                    <xdr:col>25</xdr:col>
                    <xdr:colOff>83820</xdr:colOff>
                    <xdr:row>28</xdr:row>
                    <xdr:rowOff>0</xdr:rowOff>
                  </from>
                  <to>
                    <xdr:col>25</xdr:col>
                    <xdr:colOff>541020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Scroll Bar 17">
              <controlPr defaultSize="0" autoPict="0" macro="[0]!ScrollBar14_Change">
                <anchor moveWithCells="1">
                  <from>
                    <xdr:col>26</xdr:col>
                    <xdr:colOff>83820</xdr:colOff>
                    <xdr:row>28</xdr:row>
                    <xdr:rowOff>0</xdr:rowOff>
                  </from>
                  <to>
                    <xdr:col>26</xdr:col>
                    <xdr:colOff>533400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Scroll Bar 18">
              <controlPr defaultSize="0" autoPict="0" macro="[0]!ScrollBar14_Change">
                <anchor moveWithCells="1">
                  <from>
                    <xdr:col>27</xdr:col>
                    <xdr:colOff>68580</xdr:colOff>
                    <xdr:row>27</xdr:row>
                    <xdr:rowOff>190500</xdr:rowOff>
                  </from>
                  <to>
                    <xdr:col>27</xdr:col>
                    <xdr:colOff>525780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Scroll Bar 19">
              <controlPr defaultSize="0" autoPict="0" macro="[0]!ScrollBar14_Change">
                <anchor moveWithCells="1">
                  <from>
                    <xdr:col>28</xdr:col>
                    <xdr:colOff>60960</xdr:colOff>
                    <xdr:row>28</xdr:row>
                    <xdr:rowOff>0</xdr:rowOff>
                  </from>
                  <to>
                    <xdr:col>28</xdr:col>
                    <xdr:colOff>518160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0" name="Spinner 20">
              <controlPr defaultSize="0" autoPict="0">
                <anchor moveWithCells="1" sizeWithCells="1">
                  <from>
                    <xdr:col>25</xdr:col>
                    <xdr:colOff>60960</xdr:colOff>
                    <xdr:row>49</xdr:row>
                    <xdr:rowOff>190500</xdr:rowOff>
                  </from>
                  <to>
                    <xdr:col>25</xdr:col>
                    <xdr:colOff>548640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Spinner 22">
              <controlPr defaultSize="0" autoPict="0">
                <anchor moveWithCells="1" sizeWithCells="1">
                  <from>
                    <xdr:col>26</xdr:col>
                    <xdr:colOff>76200</xdr:colOff>
                    <xdr:row>50</xdr:row>
                    <xdr:rowOff>0</xdr:rowOff>
                  </from>
                  <to>
                    <xdr:col>26</xdr:col>
                    <xdr:colOff>563880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Spinner 23">
              <controlPr defaultSize="0" autoPict="0">
                <anchor moveWithCells="1" sizeWithCells="1">
                  <from>
                    <xdr:col>27</xdr:col>
                    <xdr:colOff>68580</xdr:colOff>
                    <xdr:row>49</xdr:row>
                    <xdr:rowOff>190500</xdr:rowOff>
                  </from>
                  <to>
                    <xdr:col>27</xdr:col>
                    <xdr:colOff>548640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Spinner 24">
              <controlPr defaultSize="0" autoPict="0">
                <anchor moveWithCells="1" sizeWithCells="1">
                  <from>
                    <xdr:col>28</xdr:col>
                    <xdr:colOff>60960</xdr:colOff>
                    <xdr:row>50</xdr:row>
                    <xdr:rowOff>0</xdr:rowOff>
                  </from>
                  <to>
                    <xdr:col>28</xdr:col>
                    <xdr:colOff>541020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Spinner 25">
              <controlPr defaultSize="0" autoPict="0">
                <anchor moveWithCells="1" sizeWithCells="1">
                  <from>
                    <xdr:col>24</xdr:col>
                    <xdr:colOff>76200</xdr:colOff>
                    <xdr:row>49</xdr:row>
                    <xdr:rowOff>190500</xdr:rowOff>
                  </from>
                  <to>
                    <xdr:col>24</xdr:col>
                    <xdr:colOff>556260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Spinner 26">
              <controlPr defaultSize="0" autoPict="0">
                <anchor moveWithCells="1" sizeWithCells="1">
                  <from>
                    <xdr:col>23</xdr:col>
                    <xdr:colOff>91440</xdr:colOff>
                    <xdr:row>50</xdr:row>
                    <xdr:rowOff>0</xdr:rowOff>
                  </from>
                  <to>
                    <xdr:col>23</xdr:col>
                    <xdr:colOff>571500</xdr:colOff>
                    <xdr:row>57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Simoni</dc:creator>
  <cp:lastModifiedBy>Tyler Simoni</cp:lastModifiedBy>
  <dcterms:created xsi:type="dcterms:W3CDTF">2020-01-22T01:21:58Z</dcterms:created>
  <dcterms:modified xsi:type="dcterms:W3CDTF">2020-01-23T18:13:39Z</dcterms:modified>
</cp:coreProperties>
</file>