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iniSim\"/>
    </mc:Choice>
  </mc:AlternateContent>
  <xr:revisionPtr revIDLastSave="0" documentId="13_ncr:1_{DFA99F47-A954-4500-856E-ACB0C456E789}" xr6:coauthVersionLast="45" xr6:coauthVersionMax="45" xr10:uidLastSave="{00000000-0000-0000-0000-000000000000}"/>
  <bookViews>
    <workbookView xWindow="38280" yWindow="-120" windowWidth="38640" windowHeight="21240" xr2:uid="{A4F95619-13BE-48AA-BFEC-34EBEC9D0A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1" l="1"/>
  <c r="Y4" i="1" s="1"/>
  <c r="X5" i="1"/>
  <c r="Y5" i="1" s="1"/>
  <c r="X3" i="1"/>
  <c r="U5" i="1"/>
  <c r="U4" i="1"/>
  <c r="W22" i="1" s="1"/>
  <c r="U3" i="1"/>
  <c r="W21" i="1" s="1"/>
  <c r="X11" i="1"/>
  <c r="Y11" i="1"/>
  <c r="D3" i="1" s="1"/>
  <c r="D34" i="1" s="1"/>
  <c r="Z11" i="1"/>
  <c r="C4" i="1" s="1"/>
  <c r="C62" i="1" s="1"/>
  <c r="AA11" i="1"/>
  <c r="C5" i="1" s="1"/>
  <c r="C40" i="1" s="1"/>
  <c r="AB11" i="1"/>
  <c r="AC11" i="1"/>
  <c r="X14" i="1"/>
  <c r="Y14" i="1"/>
  <c r="Z14" i="1"/>
  <c r="AA14" i="1"/>
  <c r="D16" i="1" s="1"/>
  <c r="AB14" i="1"/>
  <c r="AC14" i="1"/>
  <c r="Y3" i="1"/>
  <c r="X17" i="1"/>
  <c r="Y17" i="1"/>
  <c r="Z17" i="1"/>
  <c r="AA17" i="1"/>
  <c r="AB17" i="1"/>
  <c r="AC17" i="1"/>
  <c r="D2" i="1"/>
  <c r="E71" i="1"/>
  <c r="E68" i="1"/>
  <c r="E65" i="1"/>
  <c r="E62" i="1"/>
  <c r="E59" i="1"/>
  <c r="E56" i="1"/>
  <c r="E46" i="1"/>
  <c r="E43" i="1"/>
  <c r="E40" i="1"/>
  <c r="E37" i="1"/>
  <c r="E34" i="1"/>
  <c r="E31" i="1"/>
  <c r="U27" i="1"/>
  <c r="D12" i="1"/>
  <c r="D18" i="1"/>
  <c r="D20" i="1"/>
  <c r="D10" i="1"/>
  <c r="C6" i="1"/>
  <c r="C43" i="1" s="1"/>
  <c r="D7" i="1"/>
  <c r="D46" i="1" s="1"/>
  <c r="W23" i="1" l="1"/>
  <c r="AB23" i="1"/>
  <c r="Z22" i="1"/>
  <c r="AA23" i="1"/>
  <c r="Z23" i="1"/>
  <c r="AB21" i="1"/>
  <c r="AA21" i="1"/>
  <c r="AB22" i="1"/>
  <c r="Z21" i="1"/>
  <c r="AA22" i="1"/>
  <c r="C2" i="1"/>
  <c r="C31" i="1" s="1"/>
  <c r="C68" i="1"/>
  <c r="C65" i="1"/>
  <c r="D59" i="1"/>
  <c r="D71" i="1"/>
  <c r="C37" i="1"/>
  <c r="G4" i="1"/>
  <c r="D4" i="1"/>
  <c r="D62" i="1" s="1"/>
  <c r="C12" i="1"/>
  <c r="C10" i="1"/>
  <c r="C14" i="1"/>
  <c r="G14" i="1" s="1"/>
  <c r="C16" i="1"/>
  <c r="C3" i="1"/>
  <c r="C59" i="1" s="1"/>
  <c r="C7" i="1"/>
  <c r="C71" i="1" s="1"/>
  <c r="C18" i="1"/>
  <c r="F18" i="1" s="1"/>
  <c r="D6" i="1"/>
  <c r="D68" i="1" s="1"/>
  <c r="C20" i="1"/>
  <c r="G20" i="1" s="1"/>
  <c r="D14" i="1"/>
  <c r="D5" i="1"/>
  <c r="D65" i="1" s="1"/>
  <c r="G6" i="1"/>
  <c r="G5" i="1"/>
  <c r="C25" i="1" l="1"/>
  <c r="C39" i="1" s="1"/>
  <c r="D22" i="1"/>
  <c r="D30" i="1" s="1"/>
  <c r="D23" i="1"/>
  <c r="D33" i="1" s="1"/>
  <c r="C22" i="1"/>
  <c r="G2" i="1"/>
  <c r="G8" i="1"/>
  <c r="C56" i="1"/>
  <c r="G43" i="1"/>
  <c r="G68" i="1"/>
  <c r="D56" i="1"/>
  <c r="G37" i="1"/>
  <c r="G62" i="1"/>
  <c r="G40" i="1"/>
  <c r="G65" i="1"/>
  <c r="G31" i="1"/>
  <c r="G56" i="1"/>
  <c r="F5" i="1"/>
  <c r="D40" i="1"/>
  <c r="F4" i="1"/>
  <c r="D37" i="1"/>
  <c r="G7" i="1"/>
  <c r="C46" i="1"/>
  <c r="G3" i="1"/>
  <c r="C34" i="1"/>
  <c r="F6" i="1"/>
  <c r="D43" i="1"/>
  <c r="F8" i="1"/>
  <c r="D31" i="1"/>
  <c r="F2" i="1"/>
  <c r="E22" i="1"/>
  <c r="V37" i="1" s="1"/>
  <c r="F3" i="1"/>
  <c r="C23" i="1"/>
  <c r="E26" i="1"/>
  <c r="C27" i="1"/>
  <c r="C26" i="1"/>
  <c r="G12" i="1"/>
  <c r="C24" i="1"/>
  <c r="F14" i="1"/>
  <c r="E23" i="1"/>
  <c r="E25" i="1"/>
  <c r="D24" i="1"/>
  <c r="D36" i="1" s="1"/>
  <c r="E27" i="1"/>
  <c r="D27" i="1"/>
  <c r="D45" i="1" s="1"/>
  <c r="G16" i="1"/>
  <c r="D25" i="1"/>
  <c r="D39" i="1" s="1"/>
  <c r="E24" i="1"/>
  <c r="D26" i="1"/>
  <c r="D42" i="1" s="1"/>
  <c r="F16" i="1"/>
  <c r="F7" i="1"/>
  <c r="F12" i="1"/>
  <c r="F20" i="1"/>
  <c r="G18" i="1"/>
  <c r="E36" i="1" l="1"/>
  <c r="V39" i="1"/>
  <c r="C45" i="1"/>
  <c r="V48" i="1"/>
  <c r="C36" i="1"/>
  <c r="V33" i="1" s="1"/>
  <c r="V45" i="1"/>
  <c r="E42" i="1"/>
  <c r="V41" i="1"/>
  <c r="E30" i="1"/>
  <c r="E39" i="1"/>
  <c r="V34" i="1" s="1"/>
  <c r="V40" i="1"/>
  <c r="C30" i="1"/>
  <c r="V43" i="1"/>
  <c r="V46" i="1"/>
  <c r="E45" i="1"/>
  <c r="V42" i="1"/>
  <c r="E33" i="1"/>
  <c r="V38" i="1"/>
  <c r="C42" i="1"/>
  <c r="V47" i="1"/>
  <c r="C33" i="1"/>
  <c r="V44" i="1"/>
  <c r="F43" i="1"/>
  <c r="F68" i="1"/>
  <c r="F40" i="1"/>
  <c r="F65" i="1"/>
  <c r="F34" i="1"/>
  <c r="F59" i="1"/>
  <c r="F31" i="1"/>
  <c r="F56" i="1"/>
  <c r="G46" i="1"/>
  <c r="G71" i="1"/>
  <c r="F46" i="1"/>
  <c r="F71" i="1"/>
  <c r="G34" i="1"/>
  <c r="G59" i="1"/>
  <c r="F37" i="1"/>
  <c r="F62" i="1"/>
  <c r="G28" i="1"/>
  <c r="F28" i="1"/>
  <c r="F22" i="1"/>
  <c r="F30" i="1" s="1"/>
  <c r="F23" i="1"/>
  <c r="F33" i="1" s="1"/>
  <c r="G22" i="1"/>
  <c r="G30" i="1" s="1"/>
  <c r="G23" i="1"/>
  <c r="G33" i="1" s="1"/>
  <c r="G26" i="1"/>
  <c r="G42" i="1" s="1"/>
  <c r="F25" i="1"/>
  <c r="F39" i="1" s="1"/>
  <c r="G25" i="1"/>
  <c r="G39" i="1" s="1"/>
  <c r="G27" i="1"/>
  <c r="G45" i="1" s="1"/>
  <c r="F26" i="1"/>
  <c r="F42" i="1" s="1"/>
  <c r="F27" i="1"/>
  <c r="F45" i="1" s="1"/>
  <c r="F24" i="1"/>
  <c r="F36" i="1" s="1"/>
  <c r="G24" i="1"/>
  <c r="G36" i="1" s="1"/>
  <c r="G10" i="1"/>
  <c r="F10" i="1"/>
  <c r="V32" i="1" l="1"/>
  <c r="C49" i="1" s="1"/>
  <c r="V31" i="1"/>
  <c r="C48" i="1" s="1"/>
  <c r="D55" i="1" s="1"/>
  <c r="C51" i="1"/>
  <c r="V35" i="1"/>
  <c r="C52" i="1" s="1"/>
  <c r="C50" i="1"/>
  <c r="V36" i="1"/>
  <c r="C53" i="1" s="1"/>
  <c r="E55" i="1" l="1"/>
  <c r="C55" i="1"/>
  <c r="D64" i="1"/>
  <c r="E64" i="1"/>
  <c r="C64" i="1"/>
  <c r="D61" i="1"/>
  <c r="E61" i="1"/>
  <c r="C61" i="1"/>
  <c r="E70" i="1"/>
  <c r="C70" i="1"/>
  <c r="E58" i="1"/>
  <c r="C58" i="1"/>
  <c r="E67" i="1"/>
  <c r="C67" i="1"/>
  <c r="D67" i="1"/>
  <c r="D58" i="1"/>
  <c r="D70" i="1"/>
  <c r="G58" i="1" l="1"/>
  <c r="G61" i="1"/>
  <c r="F64" i="1"/>
  <c r="G64" i="1"/>
  <c r="F61" i="1"/>
  <c r="F58" i="1"/>
  <c r="G55" i="1"/>
  <c r="F70" i="1"/>
  <c r="G70" i="1"/>
  <c r="G67" i="1"/>
  <c r="F67" i="1"/>
  <c r="F55" i="1"/>
</calcChain>
</file>

<file path=xl/sharedStrings.xml><?xml version="1.0" encoding="utf-8"?>
<sst xmlns="http://schemas.openxmlformats.org/spreadsheetml/2006/main" count="59" uniqueCount="51">
  <si>
    <t>Translational</t>
  </si>
  <si>
    <t>Rotational</t>
  </si>
  <si>
    <t>X</t>
  </si>
  <si>
    <t>Y</t>
  </si>
  <si>
    <t>Z</t>
  </si>
  <si>
    <t>Base Angle</t>
  </si>
  <si>
    <t>Base Distance</t>
  </si>
  <si>
    <t>Platform Angle</t>
  </si>
  <si>
    <t>Platform Distance</t>
  </si>
  <si>
    <t>B</t>
  </si>
  <si>
    <t>X'</t>
  </si>
  <si>
    <t>Y'</t>
  </si>
  <si>
    <t>P</t>
  </si>
  <si>
    <t>Q</t>
  </si>
  <si>
    <t>A</t>
  </si>
  <si>
    <t>Req Position</t>
  </si>
  <si>
    <t>Req Rotation</t>
  </si>
  <si>
    <t>Roll (psi)</t>
  </si>
  <si>
    <t>Pitch (theta)</t>
  </si>
  <si>
    <t>Yaw (phi)</t>
  </si>
  <si>
    <t>Surge</t>
  </si>
  <si>
    <t>Sway</t>
  </si>
  <si>
    <t>Heave</t>
  </si>
  <si>
    <t>Beta Angle</t>
  </si>
  <si>
    <t>Base Angle (RAD)</t>
  </si>
  <si>
    <t>Beta Angle (RAD)</t>
  </si>
  <si>
    <t>Platform Angle (RAD)</t>
  </si>
  <si>
    <t>CONSTANTS</t>
  </si>
  <si>
    <t>SERVO_NUM</t>
  </si>
  <si>
    <t>SERVO_MIN</t>
  </si>
  <si>
    <t>SERVO_MAX</t>
  </si>
  <si>
    <t>BASE_DIST</t>
  </si>
  <si>
    <t>PLAT_DIST</t>
  </si>
  <si>
    <t>SERVO_LEN</t>
  </si>
  <si>
    <t>SERVO_DIST</t>
  </si>
  <si>
    <t>LEG_LEN</t>
  </si>
  <si>
    <t>Z_HOME</t>
  </si>
  <si>
    <t>L</t>
  </si>
  <si>
    <t>SERVOS</t>
  </si>
  <si>
    <t>Base Home</t>
  </si>
  <si>
    <t>Plat Home</t>
  </si>
  <si>
    <t>Alpha</t>
  </si>
  <si>
    <t>Loop</t>
  </si>
  <si>
    <t>M</t>
  </si>
  <si>
    <t>N</t>
  </si>
  <si>
    <t>SURGE</t>
  </si>
  <si>
    <t>SWAY</t>
  </si>
  <si>
    <t>HEAVE</t>
  </si>
  <si>
    <t>ROLL</t>
  </si>
  <si>
    <t>PITCH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</si>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</sst>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Inconsolata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2" fontId="2" fillId="0" borderId="1" xfId="0" applyNumberFormat="1" applyFont="1" applyBorder="1" applyAlignment="1">
      <alignment horizontal="right" wrapText="1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0" fillId="0" borderId="6" xfId="0" applyBorder="1"/>
    <xf numFmtId="0" fontId="5" fillId="2" borderId="1" xfId="0" applyFont="1" applyFill="1" applyBorder="1" applyAlignment="1">
      <alignment horizontal="right" wrapText="1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2" fontId="0" fillId="3" borderId="1" xfId="0" applyNumberForma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4" fontId="0" fillId="0" borderId="1" xfId="0" applyNumberFormat="1" applyBorder="1"/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Sheet1!$F$2:$F$8</c:f>
              <c:numCache>
                <c:formatCode>0.00</c:formatCode>
                <c:ptCount val="7"/>
                <c:pt idx="0">
                  <c:v>126.85929366287414</c:v>
                </c:pt>
                <c:pt idx="1">
                  <c:v>108.84790569264615</c:v>
                </c:pt>
                <c:pt idx="2">
                  <c:v>-41.496626581879582</c:v>
                </c:pt>
                <c:pt idx="3">
                  <c:v>-114.96416872381732</c:v>
                </c:pt>
                <c:pt idx="4">
                  <c:v>-85.362667080994527</c:v>
                </c:pt>
                <c:pt idx="5">
                  <c:v>6.1162630311711936</c:v>
                </c:pt>
                <c:pt idx="6" formatCode="General">
                  <c:v>126.85929366287414</c:v>
                </c:pt>
              </c:numCache>
            </c:numRef>
          </c:xVal>
          <c:yVal>
            <c:numRef>
              <c:f>Sheet1!$G$2:$G$8</c:f>
              <c:numCache>
                <c:formatCode>0.00</c:formatCode>
                <c:ptCount val="7"/>
                <c:pt idx="0">
                  <c:v>5.9475624695284148</c:v>
                </c:pt>
                <c:pt idx="1">
                  <c:v>33.675639555383249</c:v>
                </c:pt>
                <c:pt idx="2">
                  <c:v>33.67563955538327</c:v>
                </c:pt>
                <c:pt idx="3">
                  <c:v>5.9475624695283997</c:v>
                </c:pt>
                <c:pt idx="4">
                  <c:v>-39.623202024911656</c:v>
                </c:pt>
                <c:pt idx="5">
                  <c:v>-39.623202024911656</c:v>
                </c:pt>
                <c:pt idx="6" formatCode="General">
                  <c:v>5.9475624695284148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F4-4F1A-A470-60C2A1124C16}"/>
            </c:ext>
          </c:extLst>
        </c:ser>
        <c:ser>
          <c:idx val="2"/>
          <c:order val="1"/>
          <c:tx>
            <c:v>Platform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Sheet1!$F$22:$F$28</c:f>
              <c:numCache>
                <c:formatCode>0.00</c:formatCode>
                <c:ptCount val="7"/>
                <c:pt idx="0">
                  <c:v>103.04907607912567</c:v>
                </c:pt>
                <c:pt idx="1">
                  <c:v>56.701113987652391</c:v>
                </c:pt>
                <c:pt idx="2">
                  <c:v>41.50496753893048</c:v>
                </c:pt>
                <c:pt idx="3">
                  <c:v>-147.54602973993948</c:v>
                </c:pt>
                <c:pt idx="4">
                  <c:v>-144.5540436180562</c:v>
                </c:pt>
                <c:pt idx="5">
                  <c:v>90.844915752287093</c:v>
                </c:pt>
                <c:pt idx="6">
                  <c:v>103.04907607912567</c:v>
                </c:pt>
              </c:numCache>
            </c:numRef>
          </c:xVal>
          <c:yVal>
            <c:numRef>
              <c:f>Sheet1!$G$22:$G$28</c:f>
              <c:numCache>
                <c:formatCode>0.00</c:formatCode>
                <c:ptCount val="7"/>
                <c:pt idx="0">
                  <c:v>121.75152316959309</c:v>
                </c:pt>
                <c:pt idx="1">
                  <c:v>193.10304076329146</c:v>
                </c:pt>
                <c:pt idx="2">
                  <c:v>193.10304076329146</c:v>
                </c:pt>
                <c:pt idx="3">
                  <c:v>121.75152316959307</c:v>
                </c:pt>
                <c:pt idx="4">
                  <c:v>117.14543606711544</c:v>
                </c:pt>
                <c:pt idx="5">
                  <c:v>117.14543606711545</c:v>
                </c:pt>
                <c:pt idx="6">
                  <c:v>121.75152316959309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1F4-4F1A-A470-60C2A1124C16}"/>
            </c:ext>
          </c:extLst>
        </c:ser>
        <c:ser>
          <c:idx val="3"/>
          <c:order val="2"/>
          <c:tx>
            <c:v>Legs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Sheet1!$F$30:$F$46</c:f>
              <c:numCache>
                <c:formatCode>0.00</c:formatCode>
                <c:ptCount val="17"/>
                <c:pt idx="0">
                  <c:v>103.04907607912567</c:v>
                </c:pt>
                <c:pt idx="1">
                  <c:v>126.85929366287414</c:v>
                </c:pt>
                <c:pt idx="3">
                  <c:v>56.701113987652391</c:v>
                </c:pt>
                <c:pt idx="4">
                  <c:v>108.84790569264615</c:v>
                </c:pt>
                <c:pt idx="6">
                  <c:v>41.50496753893048</c:v>
                </c:pt>
                <c:pt idx="7">
                  <c:v>-41.496626581879582</c:v>
                </c:pt>
                <c:pt idx="9">
                  <c:v>-147.54602973993948</c:v>
                </c:pt>
                <c:pt idx="10">
                  <c:v>-114.96416872381732</c:v>
                </c:pt>
                <c:pt idx="12">
                  <c:v>-144.5540436180562</c:v>
                </c:pt>
                <c:pt idx="13">
                  <c:v>-85.362667080994527</c:v>
                </c:pt>
                <c:pt idx="15">
                  <c:v>90.844915752287093</c:v>
                </c:pt>
                <c:pt idx="16">
                  <c:v>6.1162630311711936</c:v>
                </c:pt>
              </c:numCache>
            </c:numRef>
          </c:xVal>
          <c:yVal>
            <c:numRef>
              <c:f>Sheet1!$G$30:$G$46</c:f>
              <c:numCache>
                <c:formatCode>0.00</c:formatCode>
                <c:ptCount val="17"/>
                <c:pt idx="0">
                  <c:v>121.75152316959309</c:v>
                </c:pt>
                <c:pt idx="1">
                  <c:v>5.9475624695284148</c:v>
                </c:pt>
                <c:pt idx="3">
                  <c:v>193.10304076329146</c:v>
                </c:pt>
                <c:pt idx="4">
                  <c:v>33.675639555383249</c:v>
                </c:pt>
                <c:pt idx="6">
                  <c:v>193.10304076329146</c:v>
                </c:pt>
                <c:pt idx="7">
                  <c:v>33.67563955538327</c:v>
                </c:pt>
                <c:pt idx="9">
                  <c:v>121.75152316959307</c:v>
                </c:pt>
                <c:pt idx="10">
                  <c:v>5.9475624695283997</c:v>
                </c:pt>
                <c:pt idx="12">
                  <c:v>117.14543606711544</c:v>
                </c:pt>
                <c:pt idx="13">
                  <c:v>-39.623202024911656</c:v>
                </c:pt>
                <c:pt idx="15">
                  <c:v>117.14543606711545</c:v>
                </c:pt>
                <c:pt idx="16">
                  <c:v>-39.623202024911656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1F4-4F1A-A470-60C2A1124C16}"/>
            </c:ext>
          </c:extLst>
        </c:ser>
        <c:ser>
          <c:idx val="4"/>
          <c:order val="3"/>
          <c:tx>
            <c:v>Arms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Sheet1!$F$55:$F$71</c:f>
              <c:numCache>
                <c:formatCode>0.00</c:formatCode>
                <c:ptCount val="17"/>
                <c:pt idx="0">
                  <c:v>94.100834595504963</c:v>
                </c:pt>
                <c:pt idx="1">
                  <c:v>126.85929366287414</c:v>
                </c:pt>
                <c:pt idx="3">
                  <c:v>95.902849888008873</c:v>
                </c:pt>
                <c:pt idx="4">
                  <c:v>108.84790569264615</c:v>
                </c:pt>
                <c:pt idx="6">
                  <c:v>-37.637482755455814</c:v>
                </c:pt>
                <c:pt idx="7">
                  <c:v>-41.496626581879582</c:v>
                </c:pt>
                <c:pt idx="9">
                  <c:v>-125.28081249840702</c:v>
                </c:pt>
                <c:pt idx="10">
                  <c:v>-114.96416872381732</c:v>
                </c:pt>
                <c:pt idx="12">
                  <c:v>-60.660403769351646</c:v>
                </c:pt>
                <c:pt idx="13">
                  <c:v>-85.362667080994527</c:v>
                </c:pt>
                <c:pt idx="15">
                  <c:v>-20.476447727918611</c:v>
                </c:pt>
                <c:pt idx="16">
                  <c:v>6.1162630311711936</c:v>
                </c:pt>
              </c:numCache>
            </c:numRef>
          </c:xVal>
          <c:yVal>
            <c:numRef>
              <c:f>Sheet1!$G$55:$G$71</c:f>
              <c:numCache>
                <c:formatCode>0.00</c:formatCode>
                <c:ptCount val="17"/>
                <c:pt idx="0">
                  <c:v>25.163681715166323</c:v>
                </c:pt>
                <c:pt idx="1">
                  <c:v>5.9475624695284148</c:v>
                </c:pt>
                <c:pt idx="3">
                  <c:v>36.481162194715793</c:v>
                </c:pt>
                <c:pt idx="4">
                  <c:v>33.675639555383249</c:v>
                </c:pt>
                <c:pt idx="6">
                  <c:v>-0.94726852368808778</c:v>
                </c:pt>
                <c:pt idx="7">
                  <c:v>33.67563955538327</c:v>
                </c:pt>
                <c:pt idx="9">
                  <c:v>-28.54922489586491</c:v>
                </c:pt>
                <c:pt idx="10">
                  <c:v>5.9475624695283997</c:v>
                </c:pt>
                <c:pt idx="12">
                  <c:v>-28.092516814723908</c:v>
                </c:pt>
                <c:pt idx="13">
                  <c:v>-39.623202024911656</c:v>
                </c:pt>
                <c:pt idx="15">
                  <c:v>-22.200576896434626</c:v>
                </c:pt>
                <c:pt idx="16">
                  <c:v>-39.623202024911656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1F4-4F1A-A470-60C2A1124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67439"/>
        <c:axId val="284271839"/>
      </c:scatterChart>
      <c:valAx>
        <c:axId val="353267439"/>
        <c:scaling>
          <c:orientation val="minMax"/>
          <c:max val="20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71839"/>
        <c:crosses val="autoZero"/>
        <c:crossBetween val="midCat"/>
        <c:majorUnit val="20"/>
      </c:valAx>
      <c:valAx>
        <c:axId val="284271839"/>
        <c:scaling>
          <c:orientation val="minMax"/>
          <c:max val="3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6743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X$49" max="100" val="50"/>
</file>

<file path=xl/ctrlProps/ctrlProp2.xml><?xml version="1.0" encoding="utf-8"?>
<formControlPr xmlns="http://schemas.microsoft.com/office/spreadsheetml/2009/9/main" objectType="Scroll" dx="22" fmlaLink="$Y$49" max="100" val="50"/>
</file>

<file path=xl/ctrlProps/ctrlProp3.xml><?xml version="1.0" encoding="utf-8"?>
<formControlPr xmlns="http://schemas.microsoft.com/office/spreadsheetml/2009/9/main" objectType="Scroll" dx="22" fmlaLink="$Z$49" max="100" val="50"/>
</file>

<file path=xl/ctrlProps/ctrlProp4.xml><?xml version="1.0" encoding="utf-8"?>
<formControlPr xmlns="http://schemas.microsoft.com/office/spreadsheetml/2009/9/main" objectType="Scroll" dx="22" fmlaLink="$AA$49" max="90" val="45"/>
</file>

<file path=xl/ctrlProps/ctrlProp5.xml><?xml version="1.0" encoding="utf-8"?>
<formControlPr xmlns="http://schemas.microsoft.com/office/spreadsheetml/2009/9/main" objectType="Scroll" dx="22" fmlaLink="$AB$49" max="90" val="45"/>
</file>

<file path=xl/ctrlProps/ctrlProp6.xml><?xml version="1.0" encoding="utf-8"?>
<formControlPr xmlns="http://schemas.microsoft.com/office/spreadsheetml/2009/9/main" objectType="Scroll" dx="22" fmlaLink="$AC$49" max="90" val="4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26052</xdr:colOff>
      <xdr:row>1</xdr:row>
      <xdr:rowOff>41741</xdr:rowOff>
    </xdr:from>
    <xdr:to>
      <xdr:col>18</xdr:col>
      <xdr:colOff>621926</xdr:colOff>
      <xdr:row>53</xdr:row>
      <xdr:rowOff>134471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49A7C-5804-426C-AD8F-11820261C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87406</xdr:colOff>
          <xdr:row>28</xdr:row>
          <xdr:rowOff>2241</xdr:rowOff>
        </xdr:from>
        <xdr:to>
          <xdr:col>23</xdr:col>
          <xdr:colOff>549089</xdr:colOff>
          <xdr:row>45</xdr:row>
          <xdr:rowOff>100853</xdr:rowOff>
        </xdr:to>
        <xdr:sp macro="" textlink="">
          <xdr:nvSpPr>
            <xdr:cNvPr id="1038" name="Scroll Bar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5FA9FC04-E975-4443-8097-1443486CB6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71717</xdr:colOff>
          <xdr:row>27</xdr:row>
          <xdr:rowOff>188258</xdr:rowOff>
        </xdr:from>
        <xdr:to>
          <xdr:col>24</xdr:col>
          <xdr:colOff>524435</xdr:colOff>
          <xdr:row>45</xdr:row>
          <xdr:rowOff>93008</xdr:rowOff>
        </xdr:to>
        <xdr:sp macro="" textlink="">
          <xdr:nvSpPr>
            <xdr:cNvPr id="1039" name="Scroll Bar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8DA8E45-DF6E-42C5-966D-DB475728E4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89647</xdr:colOff>
          <xdr:row>28</xdr:row>
          <xdr:rowOff>4482</xdr:rowOff>
        </xdr:from>
        <xdr:to>
          <xdr:col>25</xdr:col>
          <xdr:colOff>542365</xdr:colOff>
          <xdr:row>45</xdr:row>
          <xdr:rowOff>99732</xdr:rowOff>
        </xdr:to>
        <xdr:sp macro="" textlink="">
          <xdr:nvSpPr>
            <xdr:cNvPr id="1040" name="Scroll Bar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D41FC32-E806-4BC5-BDC7-B018E35B6B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85164</xdr:colOff>
          <xdr:row>28</xdr:row>
          <xdr:rowOff>0</xdr:rowOff>
        </xdr:from>
        <xdr:to>
          <xdr:col>26</xdr:col>
          <xdr:colOff>537882</xdr:colOff>
          <xdr:row>45</xdr:row>
          <xdr:rowOff>95250</xdr:rowOff>
        </xdr:to>
        <xdr:sp macro="" textlink="">
          <xdr:nvSpPr>
            <xdr:cNvPr id="1041" name="Scroll Bar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1FAFFFF8-4822-4685-8622-9B4615764C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64994</xdr:colOff>
          <xdr:row>27</xdr:row>
          <xdr:rowOff>186018</xdr:rowOff>
        </xdr:from>
        <xdr:to>
          <xdr:col>27</xdr:col>
          <xdr:colOff>522194</xdr:colOff>
          <xdr:row>45</xdr:row>
          <xdr:rowOff>90768</xdr:rowOff>
        </xdr:to>
        <xdr:sp macro="" textlink="">
          <xdr:nvSpPr>
            <xdr:cNvPr id="1042" name="Scroll Bar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89F92E88-EA70-4353-A978-EE40A03807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60512</xdr:colOff>
          <xdr:row>28</xdr:row>
          <xdr:rowOff>2241</xdr:rowOff>
        </xdr:from>
        <xdr:to>
          <xdr:col>28</xdr:col>
          <xdr:colOff>513230</xdr:colOff>
          <xdr:row>45</xdr:row>
          <xdr:rowOff>97491</xdr:rowOff>
        </xdr:to>
        <xdr:sp macro="" textlink="">
          <xdr:nvSpPr>
            <xdr:cNvPr id="1043" name="Scroll Bar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E154ADE3-A4FC-4F1C-833D-FBA8C81DE9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334D-BE98-4C61-B4F9-039AA7DA0861}">
  <sheetPr codeName="Sheet1"/>
  <dimension ref="A1:AC114"/>
  <sheetViews>
    <sheetView tabSelected="1" zoomScale="85" zoomScaleNormal="85" workbookViewId="0">
      <selection activeCell="X5" sqref="X5"/>
    </sheetView>
  </sheetViews>
  <sheetFormatPr defaultRowHeight="15"/>
  <cols>
    <col min="1" max="1" width="18.7109375" customWidth="1"/>
    <col min="4" max="4" width="9" customWidth="1"/>
    <col min="8" max="8" width="10.140625" customWidth="1"/>
    <col min="9" max="9" width="22" customWidth="1"/>
    <col min="10" max="11" width="10.7109375" customWidth="1"/>
    <col min="12" max="12" width="11.7109375" customWidth="1"/>
    <col min="13" max="15" width="10.7109375" customWidth="1"/>
    <col min="17" max="17" width="20.42578125" customWidth="1"/>
    <col min="18" max="19" width="11.5703125" bestFit="1" customWidth="1"/>
    <col min="20" max="20" width="12.7109375" bestFit="1" customWidth="1"/>
    <col min="21" max="21" width="11.5703125" bestFit="1" customWidth="1"/>
    <col min="22" max="22" width="21.28515625" customWidth="1"/>
    <col min="23" max="23" width="15" customWidth="1"/>
  </cols>
  <sheetData>
    <row r="1" spans="1:29">
      <c r="A1" s="2"/>
      <c r="B1" s="2"/>
      <c r="C1" s="8" t="s">
        <v>2</v>
      </c>
      <c r="D1" s="8" t="s">
        <v>3</v>
      </c>
      <c r="E1" s="8" t="s">
        <v>4</v>
      </c>
      <c r="F1" s="8" t="s">
        <v>10</v>
      </c>
      <c r="G1" s="8" t="s">
        <v>11</v>
      </c>
    </row>
    <row r="2" spans="1:29" ht="15" customHeight="1">
      <c r="A2" s="26" t="s">
        <v>9</v>
      </c>
      <c r="B2" s="8">
        <v>1</v>
      </c>
      <c r="C2" s="14">
        <f>X12*SIN(X11)</f>
        <v>-16.993035627224042</v>
      </c>
      <c r="D2" s="14">
        <f>X12*COS(X11)</f>
        <v>120.91173119334572</v>
      </c>
      <c r="E2" s="14">
        <v>0</v>
      </c>
      <c r="F2" s="14">
        <f>(-0.35*C2)+D2</f>
        <v>126.85929366287414</v>
      </c>
      <c r="G2" s="14">
        <f>(-0.35*C2)+E2</f>
        <v>5.9475624695284148</v>
      </c>
      <c r="T2" s="16" t="s">
        <v>15</v>
      </c>
      <c r="U2" s="18"/>
      <c r="W2" s="16" t="s">
        <v>16</v>
      </c>
      <c r="X2" s="17"/>
      <c r="Y2" s="18"/>
    </row>
    <row r="3" spans="1:29" ht="15" customHeight="1">
      <c r="A3" s="27"/>
      <c r="B3" s="8">
        <v>2</v>
      </c>
      <c r="C3" s="14">
        <f>Y12*SIN(Y11)</f>
        <v>-96.216113015380728</v>
      </c>
      <c r="D3" s="14">
        <f>Y12*COS(Y11)</f>
        <v>75.172266137262895</v>
      </c>
      <c r="E3" s="14">
        <v>0</v>
      </c>
      <c r="F3" s="14">
        <f>(-0.35*C3)+D3</f>
        <v>108.84790569264615</v>
      </c>
      <c r="G3" s="14">
        <f>(-0.35*C3)+E3</f>
        <v>33.675639555383249</v>
      </c>
      <c r="T3" s="9" t="s">
        <v>20</v>
      </c>
      <c r="U3" s="13">
        <f>((X49-0)*(50+50))/(100-0)-50</f>
        <v>0</v>
      </c>
      <c r="W3" s="9" t="s">
        <v>17</v>
      </c>
      <c r="X3" s="6">
        <f>((AA49-0)*(45+45))/(90-0)-45</f>
        <v>0</v>
      </c>
      <c r="Y3" s="6">
        <f>RADIANS(X3)</f>
        <v>0</v>
      </c>
    </row>
    <row r="4" spans="1:29" ht="15" customHeight="1">
      <c r="A4" s="27"/>
      <c r="B4" s="8">
        <v>3</v>
      </c>
      <c r="C4" s="14">
        <f>Z12*SIN(Z11)</f>
        <v>-96.21611301538077</v>
      </c>
      <c r="D4" s="14">
        <f>Z12*COS(Z11)</f>
        <v>-75.172266137262852</v>
      </c>
      <c r="E4" s="14">
        <v>0</v>
      </c>
      <c r="F4" s="14">
        <f>(-0.35*C4)+D4</f>
        <v>-41.496626581879582</v>
      </c>
      <c r="G4" s="14">
        <f>(-0.35*C4)+E4</f>
        <v>33.67563955538327</v>
      </c>
      <c r="T4" s="9" t="s">
        <v>21</v>
      </c>
      <c r="U4" s="13">
        <f>((Y49-0)*(50+50))/(100-0)-50</f>
        <v>0</v>
      </c>
      <c r="W4" s="9" t="s">
        <v>18</v>
      </c>
      <c r="X4" s="6">
        <f>((AB49-0)*(45+45))/(90-0)-45</f>
        <v>0</v>
      </c>
      <c r="Y4" s="6">
        <f>RADIANS(X4)</f>
        <v>0</v>
      </c>
    </row>
    <row r="5" spans="1:29" ht="15" customHeight="1">
      <c r="A5" s="27"/>
      <c r="B5" s="8">
        <v>4</v>
      </c>
      <c r="C5" s="14">
        <f>AA12*SIN(AA11)</f>
        <v>-16.993035627224</v>
      </c>
      <c r="D5" s="14">
        <f>AA12*COS(AA11)</f>
        <v>-120.91173119334572</v>
      </c>
      <c r="E5" s="14">
        <v>0</v>
      </c>
      <c r="F5" s="14">
        <f>(-0.35*C5)+D5</f>
        <v>-114.96416872381732</v>
      </c>
      <c r="G5" s="14">
        <f>(-0.35*C5)+E5</f>
        <v>5.9475624695283997</v>
      </c>
      <c r="T5" s="9" t="s">
        <v>22</v>
      </c>
      <c r="U5" s="13">
        <f>((Z49-0)*(50+50))/(100-0)-50</f>
        <v>0</v>
      </c>
      <c r="W5" s="9" t="s">
        <v>19</v>
      </c>
      <c r="X5" s="6">
        <f>((AC49-0)*(45+45))/(90-0)-45</f>
        <v>0</v>
      </c>
      <c r="Y5" s="6">
        <f>RADIANS(X5)</f>
        <v>0</v>
      </c>
    </row>
    <row r="6" spans="1:29" ht="15" customHeight="1">
      <c r="A6" s="27"/>
      <c r="B6" s="8">
        <v>5</v>
      </c>
      <c r="C6" s="14">
        <f>AB12*SIN(AB11)</f>
        <v>113.20914864260475</v>
      </c>
      <c r="D6" s="14">
        <f>AB12*COS(AB11)</f>
        <v>-45.739465056082864</v>
      </c>
      <c r="E6" s="14">
        <v>0</v>
      </c>
      <c r="F6" s="14">
        <f>(-0.35*C6)+D6</f>
        <v>-85.362667080994527</v>
      </c>
      <c r="G6" s="14">
        <f>(-0.35*C6)+E6</f>
        <v>-39.623202024911656</v>
      </c>
    </row>
    <row r="7" spans="1:29" ht="15" customHeight="1">
      <c r="A7" s="27"/>
      <c r="B7" s="8">
        <v>6</v>
      </c>
      <c r="C7" s="14">
        <f>AC12*SIN(AC11)</f>
        <v>113.20914864260475</v>
      </c>
      <c r="D7" s="14">
        <f>AC12*COS(AC11)</f>
        <v>45.73946505608285</v>
      </c>
      <c r="E7" s="14">
        <v>0</v>
      </c>
      <c r="F7" s="14">
        <f>(-0.35*C7)+D7</f>
        <v>6.1162630311711936</v>
      </c>
      <c r="G7" s="14">
        <f>(-0.35*C7)+E7</f>
        <v>-39.623202024911656</v>
      </c>
    </row>
    <row r="8" spans="1:29" ht="15" customHeight="1">
      <c r="A8" s="28"/>
      <c r="B8" s="8" t="s">
        <v>42</v>
      </c>
      <c r="C8" s="2"/>
      <c r="D8" s="2"/>
      <c r="E8" s="2"/>
      <c r="F8" s="2">
        <f>(-0.35*C2)+D2</f>
        <v>126.85929366287414</v>
      </c>
      <c r="G8" s="2">
        <f>(-0.35*C2)+E2</f>
        <v>5.9475624695284148</v>
      </c>
      <c r="T8" s="16" t="s">
        <v>27</v>
      </c>
      <c r="U8" s="18"/>
      <c r="W8" s="40" t="s">
        <v>38</v>
      </c>
      <c r="X8" s="41"/>
      <c r="Y8" s="41"/>
      <c r="Z8" s="41"/>
      <c r="AA8" s="41"/>
      <c r="AB8" s="41"/>
      <c r="AC8" s="42"/>
    </row>
    <row r="9" spans="1:29" ht="15" customHeight="1">
      <c r="A9" s="37"/>
      <c r="B9" s="37"/>
      <c r="C9" s="38"/>
      <c r="D9" s="38"/>
      <c r="E9" s="38"/>
      <c r="F9" s="38"/>
      <c r="G9" s="38"/>
      <c r="T9" s="21" t="s">
        <v>28</v>
      </c>
      <c r="U9" s="13">
        <v>6</v>
      </c>
      <c r="W9" s="4"/>
      <c r="X9" s="5">
        <v>1</v>
      </c>
      <c r="Y9" s="5">
        <v>2</v>
      </c>
      <c r="Z9" s="5">
        <v>3</v>
      </c>
      <c r="AA9" s="5">
        <v>4</v>
      </c>
      <c r="AB9" s="5">
        <v>5</v>
      </c>
      <c r="AC9" s="5">
        <v>6</v>
      </c>
    </row>
    <row r="10" spans="1:29" ht="15" customHeight="1">
      <c r="A10" s="7" t="s">
        <v>12</v>
      </c>
      <c r="B10" s="8">
        <v>1</v>
      </c>
      <c r="C10" s="14">
        <f>X15*SIN(X14)</f>
        <v>63.567076658305467</v>
      </c>
      <c r="D10" s="14">
        <f>X15*COS(X14)</f>
        <v>125.29755290953258</v>
      </c>
      <c r="E10" s="14">
        <v>0</v>
      </c>
      <c r="F10" s="14">
        <f>(-0.35*C10)+D10</f>
        <v>103.04907607912567</v>
      </c>
      <c r="G10" s="14">
        <f>(-0.35*C10)+E10</f>
        <v>-22.248476830406911</v>
      </c>
      <c r="T10" s="21" t="s">
        <v>29</v>
      </c>
      <c r="U10" s="13">
        <v>150</v>
      </c>
      <c r="W10" s="11" t="s">
        <v>5</v>
      </c>
      <c r="X10" s="13">
        <v>352</v>
      </c>
      <c r="Y10" s="13">
        <v>308</v>
      </c>
      <c r="Z10" s="13">
        <v>232</v>
      </c>
      <c r="AA10" s="13">
        <v>188</v>
      </c>
      <c r="AB10" s="13">
        <v>112</v>
      </c>
      <c r="AC10" s="13">
        <v>68</v>
      </c>
    </row>
    <row r="11" spans="1:29" ht="15" customHeight="1">
      <c r="A11" s="7"/>
      <c r="B11" s="8"/>
      <c r="C11" s="14"/>
      <c r="D11" s="14"/>
      <c r="E11" s="14"/>
      <c r="F11" s="14"/>
      <c r="G11" s="14"/>
      <c r="T11" s="21" t="s">
        <v>30</v>
      </c>
      <c r="U11" s="13">
        <v>600</v>
      </c>
      <c r="W11" s="11" t="s">
        <v>24</v>
      </c>
      <c r="X11" s="14">
        <f>RADIANS(X10)</f>
        <v>6.1435589670200397</v>
      </c>
      <c r="Y11" s="14">
        <f t="shared" ref="Y11:AC11" si="0">RADIANS(Y10)</f>
        <v>5.3756140961425354</v>
      </c>
      <c r="Z11" s="14">
        <f t="shared" si="0"/>
        <v>4.0491638646268449</v>
      </c>
      <c r="AA11" s="14">
        <f t="shared" si="0"/>
        <v>3.2812189937493397</v>
      </c>
      <c r="AB11" s="14">
        <f t="shared" si="0"/>
        <v>1.9547687622336491</v>
      </c>
      <c r="AC11" s="14">
        <f t="shared" si="0"/>
        <v>1.1868238913561442</v>
      </c>
    </row>
    <row r="12" spans="1:29" ht="15" customHeight="1">
      <c r="A12" s="7"/>
      <c r="B12" s="8">
        <v>2</v>
      </c>
      <c r="C12" s="14">
        <f>Y15*SIN(Y14)</f>
        <v>-140.29440218083275</v>
      </c>
      <c r="D12" s="14">
        <f>Y15*COS(Y14)</f>
        <v>7.5980732243609284</v>
      </c>
      <c r="E12" s="14">
        <v>0</v>
      </c>
      <c r="F12" s="14">
        <f>(-0.35*C12)+D12</f>
        <v>56.701113987652391</v>
      </c>
      <c r="G12" s="14">
        <f>(-0.35*C12)+E12</f>
        <v>49.10304076329146</v>
      </c>
      <c r="T12" s="21" t="s">
        <v>31</v>
      </c>
      <c r="U12" s="13">
        <v>122.1</v>
      </c>
      <c r="W12" s="11" t="s">
        <v>6</v>
      </c>
      <c r="X12" s="13">
        <v>122.1</v>
      </c>
      <c r="Y12" s="13">
        <v>122.1</v>
      </c>
      <c r="Z12" s="13">
        <v>122.1</v>
      </c>
      <c r="AA12" s="13">
        <v>122.1</v>
      </c>
      <c r="AB12" s="13">
        <v>122.1</v>
      </c>
      <c r="AC12" s="13">
        <v>122.1</v>
      </c>
    </row>
    <row r="13" spans="1:29" ht="15" customHeight="1">
      <c r="A13" s="7"/>
      <c r="B13" s="8"/>
      <c r="C13" s="14"/>
      <c r="D13" s="14"/>
      <c r="E13" s="14"/>
      <c r="F13" s="14"/>
      <c r="G13" s="14"/>
      <c r="T13" s="21" t="s">
        <v>32</v>
      </c>
      <c r="U13" s="13">
        <v>140.5</v>
      </c>
      <c r="W13" s="11" t="s">
        <v>7</v>
      </c>
      <c r="X13" s="13">
        <v>26.9</v>
      </c>
      <c r="Y13" s="13">
        <v>273.10000000000002</v>
      </c>
      <c r="Z13" s="13">
        <v>266.89999999999998</v>
      </c>
      <c r="AA13" s="13">
        <v>153.1</v>
      </c>
      <c r="AB13" s="13">
        <v>146.9</v>
      </c>
      <c r="AC13" s="13">
        <v>33.1</v>
      </c>
    </row>
    <row r="14" spans="1:29" ht="15" customHeight="1">
      <c r="A14" s="7"/>
      <c r="B14" s="8">
        <v>3</v>
      </c>
      <c r="C14" s="14">
        <f>Z15*SIN(Z14)</f>
        <v>-140.29440218083275</v>
      </c>
      <c r="D14" s="14">
        <f>Z15*COS(Z14)</f>
        <v>-7.5980732243609808</v>
      </c>
      <c r="E14" s="14">
        <v>0</v>
      </c>
      <c r="F14" s="14">
        <f>(-0.35*C14)+D14</f>
        <v>41.50496753893048</v>
      </c>
      <c r="G14" s="14">
        <f>(-0.35*C14)+E14</f>
        <v>49.10304076329146</v>
      </c>
      <c r="T14" s="21" t="s">
        <v>33</v>
      </c>
      <c r="U14" s="13">
        <v>40</v>
      </c>
      <c r="W14" s="11" t="s">
        <v>26</v>
      </c>
      <c r="X14" s="14">
        <f>RADIANS(X13)</f>
        <v>0.46949356878647464</v>
      </c>
      <c r="Y14" s="14">
        <f t="shared" ref="Y14:AC14" si="1">RADIANS(Y13)</f>
        <v>4.7664941871965141</v>
      </c>
      <c r="Z14" s="14">
        <f t="shared" si="1"/>
        <v>4.6582837735728653</v>
      </c>
      <c r="AA14" s="14">
        <f t="shared" si="1"/>
        <v>2.6720990848033184</v>
      </c>
      <c r="AB14" s="14">
        <f t="shared" si="1"/>
        <v>2.56388867117967</v>
      </c>
      <c r="AC14" s="14">
        <f t="shared" si="1"/>
        <v>0.57770398241012311</v>
      </c>
    </row>
    <row r="15" spans="1:29" ht="15" customHeight="1">
      <c r="A15" s="7"/>
      <c r="B15" s="8"/>
      <c r="C15" s="14"/>
      <c r="D15" s="14"/>
      <c r="E15" s="14"/>
      <c r="F15" s="14"/>
      <c r="G15" s="14"/>
      <c r="T15" s="21" t="s">
        <v>34</v>
      </c>
      <c r="U15" s="13">
        <v>162.80000000000001</v>
      </c>
      <c r="W15" s="11" t="s">
        <v>8</v>
      </c>
      <c r="X15" s="13">
        <v>140.5</v>
      </c>
      <c r="Y15" s="13">
        <v>140.5</v>
      </c>
      <c r="Z15" s="13">
        <v>140.5</v>
      </c>
      <c r="AA15" s="13">
        <v>140.5</v>
      </c>
      <c r="AB15" s="13">
        <v>140.5</v>
      </c>
      <c r="AC15" s="13">
        <v>140.5</v>
      </c>
    </row>
    <row r="16" spans="1:29" ht="15" customHeight="1">
      <c r="A16" s="7"/>
      <c r="B16" s="8">
        <v>4</v>
      </c>
      <c r="C16" s="14">
        <f>AA15*SIN(AA14)</f>
        <v>63.567076658305503</v>
      </c>
      <c r="D16" s="14">
        <f>AA15*COS(AA14)</f>
        <v>-125.29755290953256</v>
      </c>
      <c r="E16" s="14">
        <v>0</v>
      </c>
      <c r="F16" s="14">
        <f>(-0.35*C16)+D16</f>
        <v>-147.54602973993948</v>
      </c>
      <c r="G16" s="14">
        <f>(-0.35*C16)+E16</f>
        <v>-22.248476830406926</v>
      </c>
      <c r="T16" s="21" t="s">
        <v>35</v>
      </c>
      <c r="U16" s="13">
        <v>182</v>
      </c>
      <c r="W16" s="12" t="s">
        <v>23</v>
      </c>
      <c r="X16" s="14">
        <v>300</v>
      </c>
      <c r="Y16" s="14">
        <v>0</v>
      </c>
      <c r="Z16" s="14">
        <v>180</v>
      </c>
      <c r="AA16" s="14">
        <v>240</v>
      </c>
      <c r="AB16" s="14">
        <v>60</v>
      </c>
      <c r="AC16" s="14">
        <v>120</v>
      </c>
    </row>
    <row r="17" spans="1:29" ht="15" customHeight="1">
      <c r="A17" s="7"/>
      <c r="B17" s="8"/>
      <c r="C17" s="14"/>
      <c r="D17" s="14"/>
      <c r="E17" s="14"/>
      <c r="F17" s="14"/>
      <c r="G17" s="14"/>
      <c r="T17" s="21" t="s">
        <v>36</v>
      </c>
      <c r="U17" s="13">
        <v>144</v>
      </c>
      <c r="W17" s="12" t="s">
        <v>25</v>
      </c>
      <c r="X17" s="14">
        <f>RADIANS(X16)</f>
        <v>5.2359877559829888</v>
      </c>
      <c r="Y17" s="14">
        <f t="shared" ref="Y17:AC17" si="2">RADIANS(Y16)</f>
        <v>0</v>
      </c>
      <c r="Z17" s="14">
        <f t="shared" si="2"/>
        <v>3.1415926535897931</v>
      </c>
      <c r="AA17" s="14">
        <f t="shared" si="2"/>
        <v>4.1887902047863905</v>
      </c>
      <c r="AB17" s="14">
        <f t="shared" si="2"/>
        <v>1.0471975511965976</v>
      </c>
      <c r="AC17" s="14">
        <f t="shared" si="2"/>
        <v>2.0943951023931953</v>
      </c>
    </row>
    <row r="18" spans="1:29" ht="15" customHeight="1">
      <c r="A18" s="7"/>
      <c r="B18" s="8">
        <v>5</v>
      </c>
      <c r="C18" s="14">
        <f>AB15*SIN(AB14)</f>
        <v>76.727325522527309</v>
      </c>
      <c r="D18" s="14">
        <f>AB15*COS(AB14)</f>
        <v>-117.69947968517164</v>
      </c>
      <c r="E18" s="14">
        <v>0</v>
      </c>
      <c r="F18" s="14">
        <f>(-0.35*C18)+D18</f>
        <v>-144.5540436180562</v>
      </c>
      <c r="G18" s="14">
        <f>(-0.35*C18)+E18</f>
        <v>-26.854563932884556</v>
      </c>
    </row>
    <row r="19" spans="1:29" ht="15" customHeight="1">
      <c r="A19" s="7"/>
      <c r="B19" s="8"/>
      <c r="C19" s="14"/>
      <c r="D19" s="14"/>
      <c r="E19" s="14"/>
      <c r="F19" s="14"/>
      <c r="G19" s="14"/>
    </row>
    <row r="20" spans="1:29" ht="15" customHeight="1">
      <c r="A20" s="7"/>
      <c r="B20" s="8">
        <v>6</v>
      </c>
      <c r="C20" s="14">
        <f>AC15*SIN(AC14)</f>
        <v>76.727325522527281</v>
      </c>
      <c r="D20" s="14">
        <f>AC15*COS(AC14)</f>
        <v>117.69947968517164</v>
      </c>
      <c r="E20" s="14">
        <v>0</v>
      </c>
      <c r="F20" s="14">
        <f>(-0.35*C20)+D20</f>
        <v>90.844915752287093</v>
      </c>
      <c r="G20" s="14">
        <f>(-0.35*C20)+E20</f>
        <v>-26.854563932884545</v>
      </c>
      <c r="T20" s="19" t="s">
        <v>39</v>
      </c>
      <c r="U20" s="20"/>
      <c r="W20" s="7" t="s">
        <v>0</v>
      </c>
      <c r="X20" s="7"/>
      <c r="Z20" s="7" t="s">
        <v>1</v>
      </c>
      <c r="AA20" s="7"/>
      <c r="AB20" s="7"/>
    </row>
    <row r="21" spans="1:29" ht="15" customHeight="1">
      <c r="A21" s="37"/>
      <c r="B21" s="37"/>
      <c r="C21" s="38"/>
      <c r="D21" s="38"/>
      <c r="E21" s="38"/>
      <c r="F21" s="38"/>
      <c r="G21" s="38"/>
      <c r="T21" s="9" t="s">
        <v>2</v>
      </c>
      <c r="U21" s="6">
        <v>0</v>
      </c>
      <c r="W21" s="15">
        <f>U25+U3</f>
        <v>0</v>
      </c>
      <c r="X21" s="10"/>
      <c r="Z21" s="24">
        <f>COS(Y5)*COS(Y4)</f>
        <v>1</v>
      </c>
      <c r="AA21" s="24">
        <f>-SIN(Y5)*COS(Y3)+COS(Y5)*SIN(Y4)*SIN(Y3)</f>
        <v>0</v>
      </c>
      <c r="AB21" s="24">
        <f>SIN(Y5)*COS(Y3)+COS(Y5)*SIN(Y4)*COS(Y3)</f>
        <v>0</v>
      </c>
    </row>
    <row r="22" spans="1:29" ht="15" customHeight="1">
      <c r="A22" s="26" t="s">
        <v>13</v>
      </c>
      <c r="B22" s="8">
        <v>1</v>
      </c>
      <c r="C22" s="14">
        <f>W$21+(Z$21*$C10+AA$21*$D10+AB$21*$E10)</f>
        <v>63.567076658305467</v>
      </c>
      <c r="D22" s="14">
        <f>W$22+(Z$22*$C10+AA$22*$D10+AB$22*$E10)</f>
        <v>125.29755290953258</v>
      </c>
      <c r="E22" s="14">
        <f>W$23+(Z$23*$C10+AA$23*$D10+AB$23*$E10)</f>
        <v>144</v>
      </c>
      <c r="F22" s="14">
        <f>(-0.35*C22)+D22</f>
        <v>103.04907607912567</v>
      </c>
      <c r="G22" s="14">
        <f>(-0.35*C22)+E22</f>
        <v>121.75152316959309</v>
      </c>
      <c r="T22" s="9" t="s">
        <v>3</v>
      </c>
      <c r="U22" s="6">
        <v>0</v>
      </c>
      <c r="W22" s="31">
        <f>U26+U4</f>
        <v>0</v>
      </c>
      <c r="X22" s="32"/>
      <c r="Z22" s="6">
        <f>SIN(Y5)*COS(Y4)</f>
        <v>0</v>
      </c>
      <c r="AA22" s="6">
        <f>COS(Y5)*COS(Y3)+SIN(Y5)*SIN(Y4)*SIN(Y3)</f>
        <v>1</v>
      </c>
      <c r="AB22" s="6">
        <f>-COS(Y5)*SIN(Y3)+SIN(Y5)*SIN(Y4)*COS(Y3)</f>
        <v>0</v>
      </c>
    </row>
    <row r="23" spans="1:29" ht="15" customHeight="1">
      <c r="A23" s="27"/>
      <c r="B23" s="8">
        <v>2</v>
      </c>
      <c r="C23" s="14">
        <f>W$21+(Z$21*$C12+AA$21*$D12+AB$21*$E12)</f>
        <v>-140.29440218083275</v>
      </c>
      <c r="D23" s="14">
        <f>W$22+(Z$22*$C12+AA$22*$D12+AB$22*$E12)</f>
        <v>7.5980732243609284</v>
      </c>
      <c r="E23" s="14">
        <f>W$23+(Z$23*$C12+AA$23*$D12+AB$23*$E12)</f>
        <v>144</v>
      </c>
      <c r="F23" s="14">
        <f t="shared" ref="F23:F27" si="3">(-0.35*C23)+D23</f>
        <v>56.701113987652391</v>
      </c>
      <c r="G23" s="14">
        <f t="shared" ref="G23:G27" si="4">(-0.35*C23)+E23</f>
        <v>193.10304076329146</v>
      </c>
      <c r="T23" s="9" t="s">
        <v>4</v>
      </c>
      <c r="U23" s="6">
        <v>0</v>
      </c>
      <c r="W23" s="15">
        <f>U27+U5</f>
        <v>144</v>
      </c>
      <c r="X23" s="15"/>
      <c r="Z23" s="6">
        <f>-SIN(Y4)</f>
        <v>0</v>
      </c>
      <c r="AA23" s="25">
        <f>COS(Y4)*SIN(Y3)</f>
        <v>0</v>
      </c>
      <c r="AB23" s="25">
        <f>COS(Y4)*COS(Y3)</f>
        <v>1</v>
      </c>
    </row>
    <row r="24" spans="1:29" ht="15" customHeight="1">
      <c r="A24" s="27"/>
      <c r="B24" s="8">
        <v>3</v>
      </c>
      <c r="C24" s="14">
        <f>W$21+(Z$21*$C14+AA$21*$D14+AB$21*$E14)</f>
        <v>-140.29440218083275</v>
      </c>
      <c r="D24" s="14">
        <f>W$22+(Z$22*$C14+AA$22*$D14+AB$22*$E14)</f>
        <v>-7.5980732243609808</v>
      </c>
      <c r="E24" s="14">
        <f>W$23+(Z$23*$C14+AA$23*$D14+AB$23*$E14)</f>
        <v>144</v>
      </c>
      <c r="F24" s="14">
        <f t="shared" si="3"/>
        <v>41.50496753893048</v>
      </c>
      <c r="G24" s="14">
        <f t="shared" si="4"/>
        <v>193.10304076329146</v>
      </c>
      <c r="T24" s="19" t="s">
        <v>40</v>
      </c>
      <c r="U24" s="20"/>
      <c r="W24" s="33"/>
      <c r="X24" s="44"/>
      <c r="Y24" s="29"/>
      <c r="Z24" s="23"/>
      <c r="AA24" s="23"/>
      <c r="AB24" s="23"/>
    </row>
    <row r="25" spans="1:29" ht="15" customHeight="1">
      <c r="A25" s="27"/>
      <c r="B25" s="8">
        <v>4</v>
      </c>
      <c r="C25" s="14">
        <f>W$21+(Z$21*$C16+AA$21*$D16+AB$21*$E16)</f>
        <v>63.567076658305503</v>
      </c>
      <c r="D25" s="14">
        <f>W$22+(Z$22*$C16+AA$22*$D16+AB$22*$E16)</f>
        <v>-125.29755290953256</v>
      </c>
      <c r="E25" s="14">
        <f>W$23+(Z$23*$C16+AA$23*$D16+AB$23*$E16)</f>
        <v>144</v>
      </c>
      <c r="F25" s="14">
        <f t="shared" si="3"/>
        <v>-147.54602973993948</v>
      </c>
      <c r="G25" s="14">
        <f t="shared" si="4"/>
        <v>121.75152316959307</v>
      </c>
      <c r="T25" s="9" t="s">
        <v>2</v>
      </c>
      <c r="U25" s="6">
        <v>0</v>
      </c>
    </row>
    <row r="26" spans="1:29" ht="15" customHeight="1">
      <c r="A26" s="27"/>
      <c r="B26" s="8">
        <v>5</v>
      </c>
      <c r="C26" s="14">
        <f>W$21+(Z$21*$C18+AA$21*$D18+AB$21*$E18)</f>
        <v>76.727325522527309</v>
      </c>
      <c r="D26" s="14">
        <f>W$22+(Z$22*$C18+AA$22*$D18+AB$22*$E18)</f>
        <v>-117.69947968517164</v>
      </c>
      <c r="E26" s="14">
        <f>W$23+(Z$23*$C18+AA$23*$D18+AB$23*$E18)</f>
        <v>144</v>
      </c>
      <c r="F26" s="14">
        <f t="shared" si="3"/>
        <v>-144.5540436180562</v>
      </c>
      <c r="G26" s="14">
        <f t="shared" si="4"/>
        <v>117.14543606711544</v>
      </c>
      <c r="T26" s="9" t="s">
        <v>3</v>
      </c>
      <c r="U26" s="6">
        <v>0</v>
      </c>
    </row>
    <row r="27" spans="1:29" ht="15" customHeight="1">
      <c r="A27" s="27"/>
      <c r="B27" s="8">
        <v>6</v>
      </c>
      <c r="C27" s="14">
        <f>W$21+(Z$21*$C20+AA$21*$D20+AB$21*$E20)</f>
        <v>76.727325522527281</v>
      </c>
      <c r="D27" s="14">
        <f>W$22+(Z$22*$C20+AA$22*$D20+AB$22*$E20)</f>
        <v>117.69947968517164</v>
      </c>
      <c r="E27" s="14">
        <f>W$23+(Z$23*$C20+AA$23*$D20+AB$23*$E20)</f>
        <v>144</v>
      </c>
      <c r="F27" s="14">
        <f t="shared" si="3"/>
        <v>90.844915752287093</v>
      </c>
      <c r="G27" s="14">
        <f t="shared" si="4"/>
        <v>117.14543606711545</v>
      </c>
      <c r="T27" s="9" t="s">
        <v>4</v>
      </c>
      <c r="U27" s="13">
        <f>U17</f>
        <v>144</v>
      </c>
      <c r="X27" s="45"/>
      <c r="Y27" s="45"/>
      <c r="Z27" s="45"/>
      <c r="AA27" s="45"/>
      <c r="AB27" s="45"/>
      <c r="AC27" s="45"/>
    </row>
    <row r="28" spans="1:29" ht="15" customHeight="1">
      <c r="A28" s="28"/>
      <c r="B28" s="8" t="s">
        <v>42</v>
      </c>
      <c r="C28" s="2"/>
      <c r="D28" s="2"/>
      <c r="E28" s="2"/>
      <c r="F28" s="14">
        <f>(-0.35*C22)+D22</f>
        <v>103.04907607912567</v>
      </c>
      <c r="G28" s="14">
        <f>(-0.35*C22)+E22</f>
        <v>121.75152316959309</v>
      </c>
    </row>
    <row r="29" spans="1:29" ht="15" customHeight="1">
      <c r="A29" s="37"/>
      <c r="B29" s="37"/>
      <c r="C29" s="38"/>
      <c r="D29" s="38"/>
      <c r="E29" s="38"/>
      <c r="F29" s="39"/>
      <c r="G29" s="39"/>
      <c r="I29" s="29"/>
      <c r="J29" s="29"/>
    </row>
    <row r="30" spans="1:29" ht="15" customHeight="1">
      <c r="A30" s="26" t="s">
        <v>37</v>
      </c>
      <c r="B30" s="8">
        <v>1</v>
      </c>
      <c r="C30" s="14">
        <f>C22</f>
        <v>63.567076658305467</v>
      </c>
      <c r="D30" s="14">
        <f t="shared" ref="D30:G30" si="5">D22</f>
        <v>125.29755290953258</v>
      </c>
      <c r="E30" s="14">
        <f t="shared" si="5"/>
        <v>144</v>
      </c>
      <c r="F30" s="14">
        <f t="shared" si="5"/>
        <v>103.04907607912567</v>
      </c>
      <c r="G30" s="14">
        <f t="shared" si="5"/>
        <v>121.75152316959309</v>
      </c>
    </row>
    <row r="31" spans="1:29" ht="15" customHeight="1">
      <c r="A31" s="27"/>
      <c r="B31" s="8"/>
      <c r="C31" s="14">
        <f>C2</f>
        <v>-16.993035627224042</v>
      </c>
      <c r="D31" s="14">
        <f t="shared" ref="D31:G31" si="6">D2</f>
        <v>120.91173119334572</v>
      </c>
      <c r="E31" s="14">
        <f t="shared" si="6"/>
        <v>0</v>
      </c>
      <c r="F31" s="14">
        <f>F2</f>
        <v>126.85929366287414</v>
      </c>
      <c r="G31" s="14">
        <f t="shared" si="6"/>
        <v>5.9475624695284148</v>
      </c>
      <c r="T31" s="7" t="s">
        <v>37</v>
      </c>
      <c r="U31" s="8">
        <v>1</v>
      </c>
      <c r="V31" s="43">
        <f>(POWER(C30-C31,2)+POWER(D30-D31,2)+POWER(E30-E31,2))-(POWER($U$16,2)-POWER($U$14,2))</f>
        <v>-4278.8328764167018</v>
      </c>
    </row>
    <row r="32" spans="1:29" ht="15" customHeight="1">
      <c r="A32" s="27"/>
      <c r="B32" s="8"/>
      <c r="C32" s="14"/>
      <c r="D32" s="14"/>
      <c r="E32" s="14"/>
      <c r="F32" s="14"/>
      <c r="G32" s="14"/>
      <c r="T32" s="7"/>
      <c r="U32" s="8">
        <v>2</v>
      </c>
      <c r="V32" s="43">
        <f>(POWER(C33-C34,2)+POWER(D33-D34,2)+POWER(E33-E34,2))-(POWER($U$16,2)-POWER($U$14,2))</f>
        <v>-4278.8328764167054</v>
      </c>
    </row>
    <row r="33" spans="1:29" ht="15" customHeight="1">
      <c r="A33" s="27"/>
      <c r="B33" s="8">
        <v>2</v>
      </c>
      <c r="C33" s="14">
        <f>C23</f>
        <v>-140.29440218083275</v>
      </c>
      <c r="D33" s="14">
        <f t="shared" ref="D33:G33" si="7">D23</f>
        <v>7.5980732243609284</v>
      </c>
      <c r="E33" s="14">
        <f t="shared" si="7"/>
        <v>144</v>
      </c>
      <c r="F33" s="14">
        <f t="shared" si="7"/>
        <v>56.701113987652391</v>
      </c>
      <c r="G33" s="14">
        <f t="shared" si="7"/>
        <v>193.10304076329146</v>
      </c>
      <c r="T33" s="7"/>
      <c r="U33" s="8">
        <v>3</v>
      </c>
      <c r="V33" s="43">
        <f>(POWER(C36-C37,2)+POWER(D36-D37,2)+POWER(E36-E37,2))-(POWER($U$16,2)-POWER($U$14,2))</f>
        <v>-4278.83287641672</v>
      </c>
    </row>
    <row r="34" spans="1:29" ht="15" customHeight="1">
      <c r="A34" s="27"/>
      <c r="B34" s="8"/>
      <c r="C34" s="14">
        <f>C3</f>
        <v>-96.216113015380728</v>
      </c>
      <c r="D34" s="14">
        <f t="shared" ref="D34:G34" si="8">D3</f>
        <v>75.172266137262895</v>
      </c>
      <c r="E34" s="14">
        <f t="shared" si="8"/>
        <v>0</v>
      </c>
      <c r="F34" s="14">
        <f t="shared" si="8"/>
        <v>108.84790569264615</v>
      </c>
      <c r="G34" s="14">
        <f t="shared" si="8"/>
        <v>33.675639555383249</v>
      </c>
      <c r="T34" s="7"/>
      <c r="U34" s="8">
        <v>4</v>
      </c>
      <c r="V34" s="43">
        <f>(POWER(C39-C40,2)+POWER(D39-D40,2)+POWER(E39-E40,2))-(POWER($U$16,2)-POWER($U$14,2))</f>
        <v>-4278.8328764167018</v>
      </c>
    </row>
    <row r="35" spans="1:29" ht="15" customHeight="1">
      <c r="A35" s="27"/>
      <c r="B35" s="8"/>
      <c r="C35" s="14"/>
      <c r="D35" s="14"/>
      <c r="E35" s="14"/>
      <c r="F35" s="14"/>
      <c r="G35" s="14"/>
      <c r="T35" s="7"/>
      <c r="U35" s="8">
        <v>5</v>
      </c>
      <c r="V35" s="43">
        <f>(POWER(C42-C43,2)+POWER(D42-D43,2)+POWER(E42-E43,2))-(POWER($U$16,2)-POWER($U$14,2))</f>
        <v>-4278.8328764167127</v>
      </c>
    </row>
    <row r="36" spans="1:29" ht="15" customHeight="1">
      <c r="A36" s="27"/>
      <c r="B36" s="8">
        <v>3</v>
      </c>
      <c r="C36" s="14">
        <f>C24</f>
        <v>-140.29440218083275</v>
      </c>
      <c r="D36" s="14">
        <f t="shared" ref="D36:G36" si="9">D24</f>
        <v>-7.5980732243609808</v>
      </c>
      <c r="E36" s="14">
        <f t="shared" si="9"/>
        <v>144</v>
      </c>
      <c r="F36" s="14">
        <f t="shared" si="9"/>
        <v>41.50496753893048</v>
      </c>
      <c r="G36" s="14">
        <f t="shared" si="9"/>
        <v>193.10304076329146</v>
      </c>
      <c r="T36" s="7"/>
      <c r="U36" s="8">
        <v>6</v>
      </c>
      <c r="V36" s="43">
        <f>(POWER(C45-C46,2)+POWER(D45-D46,2)+POWER(E45-E46,2))-(POWER($U$16,2)-POWER($U$14,2))</f>
        <v>-4278.832876416709</v>
      </c>
    </row>
    <row r="37" spans="1:29" ht="15" customHeight="1">
      <c r="A37" s="27"/>
      <c r="B37" s="8"/>
      <c r="C37" s="14">
        <f>C4</f>
        <v>-96.21611301538077</v>
      </c>
      <c r="D37" s="14">
        <f t="shared" ref="D37:G37" si="10">D4</f>
        <v>-75.172266137262852</v>
      </c>
      <c r="E37" s="14">
        <f t="shared" si="10"/>
        <v>0</v>
      </c>
      <c r="F37" s="14">
        <f t="shared" si="10"/>
        <v>-41.496626581879582</v>
      </c>
      <c r="G37" s="14">
        <f t="shared" si="10"/>
        <v>33.67563955538327</v>
      </c>
      <c r="T37" s="7" t="s">
        <v>43</v>
      </c>
      <c r="U37" s="8">
        <v>1</v>
      </c>
      <c r="V37" s="2">
        <f>2*$U$14*(E22-E2)</f>
        <v>11520</v>
      </c>
    </row>
    <row r="38" spans="1:29" ht="15" customHeight="1">
      <c r="A38" s="27"/>
      <c r="B38" s="8"/>
      <c r="C38" s="14"/>
      <c r="D38" s="14"/>
      <c r="E38" s="14"/>
      <c r="F38" s="14"/>
      <c r="G38" s="14"/>
      <c r="T38" s="7"/>
      <c r="U38" s="8">
        <v>2</v>
      </c>
      <c r="V38" s="2">
        <f t="shared" ref="V38:V42" si="11">2*$U$14*(E23-E3)</f>
        <v>11520</v>
      </c>
    </row>
    <row r="39" spans="1:29" ht="15" customHeight="1">
      <c r="A39" s="27"/>
      <c r="B39" s="8">
        <v>4</v>
      </c>
      <c r="C39" s="14">
        <f>C25</f>
        <v>63.567076658305503</v>
      </c>
      <c r="D39" s="14">
        <f t="shared" ref="D39:G39" si="12">D25</f>
        <v>-125.29755290953256</v>
      </c>
      <c r="E39" s="14">
        <f t="shared" si="12"/>
        <v>144</v>
      </c>
      <c r="F39" s="14">
        <f t="shared" si="12"/>
        <v>-147.54602973993948</v>
      </c>
      <c r="G39" s="14">
        <f t="shared" si="12"/>
        <v>121.75152316959307</v>
      </c>
      <c r="T39" s="7"/>
      <c r="U39" s="8">
        <v>3</v>
      </c>
      <c r="V39" s="2">
        <f>2*$U$14*(E24-E4)</f>
        <v>11520</v>
      </c>
    </row>
    <row r="40" spans="1:29" ht="15" customHeight="1">
      <c r="A40" s="27"/>
      <c r="B40" s="8"/>
      <c r="C40" s="14">
        <f>C5</f>
        <v>-16.993035627224</v>
      </c>
      <c r="D40" s="14">
        <f t="shared" ref="D40:G40" si="13">D5</f>
        <v>-120.91173119334572</v>
      </c>
      <c r="E40" s="14">
        <f t="shared" si="13"/>
        <v>0</v>
      </c>
      <c r="F40" s="14">
        <f t="shared" si="13"/>
        <v>-114.96416872381732</v>
      </c>
      <c r="G40" s="14">
        <f t="shared" si="13"/>
        <v>5.9475624695283997</v>
      </c>
      <c r="T40" s="7"/>
      <c r="U40" s="8">
        <v>4</v>
      </c>
      <c r="V40" s="2">
        <f t="shared" si="11"/>
        <v>11520</v>
      </c>
    </row>
    <row r="41" spans="1:29" ht="15" customHeight="1">
      <c r="A41" s="27"/>
      <c r="B41" s="8"/>
      <c r="C41" s="14"/>
      <c r="D41" s="14"/>
      <c r="E41" s="14"/>
      <c r="F41" s="14"/>
      <c r="G41" s="14"/>
      <c r="T41" s="7"/>
      <c r="U41" s="8">
        <v>5</v>
      </c>
      <c r="V41" s="2">
        <f t="shared" si="11"/>
        <v>11520</v>
      </c>
    </row>
    <row r="42" spans="1:29" ht="15" customHeight="1">
      <c r="A42" s="27"/>
      <c r="B42" s="8">
        <v>5</v>
      </c>
      <c r="C42" s="14">
        <f>C26</f>
        <v>76.727325522527309</v>
      </c>
      <c r="D42" s="14">
        <f t="shared" ref="D42:G42" si="14">D26</f>
        <v>-117.69947968517164</v>
      </c>
      <c r="E42" s="14">
        <f t="shared" si="14"/>
        <v>144</v>
      </c>
      <c r="F42" s="14">
        <f t="shared" si="14"/>
        <v>-144.5540436180562</v>
      </c>
      <c r="G42" s="14">
        <f t="shared" si="14"/>
        <v>117.14543606711544</v>
      </c>
      <c r="T42" s="7"/>
      <c r="U42" s="8">
        <v>6</v>
      </c>
      <c r="V42" s="2">
        <f t="shared" si="11"/>
        <v>11520</v>
      </c>
    </row>
    <row r="43" spans="1:29" ht="15" customHeight="1">
      <c r="A43" s="27"/>
      <c r="B43" s="8"/>
      <c r="C43" s="14">
        <f>C6</f>
        <v>113.20914864260475</v>
      </c>
      <c r="D43" s="14">
        <f t="shared" ref="D43:G43" si="15">D6</f>
        <v>-45.739465056082864</v>
      </c>
      <c r="E43" s="14">
        <f t="shared" si="15"/>
        <v>0</v>
      </c>
      <c r="F43" s="14">
        <f t="shared" si="15"/>
        <v>-85.362667080994527</v>
      </c>
      <c r="G43" s="14">
        <f t="shared" si="15"/>
        <v>-39.623202024911656</v>
      </c>
      <c r="T43" s="7" t="s">
        <v>44</v>
      </c>
      <c r="U43" s="8">
        <v>1</v>
      </c>
      <c r="V43" s="2">
        <f>2*$U$14*((COS(X$17)*C22-C2)+(SIN(X$17)*D22-D2))</f>
        <v>-14451.681687091916</v>
      </c>
    </row>
    <row r="44" spans="1:29" ht="15" customHeight="1">
      <c r="A44" s="27"/>
      <c r="B44" s="8"/>
      <c r="C44" s="14"/>
      <c r="D44" s="14"/>
      <c r="E44" s="14"/>
      <c r="F44" s="14"/>
      <c r="G44" s="14"/>
      <c r="T44" s="7"/>
      <c r="U44" s="8">
        <v>2</v>
      </c>
      <c r="V44" s="2">
        <f>2*$U$14*((COS(Y$17)*C23-C3)+(SIN(Y$17)*D23-D3))</f>
        <v>-9540.0444242171925</v>
      </c>
    </row>
    <row r="45" spans="1:29" ht="15" customHeight="1">
      <c r="A45" s="27"/>
      <c r="B45" s="8">
        <v>6</v>
      </c>
      <c r="C45" s="14">
        <f>C27</f>
        <v>76.727325522527281</v>
      </c>
      <c r="D45" s="14">
        <f t="shared" ref="D45:G45" si="16">D27</f>
        <v>117.69947968517164</v>
      </c>
      <c r="E45" s="14">
        <f t="shared" si="16"/>
        <v>144</v>
      </c>
      <c r="F45" s="14">
        <f t="shared" si="16"/>
        <v>90.844915752287093</v>
      </c>
      <c r="G45" s="14">
        <f t="shared" si="16"/>
        <v>117.14543606711545</v>
      </c>
      <c r="T45" s="7"/>
      <c r="U45" s="8">
        <v>3</v>
      </c>
      <c r="V45" s="2">
        <f>2*$U$14*((COS(Z$17)*C24-C4)+(SIN(Z$17)*D24-D4))</f>
        <v>24934.622506678112</v>
      </c>
    </row>
    <row r="46" spans="1:29" ht="15" customHeight="1">
      <c r="A46" s="28"/>
      <c r="B46" s="8"/>
      <c r="C46" s="14">
        <f>C7</f>
        <v>113.20914864260475</v>
      </c>
      <c r="D46" s="14">
        <f t="shared" ref="D46:G46" si="17">D7</f>
        <v>45.73946505608285</v>
      </c>
      <c r="E46" s="14">
        <f t="shared" si="17"/>
        <v>0</v>
      </c>
      <c r="F46" s="14">
        <f t="shared" si="17"/>
        <v>6.1162630311711936</v>
      </c>
      <c r="G46" s="14">
        <f t="shared" si="17"/>
        <v>-39.623202024911656</v>
      </c>
      <c r="T46" s="7"/>
      <c r="U46" s="8">
        <v>4</v>
      </c>
      <c r="V46" s="2">
        <f>2*$U$14*((COS(AA$17)*C25-C5)+(SIN(AA$17)*D25-D5))</f>
        <v>17170.567387447751</v>
      </c>
    </row>
    <row r="47" spans="1:29" ht="15" customHeight="1">
      <c r="A47" s="37"/>
      <c r="B47" s="37"/>
      <c r="C47" s="38"/>
      <c r="D47" s="38"/>
      <c r="E47" s="38"/>
      <c r="F47" s="39"/>
      <c r="G47" s="39"/>
      <c r="T47" s="7"/>
      <c r="U47" s="8">
        <v>5</v>
      </c>
      <c r="V47" s="2">
        <f>2*$U$14*((COS(AB$17)*C26-C6)+(SIN(AB$17)*D26-D6))</f>
        <v>-10482.940819586185</v>
      </c>
    </row>
    <row r="48" spans="1:29" ht="15" customHeight="1">
      <c r="A48" s="7" t="s">
        <v>41</v>
      </c>
      <c r="B48" s="8">
        <v>1</v>
      </c>
      <c r="C48" s="34">
        <f>ASIN(V31/(SQRT(POWER(V37,2)+POWER(V43,2))))-ATAN(V43/V37)</f>
        <v>0.66416116096142908</v>
      </c>
      <c r="D48" s="35"/>
      <c r="E48" s="35"/>
      <c r="F48" s="35"/>
      <c r="G48" s="36"/>
      <c r="T48" s="7"/>
      <c r="U48" s="8">
        <v>6</v>
      </c>
      <c r="V48" s="2">
        <f>2*$U$14*((COS(AC$17)*C27-C7)+(SIN(AC$17)*D27-D7))</f>
        <v>-7630.5229632305691</v>
      </c>
      <c r="X48" s="45" t="s">
        <v>45</v>
      </c>
      <c r="Y48" s="45" t="s">
        <v>46</v>
      </c>
      <c r="Z48" s="45" t="s">
        <v>47</v>
      </c>
      <c r="AA48" s="45" t="s">
        <v>48</v>
      </c>
      <c r="AB48" s="45" t="s">
        <v>49</v>
      </c>
      <c r="AC48" s="45" t="s">
        <v>50</v>
      </c>
    </row>
    <row r="49" spans="1:29" ht="15" customHeight="1">
      <c r="A49" s="7"/>
      <c r="B49" s="8">
        <v>2</v>
      </c>
      <c r="C49" s="34">
        <f>ASIN(V32/(SQRT(POWER(V38,2)+POWER(V44,2))))-ATAN(V44/V38)</f>
        <v>0.401537485754837</v>
      </c>
      <c r="D49" s="35"/>
      <c r="E49" s="35"/>
      <c r="F49" s="35"/>
      <c r="G49" s="36"/>
      <c r="X49">
        <v>50</v>
      </c>
      <c r="Y49">
        <v>50</v>
      </c>
      <c r="Z49">
        <v>50</v>
      </c>
      <c r="AA49">
        <v>45</v>
      </c>
      <c r="AB49">
        <v>45</v>
      </c>
      <c r="AC49">
        <v>45</v>
      </c>
    </row>
    <row r="50" spans="1:29" ht="15" customHeight="1">
      <c r="A50" s="7"/>
      <c r="B50" s="8">
        <v>3</v>
      </c>
      <c r="C50" s="34">
        <f>ASIN(V33/(SQRT(POWER(V39,2)+POWER(V45,2))))-ATAN(V45/V39)</f>
        <v>-1.2944182745643955</v>
      </c>
      <c r="D50" s="35"/>
      <c r="E50" s="35"/>
      <c r="F50" s="35"/>
      <c r="G50" s="36"/>
    </row>
    <row r="51" spans="1:29" ht="15" customHeight="1">
      <c r="A51" s="7"/>
      <c r="B51" s="8">
        <v>4</v>
      </c>
      <c r="C51" s="34">
        <f t="shared" ref="C49:C53" si="18">ASIN(V34/(SQRT(POWER(V40,2)+POWER(V46,2))))-ATAN(V46/V40)</f>
        <v>-1.1883008460819893</v>
      </c>
      <c r="D51" s="35"/>
      <c r="E51" s="35"/>
      <c r="F51" s="35"/>
      <c r="G51" s="36"/>
    </row>
    <row r="52" spans="1:29" ht="15" customHeight="1">
      <c r="A52" s="7"/>
      <c r="B52" s="8">
        <v>5</v>
      </c>
      <c r="C52" s="34">
        <f t="shared" si="18"/>
        <v>0.46001003137352398</v>
      </c>
      <c r="D52" s="35"/>
      <c r="E52" s="35"/>
      <c r="F52" s="35"/>
      <c r="G52" s="36"/>
    </row>
    <row r="53" spans="1:29" ht="15" customHeight="1">
      <c r="A53" s="7"/>
      <c r="B53" s="8">
        <v>6</v>
      </c>
      <c r="C53" s="34">
        <f t="shared" si="18"/>
        <v>0.27019004892954207</v>
      </c>
      <c r="D53" s="35"/>
      <c r="E53" s="35"/>
      <c r="F53" s="35"/>
      <c r="G53" s="36"/>
    </row>
    <row r="54" spans="1:29" ht="15" customHeight="1">
      <c r="A54" s="37"/>
      <c r="B54" s="37"/>
      <c r="C54" s="38"/>
      <c r="D54" s="38"/>
      <c r="E54" s="38"/>
      <c r="F54" s="39"/>
      <c r="G54" s="39"/>
    </row>
    <row r="55" spans="1:29" ht="15" customHeight="1">
      <c r="A55" s="26" t="s">
        <v>14</v>
      </c>
      <c r="B55" s="8">
        <v>1</v>
      </c>
      <c r="C55" s="2">
        <f>$U$14*COS(3.14-$C48)*COS(3.14+X$17)+C2</f>
        <v>-1.3074167087696296</v>
      </c>
      <c r="D55" s="2">
        <f>$U$14*COS(3.14-$C48)*SIN(3.14+X$17)+D2</f>
        <v>93.643238747435589</v>
      </c>
      <c r="E55" s="2">
        <f>U14*SIN(3.14-C48)+E2</f>
        <v>24.706085867096952</v>
      </c>
      <c r="F55" s="14">
        <f t="shared" ref="F55:F70" si="19">(-0.35*C55)+D55</f>
        <v>94.100834595504963</v>
      </c>
      <c r="G55" s="14">
        <f t="shared" ref="G55:G70" si="20">(-0.35*C55)+E55</f>
        <v>25.163681715166323</v>
      </c>
    </row>
    <row r="56" spans="1:29" ht="15" customHeight="1">
      <c r="A56" s="27"/>
      <c r="B56" s="8"/>
      <c r="C56" s="14">
        <f>C2</f>
        <v>-16.993035627224042</v>
      </c>
      <c r="D56" s="14">
        <f t="shared" ref="D56:G56" si="21">D2</f>
        <v>120.91173119334572</v>
      </c>
      <c r="E56" s="14">
        <f t="shared" si="21"/>
        <v>0</v>
      </c>
      <c r="F56" s="14">
        <f t="shared" si="21"/>
        <v>126.85929366287414</v>
      </c>
      <c r="G56" s="14">
        <f t="shared" si="21"/>
        <v>5.9475624695284148</v>
      </c>
    </row>
    <row r="57" spans="1:29" ht="15" customHeight="1">
      <c r="A57" s="27"/>
      <c r="B57" s="8"/>
      <c r="C57" s="2"/>
      <c r="D57" s="2"/>
      <c r="E57" s="2"/>
      <c r="F57" s="14"/>
      <c r="G57" s="14"/>
    </row>
    <row r="58" spans="1:29" ht="15" customHeight="1">
      <c r="A58" s="27"/>
      <c r="B58" s="8">
        <v>2</v>
      </c>
      <c r="C58" s="2">
        <f>$U$14*COS($C49)*COS(Y$17)+C3</f>
        <v>-59.397665797210145</v>
      </c>
      <c r="D58" s="2">
        <f>$U$14*COS(3.14-$C49)*SIN(3.14-Y$17)+D3</f>
        <v>75.113666858985326</v>
      </c>
      <c r="E58" s="2">
        <f>U14*SIN(3.14-C49)+E3</f>
        <v>15.69197916569224</v>
      </c>
      <c r="F58" s="14">
        <f t="shared" si="19"/>
        <v>95.902849888008873</v>
      </c>
      <c r="G58" s="14">
        <f t="shared" si="20"/>
        <v>36.481162194715793</v>
      </c>
    </row>
    <row r="59" spans="1:29" ht="15" customHeight="1">
      <c r="A59" s="27"/>
      <c r="B59" s="8"/>
      <c r="C59" s="14">
        <f>C3</f>
        <v>-96.216113015380728</v>
      </c>
      <c r="D59" s="14">
        <f t="shared" ref="D59:G59" si="22">D3</f>
        <v>75.172266137262895</v>
      </c>
      <c r="E59" s="14">
        <f t="shared" si="22"/>
        <v>0</v>
      </c>
      <c r="F59" s="14">
        <f t="shared" si="22"/>
        <v>108.84790569264615</v>
      </c>
      <c r="G59" s="14">
        <f t="shared" si="22"/>
        <v>33.675639555383249</v>
      </c>
    </row>
    <row r="60" spans="1:29" ht="15" customHeight="1">
      <c r="A60" s="27"/>
      <c r="B60" s="8"/>
      <c r="C60" s="2"/>
      <c r="D60" s="2"/>
      <c r="E60" s="2"/>
      <c r="F60" s="14"/>
      <c r="G60" s="14"/>
    </row>
    <row r="61" spans="1:29" ht="15" customHeight="1">
      <c r="A61" s="27"/>
      <c r="B61" s="8">
        <v>3</v>
      </c>
      <c r="C61" s="2">
        <f>$U$14*COS(3.14-$C50)*COS(3.14+Z$17)+C$4</f>
        <v>-107.19229176155449</v>
      </c>
      <c r="D61" s="2">
        <f>$U$14*COS(3.14-$C50)*SIN(3.14+Z$17)+D$4</f>
        <v>-75.15478487199988</v>
      </c>
      <c r="E61" s="2">
        <f>U14*SIN(3.14-C50)+E4</f>
        <v>-38.464570640232154</v>
      </c>
      <c r="F61" s="14">
        <f t="shared" si="19"/>
        <v>-37.637482755455814</v>
      </c>
      <c r="G61" s="14">
        <f t="shared" si="20"/>
        <v>-0.94726852368808778</v>
      </c>
    </row>
    <row r="62" spans="1:29" ht="15" customHeight="1">
      <c r="A62" s="27"/>
      <c r="B62" s="8"/>
      <c r="C62" s="14">
        <f>C4</f>
        <v>-96.21611301538077</v>
      </c>
      <c r="D62" s="14">
        <f t="shared" ref="D62:G62" si="23">D4</f>
        <v>-75.172266137262852</v>
      </c>
      <c r="E62" s="14">
        <f t="shared" si="23"/>
        <v>0</v>
      </c>
      <c r="F62" s="14">
        <f t="shared" si="23"/>
        <v>-41.496626581879582</v>
      </c>
      <c r="G62" s="14">
        <f t="shared" si="23"/>
        <v>33.67563955538327</v>
      </c>
    </row>
    <row r="63" spans="1:29" ht="15" customHeight="1">
      <c r="A63" s="27"/>
      <c r="B63" s="8"/>
      <c r="C63" s="2"/>
      <c r="D63" s="2"/>
      <c r="E63" s="2"/>
      <c r="F63" s="14"/>
      <c r="G63" s="14"/>
    </row>
    <row r="64" spans="1:29" ht="15" customHeight="1">
      <c r="A64" s="27"/>
      <c r="B64" s="8">
        <v>4</v>
      </c>
      <c r="C64" s="2">
        <f>$U$14*COS($C51)*COS(AA$17)+C5</f>
        <v>-24.457771162336059</v>
      </c>
      <c r="D64" s="2">
        <f>$U$14*COS($C51)*SIN(AA$17)+D5</f>
        <v>-133.84103240522464</v>
      </c>
      <c r="E64" s="2">
        <f>U14*SIN(C51)+E5</f>
        <v>-37.109444802682532</v>
      </c>
      <c r="F64" s="14">
        <f t="shared" si="19"/>
        <v>-125.28081249840702</v>
      </c>
      <c r="G64" s="14">
        <f t="shared" si="20"/>
        <v>-28.54922489586491</v>
      </c>
    </row>
    <row r="65" spans="1:7" ht="15" customHeight="1">
      <c r="A65" s="27"/>
      <c r="B65" s="8"/>
      <c r="C65" s="14">
        <f>C5</f>
        <v>-16.993035627224</v>
      </c>
      <c r="D65" s="14">
        <f t="shared" ref="D65:G65" si="24">D5</f>
        <v>-120.91173119334572</v>
      </c>
      <c r="E65" s="14">
        <f t="shared" si="24"/>
        <v>0</v>
      </c>
      <c r="F65" s="14">
        <f t="shared" si="24"/>
        <v>-114.96416872381732</v>
      </c>
      <c r="G65" s="14">
        <f t="shared" si="24"/>
        <v>5.9475624695283997</v>
      </c>
    </row>
    <row r="66" spans="1:7" ht="15" customHeight="1">
      <c r="A66" s="27"/>
      <c r="B66" s="8"/>
      <c r="C66" s="2"/>
      <c r="D66" s="2"/>
      <c r="E66" s="2"/>
      <c r="F66" s="14"/>
      <c r="G66" s="14"/>
    </row>
    <row r="67" spans="1:7" ht="15" customHeight="1">
      <c r="A67" s="27"/>
      <c r="B67" s="8">
        <v>5</v>
      </c>
      <c r="C67" s="2">
        <f>$U$14*COS(3.14-$C52)*COS(3.14+AB$17)+C6</f>
        <v>131.16531959093993</v>
      </c>
      <c r="D67" s="2">
        <f>$U$14*COS(3.14-$C52)*SIN(3.14+AB$17)+D$6</f>
        <v>-14.75254191252267</v>
      </c>
      <c r="E67" s="2">
        <f>U14*SIN(3.14-C52)+E6</f>
        <v>17.815345042105065</v>
      </c>
      <c r="F67" s="14">
        <f t="shared" si="19"/>
        <v>-60.660403769351646</v>
      </c>
      <c r="G67" s="14">
        <f t="shared" si="20"/>
        <v>-28.092516814723908</v>
      </c>
    </row>
    <row r="68" spans="1:7" ht="15" customHeight="1">
      <c r="A68" s="27"/>
      <c r="B68" s="8"/>
      <c r="C68" s="14">
        <f>C6</f>
        <v>113.20914864260475</v>
      </c>
      <c r="D68" s="14">
        <f t="shared" ref="D68:G68" si="25">D6</f>
        <v>-45.739465056082864</v>
      </c>
      <c r="E68" s="14">
        <f t="shared" si="25"/>
        <v>0</v>
      </c>
      <c r="F68" s="14">
        <f t="shared" si="25"/>
        <v>-85.362667080994527</v>
      </c>
      <c r="G68" s="14">
        <f t="shared" si="25"/>
        <v>-39.623202024911656</v>
      </c>
    </row>
    <row r="69" spans="1:7" ht="15" customHeight="1">
      <c r="A69" s="27"/>
      <c r="B69" s="8"/>
      <c r="C69" s="2"/>
      <c r="D69" s="2"/>
      <c r="E69" s="2"/>
      <c r="F69" s="14"/>
      <c r="G69" s="14"/>
    </row>
    <row r="70" spans="1:7" ht="15" customHeight="1">
      <c r="A70" s="27"/>
      <c r="B70" s="8">
        <v>6</v>
      </c>
      <c r="C70" s="2">
        <f>$U$14*COS($C53)*COS(AC$17)+C7</f>
        <v>93.934744903861713</v>
      </c>
      <c r="D70" s="2">
        <f>$U$14*COS(3.14-$C53)*SIN(3.14-AC$17)+D7</f>
        <v>12.400712988432986</v>
      </c>
      <c r="E70" s="2">
        <f>U14*SIN(C53)+E7</f>
        <v>10.676583819916969</v>
      </c>
      <c r="F70" s="14">
        <f t="shared" si="19"/>
        <v>-20.476447727918611</v>
      </c>
      <c r="G70" s="14">
        <f t="shared" si="20"/>
        <v>-22.200576896434626</v>
      </c>
    </row>
    <row r="71" spans="1:7">
      <c r="A71" s="28"/>
      <c r="B71" s="3"/>
      <c r="C71" s="14">
        <f>C7</f>
        <v>113.20914864260475</v>
      </c>
      <c r="D71" s="14">
        <f t="shared" ref="D71:G71" si="26">D7</f>
        <v>45.73946505608285</v>
      </c>
      <c r="E71" s="14">
        <f t="shared" si="26"/>
        <v>0</v>
      </c>
      <c r="F71" s="14">
        <f t="shared" si="26"/>
        <v>6.1162630311711936</v>
      </c>
      <c r="G71" s="14">
        <f t="shared" si="26"/>
        <v>-39.623202024911656</v>
      </c>
    </row>
    <row r="72" spans="1:7">
      <c r="B72" s="1"/>
    </row>
    <row r="73" spans="1:7">
      <c r="B73" s="1"/>
    </row>
    <row r="74" spans="1:7">
      <c r="B74" s="1"/>
    </row>
    <row r="84" spans="6:7">
      <c r="G84" s="22"/>
    </row>
    <row r="85" spans="6:7">
      <c r="G85" s="22"/>
    </row>
    <row r="86" spans="6:7">
      <c r="G86" s="22"/>
    </row>
    <row r="87" spans="6:7">
      <c r="G87" s="22"/>
    </row>
    <row r="88" spans="6:7">
      <c r="G88" s="23"/>
    </row>
    <row r="89" spans="6:7">
      <c r="F89" s="23"/>
      <c r="G89" s="23"/>
    </row>
    <row r="90" spans="6:7" ht="26.25" customHeight="1">
      <c r="G90" s="23"/>
    </row>
    <row r="91" spans="6:7" ht="15" customHeight="1">
      <c r="G91" s="23"/>
    </row>
    <row r="92" spans="6:7">
      <c r="G92" s="23"/>
    </row>
    <row r="93" spans="6:7">
      <c r="G93" s="23"/>
    </row>
    <row r="107" spans="3:7">
      <c r="C107" s="30"/>
      <c r="D107" s="30"/>
      <c r="E107" s="30"/>
      <c r="F107" s="30"/>
      <c r="G107" s="30"/>
    </row>
    <row r="108" spans="3:7">
      <c r="C108" s="29"/>
      <c r="D108" s="29"/>
      <c r="E108" s="29"/>
      <c r="F108" s="29"/>
      <c r="G108" s="29"/>
    </row>
    <row r="109" spans="3:7">
      <c r="C109" s="29"/>
      <c r="D109" s="29"/>
      <c r="E109" s="29"/>
      <c r="F109" s="29"/>
      <c r="G109" s="29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29"/>
      <c r="D113" s="29"/>
      <c r="E113" s="29"/>
      <c r="F113" s="29"/>
      <c r="G113" s="29"/>
    </row>
    <row r="114" spans="3:7">
      <c r="C114" s="29"/>
      <c r="D114" s="29"/>
      <c r="E114" s="29"/>
      <c r="F114" s="29"/>
      <c r="G114" s="29"/>
    </row>
  </sheetData>
  <mergeCells count="32">
    <mergeCell ref="C53:E53"/>
    <mergeCell ref="F48:G48"/>
    <mergeCell ref="F49:G49"/>
    <mergeCell ref="F50:G50"/>
    <mergeCell ref="F51:G51"/>
    <mergeCell ref="F52:G52"/>
    <mergeCell ref="F53:G53"/>
    <mergeCell ref="A22:A28"/>
    <mergeCell ref="A2:A8"/>
    <mergeCell ref="A55:A71"/>
    <mergeCell ref="W8:AC8"/>
    <mergeCell ref="T24:U24"/>
    <mergeCell ref="T31:T36"/>
    <mergeCell ref="T37:T42"/>
    <mergeCell ref="T43:T48"/>
    <mergeCell ref="C48:E48"/>
    <mergeCell ref="C49:E49"/>
    <mergeCell ref="C50:E50"/>
    <mergeCell ref="C51:E51"/>
    <mergeCell ref="C52:E52"/>
    <mergeCell ref="T20:U20"/>
    <mergeCell ref="T8:U8"/>
    <mergeCell ref="T2:U2"/>
    <mergeCell ref="W20:X20"/>
    <mergeCell ref="W21:X21"/>
    <mergeCell ref="W22:X22"/>
    <mergeCell ref="W23:X23"/>
    <mergeCell ref="A10:A20"/>
    <mergeCell ref="Z20:AB20"/>
    <mergeCell ref="A48:A53"/>
    <mergeCell ref="W2:Y2"/>
    <mergeCell ref="A30:A46"/>
  </mergeCells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8" r:id="rId4" name="Scroll Bar 14">
              <controlPr defaultSize="0" autoPict="0" macro="[0]!ScrollBar14_Change">
                <anchor moveWithCells="1">
                  <from>
                    <xdr:col>23</xdr:col>
                    <xdr:colOff>85725</xdr:colOff>
                    <xdr:row>28</xdr:row>
                    <xdr:rowOff>0</xdr:rowOff>
                  </from>
                  <to>
                    <xdr:col>23</xdr:col>
                    <xdr:colOff>552450</xdr:colOff>
                    <xdr:row>45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5" name="Scroll Bar 15">
              <controlPr defaultSize="0" autoPict="0" macro="[0]!ScrollBar14_Change">
                <anchor moveWithCells="1">
                  <from>
                    <xdr:col>24</xdr:col>
                    <xdr:colOff>76200</xdr:colOff>
                    <xdr:row>27</xdr:row>
                    <xdr:rowOff>190500</xdr:rowOff>
                  </from>
                  <to>
                    <xdr:col>24</xdr:col>
                    <xdr:colOff>523875</xdr:colOff>
                    <xdr:row>45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6" name="Scroll Bar 16">
              <controlPr defaultSize="0" autoPict="0" macro="[0]!ScrollBar14_Change">
                <anchor moveWithCells="1">
                  <from>
                    <xdr:col>25</xdr:col>
                    <xdr:colOff>85725</xdr:colOff>
                    <xdr:row>28</xdr:row>
                    <xdr:rowOff>0</xdr:rowOff>
                  </from>
                  <to>
                    <xdr:col>25</xdr:col>
                    <xdr:colOff>542925</xdr:colOff>
                    <xdr:row>45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Scroll Bar 17">
              <controlPr defaultSize="0" autoPict="0" macro="[0]!ScrollBar14_Change">
                <anchor moveWithCells="1">
                  <from>
                    <xdr:col>26</xdr:col>
                    <xdr:colOff>85725</xdr:colOff>
                    <xdr:row>28</xdr:row>
                    <xdr:rowOff>0</xdr:rowOff>
                  </from>
                  <to>
                    <xdr:col>26</xdr:col>
                    <xdr:colOff>533400</xdr:colOff>
                    <xdr:row>45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8" name="Scroll Bar 18">
              <controlPr defaultSize="0" autoPict="0" macro="[0]!ScrollBar14_Change">
                <anchor moveWithCells="1">
                  <from>
                    <xdr:col>27</xdr:col>
                    <xdr:colOff>66675</xdr:colOff>
                    <xdr:row>27</xdr:row>
                    <xdr:rowOff>190500</xdr:rowOff>
                  </from>
                  <to>
                    <xdr:col>27</xdr:col>
                    <xdr:colOff>523875</xdr:colOff>
                    <xdr:row>45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9" name="Scroll Bar 19">
              <controlPr defaultSize="0" autoPict="0" macro="[0]!ScrollBar14_Change">
                <anchor moveWithCells="1">
                  <from>
                    <xdr:col>28</xdr:col>
                    <xdr:colOff>57150</xdr:colOff>
                    <xdr:row>28</xdr:row>
                    <xdr:rowOff>0</xdr:rowOff>
                  </from>
                  <to>
                    <xdr:col>28</xdr:col>
                    <xdr:colOff>514350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Simoni</dc:creator>
  <cp:lastModifiedBy>Tyler Simoni</cp:lastModifiedBy>
  <dcterms:created xsi:type="dcterms:W3CDTF">2020-01-22T01:21:58Z</dcterms:created>
  <dcterms:modified xsi:type="dcterms:W3CDTF">2020-01-22T05:57:30Z</dcterms:modified>
</cp:coreProperties>
</file>