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outer\Dropbox\Personal\Programming\UnixCode\ttc\react-redux\backend\src\Ttc.WebApi\Resources\"/>
    </mc:Choice>
  </mc:AlternateContent>
  <xr:revisionPtr revIDLastSave="0" documentId="10_ncr:8100000_{857F1934-53BE-476B-84D7-21E9DDE17893}" xr6:coauthVersionLast="34" xr6:coauthVersionMax="34" xr10:uidLastSave="{00000000-0000-0000-0000-000000000000}"/>
  <bookViews>
    <workbookView xWindow="0" yWindow="30" windowWidth="12120" windowHeight="9120" xr2:uid="{00000000-000D-0000-FFFF-FFFF00000000}"/>
  </bookViews>
  <sheets>
    <sheet name="Wedstrijdblad" sheetId="1" r:id="rId1"/>
    <sheet name="Afwezigen" sheetId="5" r:id="rId2"/>
    <sheet name="Ploegen" sheetId="4" r:id="rId3"/>
    <sheet name="Spelers" sheetId="6" r:id="rId4"/>
    <sheet name="hulpvariabelen" sheetId="2" state="hidden" r:id="rId5"/>
    <sheet name="Wedstrijdblaadjes" sheetId="7" r:id="rId6"/>
  </sheets>
  <definedNames>
    <definedName name="_xlnm._FilterDatabase" localSheetId="0" hidden="1">Wedstrijdblad!$A$8:$H$13</definedName>
    <definedName name="_set1">Wedstrijdblad!$O$10</definedName>
    <definedName name="_set10">Wedstrijdblad!$O$20</definedName>
    <definedName name="_set2">Wedstrijdblad!$O$11</definedName>
    <definedName name="_set3">Wedstrijdblad!$O$12</definedName>
    <definedName name="_set4">Wedstrijdblad!$O$13</definedName>
    <definedName name="_set5">Wedstrijdblad!$O$14</definedName>
    <definedName name="_set6">Wedstrijdblad!$O$15</definedName>
    <definedName name="_set7">Wedstrijdblad!$O$16</definedName>
    <definedName name="_set8">Wedstrijdblad!$O$18</definedName>
    <definedName name="_set9">Wedstrijdblad!$O$19</definedName>
    <definedName name="bezoekersA">Ploegen!$A$9:$A$15</definedName>
    <definedName name="bezoekersB">Ploegen!$A$19:$A$27</definedName>
    <definedName name="bezoekersC">Ploegen!$A$30:$A$38</definedName>
    <definedName name="bezoekersD">Ploegen!$A$41:$A$49</definedName>
    <definedName name="bezoekersE">Ploegen!$A$52:$A$60</definedName>
    <definedName name="bezoekersF">Ploegen!$A$65:$A$74</definedName>
    <definedName name="Dubbels">hulpvariabelen!$A$21:$A$29</definedName>
    <definedName name="janeen">hulpvariabelen!$A$32:$A$33</definedName>
    <definedName name="klassement">hulpvariabelen!#REF!</definedName>
    <definedName name="lidkaart">hulpvariabelen!#REF!</definedName>
    <definedName name="m10s1">hulpvariabelen!$H$12</definedName>
    <definedName name="m10s2">hulpvariabelen!$Q$12</definedName>
    <definedName name="m10s3">hulpvariabelen!$Z$12</definedName>
    <definedName name="m10s4">hulpvariabelen!$AI$12</definedName>
    <definedName name="m10s5">hulpvariabelen!$AR$12</definedName>
    <definedName name="m1s1">hulpvariabelen!$H$3</definedName>
    <definedName name="m1s2">hulpvariabelen!$Q$3</definedName>
    <definedName name="m1s3">hulpvariabelen!$Z$3</definedName>
    <definedName name="m1s4">hulpvariabelen!$AI$3</definedName>
    <definedName name="m1s5">hulpvariabelen!$AR$3</definedName>
    <definedName name="m2s1">hulpvariabelen!$H$4</definedName>
    <definedName name="m2s2">hulpvariabelen!$Q$4</definedName>
    <definedName name="m2s3">hulpvariabelen!$Z$4</definedName>
    <definedName name="m2s4">hulpvariabelen!$AI$4</definedName>
    <definedName name="m2s5">hulpvariabelen!$AR$4</definedName>
    <definedName name="m3s1">hulpvariabelen!$H$5</definedName>
    <definedName name="m3s2">hulpvariabelen!$Q$5</definedName>
    <definedName name="m3s3">hulpvariabelen!$Z$5</definedName>
    <definedName name="m3s4">hulpvariabelen!$AI$5</definedName>
    <definedName name="m3s5">hulpvariabelen!$AR$5</definedName>
    <definedName name="m4s1">hulpvariabelen!$H$6</definedName>
    <definedName name="m4s2">hulpvariabelen!$Q$6</definedName>
    <definedName name="m4s3">hulpvariabelen!$Z$6</definedName>
    <definedName name="m4s4">hulpvariabelen!$AI$6</definedName>
    <definedName name="m4s5">hulpvariabelen!$AR$6</definedName>
    <definedName name="m5s1">hulpvariabelen!$H$7</definedName>
    <definedName name="m5s2">hulpvariabelen!$Q$7</definedName>
    <definedName name="m5s3">hulpvariabelen!$Z$7</definedName>
    <definedName name="m5s4">hulpvariabelen!$AI$7</definedName>
    <definedName name="m5s5">hulpvariabelen!$AR$7</definedName>
    <definedName name="m6s1">hulpvariabelen!$H$8</definedName>
    <definedName name="m6s2">hulpvariabelen!$Q$8</definedName>
    <definedName name="m6s3">hulpvariabelen!$Z$8</definedName>
    <definedName name="m6s4">hulpvariabelen!$AI$8</definedName>
    <definedName name="m6s5">hulpvariabelen!$AR$8</definedName>
    <definedName name="m7s1">hulpvariabelen!$H$9</definedName>
    <definedName name="m7s2">hulpvariabelen!$Q$9</definedName>
    <definedName name="m7s3">hulpvariabelen!$Z$9</definedName>
    <definedName name="m7s4">hulpvariabelen!$AI$9</definedName>
    <definedName name="m7s5">hulpvariabelen!$AR$9</definedName>
    <definedName name="m8s1">hulpvariabelen!$H$10</definedName>
    <definedName name="m8s2">hulpvariabelen!$Q$10</definedName>
    <definedName name="m8s3">hulpvariabelen!$Z$10</definedName>
    <definedName name="m8s4">hulpvariabelen!$AI$10</definedName>
    <definedName name="m8s5">hulpvariabelen!$AR$10</definedName>
    <definedName name="m9s1">hulpvariabelen!$H$11</definedName>
    <definedName name="m9s2">hulpvariabelen!$Q$11</definedName>
    <definedName name="m9s3">hulpvariabelen!$Z$11</definedName>
    <definedName name="m9s4">hulpvariabelen!$AI$11</definedName>
    <definedName name="m9s5">hulpvariabelen!$AR$11</definedName>
    <definedName name="Ploegen">Ploegen!$A$2:$A$6</definedName>
    <definedName name="spelers">Spelers!$A$2:$A$33</definedName>
    <definedName name="waarde">hulpvariabelen!#REF!</definedName>
    <definedName name="Zalen">hulpvariabelen!$A$18:$A$18</definedName>
  </definedNames>
  <calcPr calcId="162913"/>
</workbook>
</file>

<file path=xl/calcChain.xml><?xml version="1.0" encoding="utf-8"?>
<calcChain xmlns="http://schemas.openxmlformats.org/spreadsheetml/2006/main">
  <c r="E11" i="1" l="1"/>
  <c r="F11" i="1"/>
  <c r="F12" i="1"/>
  <c r="E12" i="1"/>
  <c r="D12" i="1"/>
  <c r="D11" i="1"/>
  <c r="F10" i="1"/>
  <c r="E10" i="1"/>
  <c r="D10" i="1"/>
  <c r="D54" i="7" l="1"/>
  <c r="D45" i="7"/>
  <c r="D42" i="7"/>
  <c r="D51" i="7"/>
  <c r="D48" i="7"/>
  <c r="D13" i="7"/>
  <c r="D1" i="7"/>
  <c r="D7" i="7"/>
  <c r="D4" i="7"/>
  <c r="A54" i="7"/>
  <c r="A51" i="7"/>
  <c r="A48" i="7"/>
  <c r="A45" i="7"/>
  <c r="A42" i="7"/>
  <c r="A13" i="7"/>
  <c r="A7" i="7"/>
  <c r="A4" i="7"/>
  <c r="A1" i="7"/>
  <c r="B5" i="1"/>
  <c r="AD5" i="2"/>
  <c r="AE5" i="2"/>
  <c r="AK5" i="2" s="1"/>
  <c r="AM5" i="2"/>
  <c r="AO5" i="2" s="1"/>
  <c r="AN5" i="2"/>
  <c r="AP5" i="2" s="1"/>
  <c r="AD7" i="2"/>
  <c r="AF7" i="2" s="1"/>
  <c r="AE7" i="2"/>
  <c r="AG7" i="2" s="1"/>
  <c r="AM7" i="2"/>
  <c r="AO7" i="2" s="1"/>
  <c r="AN7" i="2"/>
  <c r="AM3" i="2"/>
  <c r="AO3" i="2" s="1"/>
  <c r="AN3" i="2"/>
  <c r="AD8" i="2"/>
  <c r="AF8" i="2" s="1"/>
  <c r="AE8" i="2"/>
  <c r="AG8" i="2" s="1"/>
  <c r="AM8" i="2"/>
  <c r="AO8" i="2" s="1"/>
  <c r="AN8" i="2"/>
  <c r="AP8" i="2" s="1"/>
  <c r="AD6" i="2"/>
  <c r="AF6" i="2" s="1"/>
  <c r="AE6" i="2"/>
  <c r="AG6" i="2" s="1"/>
  <c r="AM6" i="2"/>
  <c r="AO6" i="2" s="1"/>
  <c r="AN6" i="2"/>
  <c r="AP6" i="2" s="1"/>
  <c r="AD12" i="2"/>
  <c r="AK12" i="2" s="1"/>
  <c r="AE12" i="2"/>
  <c r="AG12" i="2" s="1"/>
  <c r="AM12" i="2"/>
  <c r="AO12" i="2" s="1"/>
  <c r="AN12" i="2"/>
  <c r="AR12" i="2"/>
  <c r="AI12" i="2"/>
  <c r="AL11" i="2"/>
  <c r="AM11" i="2" s="1"/>
  <c r="AL12" i="2"/>
  <c r="AL10" i="2"/>
  <c r="AM10" i="2" s="1"/>
  <c r="AC11" i="2"/>
  <c r="AD11" i="2" s="1"/>
  <c r="AC12" i="2"/>
  <c r="AC10" i="2"/>
  <c r="AE10" i="2" s="1"/>
  <c r="T11" i="2"/>
  <c r="U11" i="2" s="1"/>
  <c r="T12" i="2"/>
  <c r="V12" i="2" s="1"/>
  <c r="T10" i="2"/>
  <c r="V10" i="2" s="1"/>
  <c r="K11" i="2"/>
  <c r="L11" i="2" s="1"/>
  <c r="K12" i="2"/>
  <c r="M12" i="2" s="1"/>
  <c r="K10" i="2"/>
  <c r="M10" i="2" s="1"/>
  <c r="AR5" i="2"/>
  <c r="AR6" i="2"/>
  <c r="AR7" i="2"/>
  <c r="AR8" i="2"/>
  <c r="AR3" i="2"/>
  <c r="AI5" i="2"/>
  <c r="AI6" i="2"/>
  <c r="AI7" i="2"/>
  <c r="AI8" i="2"/>
  <c r="AP12" i="2"/>
  <c r="AL4" i="2"/>
  <c r="AN4" i="2" s="1"/>
  <c r="AL5" i="2"/>
  <c r="AL6" i="2"/>
  <c r="AL7" i="2"/>
  <c r="AL8" i="2"/>
  <c r="AL9" i="2"/>
  <c r="AM9" i="2" s="1"/>
  <c r="AC4" i="2"/>
  <c r="AD4" i="2" s="1"/>
  <c r="AC5" i="2"/>
  <c r="AC6" i="2"/>
  <c r="AC7" i="2"/>
  <c r="AC8" i="2"/>
  <c r="AC9" i="2"/>
  <c r="AD9" i="2" s="1"/>
  <c r="V9" i="2"/>
  <c r="X9" i="2" s="1"/>
  <c r="T4" i="2"/>
  <c r="U4" i="2" s="1"/>
  <c r="T5" i="2"/>
  <c r="V5" i="2" s="1"/>
  <c r="X5" i="2" s="1"/>
  <c r="T6" i="2"/>
  <c r="V6" i="2" s="1"/>
  <c r="T7" i="2"/>
  <c r="V7" i="2" s="1"/>
  <c r="T8" i="2"/>
  <c r="U8" i="2" s="1"/>
  <c r="T9" i="2"/>
  <c r="U9" i="2" s="1"/>
  <c r="K4" i="2"/>
  <c r="M4" i="2" s="1"/>
  <c r="K5" i="2"/>
  <c r="M5" i="2" s="1"/>
  <c r="K6" i="2"/>
  <c r="M6" i="2" s="1"/>
  <c r="K7" i="2"/>
  <c r="M7" i="2" s="1"/>
  <c r="O7" i="2" s="1"/>
  <c r="K8" i="2"/>
  <c r="L8" i="2" s="1"/>
  <c r="N8" i="2" s="1"/>
  <c r="K9" i="2"/>
  <c r="M9" i="2" s="1"/>
  <c r="E2" i="5"/>
  <c r="E9" i="5"/>
  <c r="E8" i="5"/>
  <c r="E7" i="5"/>
  <c r="E3" i="5"/>
  <c r="E4" i="5"/>
  <c r="B3" i="2"/>
  <c r="C3" i="2" s="1"/>
  <c r="B7" i="2"/>
  <c r="D7" i="2" s="1"/>
  <c r="B5" i="2"/>
  <c r="C5" i="2" s="1"/>
  <c r="B9" i="2"/>
  <c r="C9" i="2" s="1"/>
  <c r="A9" i="5"/>
  <c r="A8" i="5"/>
  <c r="A7" i="5"/>
  <c r="A4" i="5"/>
  <c r="A3" i="5"/>
  <c r="A2" i="5"/>
  <c r="K3" i="2"/>
  <c r="M3" i="2" s="1"/>
  <c r="T3" i="2"/>
  <c r="U3" i="2" s="1"/>
  <c r="AC3" i="2"/>
  <c r="AD3" i="2" s="1"/>
  <c r="AL3" i="2"/>
  <c r="F21" i="1"/>
  <c r="C7" i="2"/>
  <c r="B11" i="2"/>
  <c r="C11" i="2" s="1"/>
  <c r="D5" i="2"/>
  <c r="B6" i="2"/>
  <c r="C6" i="2" s="1"/>
  <c r="AG5" i="2"/>
  <c r="D3" i="2"/>
  <c r="AJ8" i="2" l="1"/>
  <c r="AQ6" i="2"/>
  <c r="AH6" i="2"/>
  <c r="AK8" i="2"/>
  <c r="AH5" i="2"/>
  <c r="AF12" i="2"/>
  <c r="AH7" i="2"/>
  <c r="AT7" i="2"/>
  <c r="AS8" i="2"/>
  <c r="AJ6" i="2"/>
  <c r="AT8" i="2"/>
  <c r="AT3" i="2"/>
  <c r="AQ8" i="2"/>
  <c r="AK7" i="2"/>
  <c r="AQ3" i="2"/>
  <c r="AF5" i="2"/>
  <c r="AH12" i="2"/>
  <c r="AQ12" i="2"/>
  <c r="AT12" i="2"/>
  <c r="AK6" i="2"/>
  <c r="AS6" i="2"/>
  <c r="AS3" i="2"/>
  <c r="AS7" i="2"/>
  <c r="AJ7" i="2"/>
  <c r="AS5" i="2"/>
  <c r="AJ5" i="2"/>
  <c r="U12" i="2"/>
  <c r="AB12" i="2" s="1"/>
  <c r="O12" i="2"/>
  <c r="L12" i="2"/>
  <c r="N12" i="2" s="1"/>
  <c r="Q12" i="2" s="1"/>
  <c r="AO11" i="2"/>
  <c r="AN11" i="2"/>
  <c r="AS11" i="2" s="1"/>
  <c r="AF11" i="2"/>
  <c r="AE11" i="2"/>
  <c r="V11" i="2"/>
  <c r="AB11" i="2" s="1"/>
  <c r="M11" i="2"/>
  <c r="R11" i="2" s="1"/>
  <c r="AO10" i="2"/>
  <c r="AN10" i="2"/>
  <c r="AS10" i="2" s="1"/>
  <c r="AD10" i="2"/>
  <c r="U10" i="2"/>
  <c r="W10" i="2" s="1"/>
  <c r="Z10" i="2" s="1"/>
  <c r="O10" i="2"/>
  <c r="L10" i="2"/>
  <c r="AN9" i="2"/>
  <c r="AF9" i="2"/>
  <c r="AE9" i="2"/>
  <c r="AH9" i="2" s="1"/>
  <c r="W9" i="2"/>
  <c r="Z9" i="2" s="1"/>
  <c r="Y9" i="2"/>
  <c r="AA9" i="2"/>
  <c r="L9" i="2"/>
  <c r="N9" i="2" s="1"/>
  <c r="D9" i="2"/>
  <c r="E9" i="2" s="1"/>
  <c r="H9" i="2" s="1"/>
  <c r="V8" i="2"/>
  <c r="AB8" i="2" s="1"/>
  <c r="M8" i="2"/>
  <c r="P8" i="2" s="1"/>
  <c r="X7" i="2"/>
  <c r="U7" i="2"/>
  <c r="L7" i="2"/>
  <c r="J7" i="2"/>
  <c r="F7" i="2"/>
  <c r="G7" i="2"/>
  <c r="U5" i="2"/>
  <c r="W5" i="2" s="1"/>
  <c r="Z5" i="2" s="1"/>
  <c r="O5" i="2"/>
  <c r="L5" i="2"/>
  <c r="R5" i="2" s="1"/>
  <c r="J5" i="2"/>
  <c r="G5" i="2"/>
  <c r="E5" i="2"/>
  <c r="H5" i="2" s="1"/>
  <c r="F5" i="2"/>
  <c r="AF3" i="2"/>
  <c r="AE3" i="2"/>
  <c r="AJ3" i="2" s="1"/>
  <c r="V3" i="2"/>
  <c r="AA3" i="2" s="1"/>
  <c r="L3" i="2"/>
  <c r="O3" i="2" s="1"/>
  <c r="F3" i="2"/>
  <c r="X6" i="2"/>
  <c r="U6" i="2"/>
  <c r="L6" i="2"/>
  <c r="P6" i="2" s="1"/>
  <c r="D6" i="2"/>
  <c r="G6" i="2" s="1"/>
  <c r="AP4" i="2"/>
  <c r="AM4" i="2"/>
  <c r="AF4" i="2"/>
  <c r="AE4" i="2"/>
  <c r="AJ4" i="2" s="1"/>
  <c r="W4" i="2"/>
  <c r="V4" i="2"/>
  <c r="AA4" i="2" s="1"/>
  <c r="L4" i="2"/>
  <c r="P4" i="2" s="1"/>
  <c r="E3" i="2"/>
  <c r="H3" i="2" s="1"/>
  <c r="G3" i="2"/>
  <c r="J3" i="2"/>
  <c r="I3" i="2"/>
  <c r="E11" i="2"/>
  <c r="AT5" i="2"/>
  <c r="AQ5" i="2"/>
  <c r="AP7" i="2"/>
  <c r="AP3" i="2"/>
  <c r="D11" i="2"/>
  <c r="G11" i="2" s="1"/>
  <c r="B10" i="2"/>
  <c r="I7" i="2"/>
  <c r="AS12" i="2"/>
  <c r="I5" i="2"/>
  <c r="S11" i="2"/>
  <c r="AH8" i="2"/>
  <c r="W8" i="2"/>
  <c r="Z8" i="2" s="1"/>
  <c r="B8" i="2"/>
  <c r="AB9" i="2"/>
  <c r="E6" i="2"/>
  <c r="B12" i="2"/>
  <c r="E7" i="2"/>
  <c r="H7" i="2" s="1"/>
  <c r="AS9" i="2"/>
  <c r="B4" i="2"/>
  <c r="C4" i="2" s="1"/>
  <c r="X12" i="2"/>
  <c r="X11" i="2"/>
  <c r="X10" i="2"/>
  <c r="AQ7" i="2"/>
  <c r="AT6" i="2"/>
  <c r="AJ12" i="2"/>
  <c r="R6" i="2"/>
  <c r="AS4" i="2"/>
  <c r="AA10" i="2"/>
  <c r="R10" i="2"/>
  <c r="R7" i="2"/>
  <c r="F13" i="1"/>
  <c r="X8" i="2" l="1"/>
  <c r="Y10" i="2"/>
  <c r="P11" i="2"/>
  <c r="O11" i="2"/>
  <c r="N6" i="2"/>
  <c r="P3" i="2"/>
  <c r="S3" i="2"/>
  <c r="R8" i="2"/>
  <c r="I6" i="2"/>
  <c r="J6" i="2"/>
  <c r="W12" i="2"/>
  <c r="Z12" i="2" s="1"/>
  <c r="Y12" i="2"/>
  <c r="AA12" i="2"/>
  <c r="P12" i="2"/>
  <c r="R12" i="2"/>
  <c r="S12" i="2"/>
  <c r="D12" i="2"/>
  <c r="C12" i="2"/>
  <c r="AT11" i="2"/>
  <c r="AP11" i="2"/>
  <c r="AR11" i="2" s="1"/>
  <c r="AQ11" i="2"/>
  <c r="AK11" i="2"/>
  <c r="AG11" i="2"/>
  <c r="AI11" i="2"/>
  <c r="AH11" i="2"/>
  <c r="AJ11" i="2"/>
  <c r="W11" i="2"/>
  <c r="Z11" i="2" s="1"/>
  <c r="AA11" i="2"/>
  <c r="Y11" i="2"/>
  <c r="N11" i="2"/>
  <c r="Q11" i="2" s="1"/>
  <c r="AT10" i="2"/>
  <c r="AP10" i="2"/>
  <c r="AR10" i="2" s="1"/>
  <c r="AQ10" i="2"/>
  <c r="AF10" i="2"/>
  <c r="AJ10" i="2"/>
  <c r="AH10" i="2"/>
  <c r="AK10" i="2"/>
  <c r="AG10" i="2"/>
  <c r="AB10" i="2"/>
  <c r="P10" i="2"/>
  <c r="N10" i="2"/>
  <c r="Q10" i="2" s="1"/>
  <c r="S10" i="2"/>
  <c r="D10" i="2"/>
  <c r="C10" i="2"/>
  <c r="AP9" i="2"/>
  <c r="AT9" i="2"/>
  <c r="AO9" i="2"/>
  <c r="AR9" i="2" s="1"/>
  <c r="AQ9" i="2"/>
  <c r="AJ9" i="2"/>
  <c r="AG9" i="2"/>
  <c r="AK9" i="2"/>
  <c r="AI9" i="2"/>
  <c r="P9" i="2"/>
  <c r="R9" i="2"/>
  <c r="S9" i="2"/>
  <c r="O9" i="2"/>
  <c r="Q9" i="2" s="1"/>
  <c r="G9" i="2"/>
  <c r="F9" i="2"/>
  <c r="J9" i="2"/>
  <c r="I9" i="2"/>
  <c r="AA8" i="2"/>
  <c r="Y8" i="2"/>
  <c r="O8" i="2"/>
  <c r="Q8" i="2" s="1"/>
  <c r="S8" i="2"/>
  <c r="D8" i="2"/>
  <c r="C8" i="2"/>
  <c r="W7" i="2"/>
  <c r="Z7" i="2" s="1"/>
  <c r="AA7" i="2"/>
  <c r="Y7" i="2"/>
  <c r="AB7" i="2"/>
  <c r="P7" i="2"/>
  <c r="N7" i="2"/>
  <c r="Q7" i="2" s="1"/>
  <c r="S7" i="2"/>
  <c r="AB5" i="2"/>
  <c r="AA5" i="2"/>
  <c r="Y5" i="2"/>
  <c r="P5" i="2"/>
  <c r="N5" i="2"/>
  <c r="Q5" i="2" s="1"/>
  <c r="S5" i="2"/>
  <c r="AK3" i="2"/>
  <c r="AG3" i="2"/>
  <c r="AI3" i="2" s="1"/>
  <c r="AH3" i="2"/>
  <c r="Y3" i="2"/>
  <c r="AB3" i="2"/>
  <c r="U10" i="1" s="1"/>
  <c r="X3" i="2"/>
  <c r="W3" i="2"/>
  <c r="Z3" i="2" s="1"/>
  <c r="N3" i="2"/>
  <c r="Q3" i="2" s="1"/>
  <c r="R3" i="2"/>
  <c r="T10" i="1" s="1"/>
  <c r="V10" i="1" s="1"/>
  <c r="W6" i="2"/>
  <c r="Z6" i="2" s="1"/>
  <c r="Y6" i="2"/>
  <c r="AA6" i="2"/>
  <c r="T13" i="1" s="1"/>
  <c r="V13" i="1" s="1"/>
  <c r="AB6" i="2"/>
  <c r="S6" i="2"/>
  <c r="U13" i="1" s="1"/>
  <c r="W13" i="1" s="1"/>
  <c r="O6" i="2"/>
  <c r="Q6" i="2" s="1"/>
  <c r="F6" i="2"/>
  <c r="H6" i="2"/>
  <c r="AQ4" i="2"/>
  <c r="AO4" i="2"/>
  <c r="AR4" i="2" s="1"/>
  <c r="AT4" i="2"/>
  <c r="AK4" i="2"/>
  <c r="AG4" i="2"/>
  <c r="AI4" i="2" s="1"/>
  <c r="AH4" i="2"/>
  <c r="AB4" i="2"/>
  <c r="X4" i="2"/>
  <c r="Z4" i="2" s="1"/>
  <c r="Y4" i="2"/>
  <c r="S4" i="2"/>
  <c r="N4" i="2"/>
  <c r="R4" i="2"/>
  <c r="O4" i="2"/>
  <c r="D4" i="2"/>
  <c r="E4" i="2" s="1"/>
  <c r="H4" i="2" s="1"/>
  <c r="T14" i="1"/>
  <c r="V14" i="1" s="1"/>
  <c r="J11" i="2"/>
  <c r="F11" i="2"/>
  <c r="H11" i="2" s="1"/>
  <c r="T12" i="1"/>
  <c r="V12" i="1" s="1"/>
  <c r="I11" i="2"/>
  <c r="T19" i="1" l="1"/>
  <c r="V19" i="1" s="1"/>
  <c r="U19" i="1"/>
  <c r="W19" i="1" s="1"/>
  <c r="U14" i="1"/>
  <c r="W14" i="1" s="1"/>
  <c r="U12" i="1"/>
  <c r="W12" i="1" s="1"/>
  <c r="T16" i="1"/>
  <c r="V16" i="1" s="1"/>
  <c r="J12" i="2"/>
  <c r="U20" i="1" s="1"/>
  <c r="W20" i="1" s="1"/>
  <c r="F12" i="2"/>
  <c r="I12" i="2"/>
  <c r="T20" i="1" s="1"/>
  <c r="V20" i="1" s="1"/>
  <c r="E12" i="2"/>
  <c r="H12" i="2" s="1"/>
  <c r="G12" i="2"/>
  <c r="AI10" i="2"/>
  <c r="F10" i="2"/>
  <c r="J10" i="2"/>
  <c r="U18" i="1" s="1"/>
  <c r="W18" i="1" s="1"/>
  <c r="G20" i="1" s="1"/>
  <c r="G10" i="2"/>
  <c r="E10" i="2"/>
  <c r="H10" i="2" s="1"/>
  <c r="I10" i="2"/>
  <c r="T18" i="1" s="1"/>
  <c r="V18" i="1" s="1"/>
  <c r="U16" i="1"/>
  <c r="W16" i="1" s="1"/>
  <c r="F8" i="2"/>
  <c r="J8" i="2"/>
  <c r="U15" i="1" s="1"/>
  <c r="W15" i="1" s="1"/>
  <c r="H10" i="1" s="1"/>
  <c r="G8" i="2"/>
  <c r="I8" i="2"/>
  <c r="T15" i="1" s="1"/>
  <c r="V15" i="1" s="1"/>
  <c r="G10" i="1" s="1"/>
  <c r="E8" i="2"/>
  <c r="H8" i="2" s="1"/>
  <c r="Q4" i="2"/>
  <c r="J4" i="2"/>
  <c r="U11" i="1" s="1"/>
  <c r="W11" i="1" s="1"/>
  <c r="G4" i="2"/>
  <c r="I4" i="2"/>
  <c r="T11" i="1" s="1"/>
  <c r="V11" i="1" s="1"/>
  <c r="F4" i="2"/>
  <c r="H18" i="1"/>
  <c r="G11" i="1"/>
  <c r="H20" i="1"/>
  <c r="G12" i="1"/>
  <c r="W10" i="1"/>
  <c r="G18" i="1"/>
  <c r="H11" i="1"/>
  <c r="U21" i="1" l="1"/>
  <c r="H19" i="1"/>
  <c r="V21" i="1"/>
  <c r="T21" i="1"/>
  <c r="W21" i="1"/>
  <c r="H12" i="1"/>
  <c r="G19" i="1"/>
</calcChain>
</file>

<file path=xl/sharedStrings.xml><?xml version="1.0" encoding="utf-8"?>
<sst xmlns="http://schemas.openxmlformats.org/spreadsheetml/2006/main" count="248" uniqueCount="121">
  <si>
    <t>LOKAAL:</t>
  </si>
  <si>
    <t>DATUM:</t>
  </si>
  <si>
    <t>THUISPLOEG</t>
  </si>
  <si>
    <t>LIDK.</t>
  </si>
  <si>
    <t>nr.</t>
  </si>
  <si>
    <t>klassement</t>
  </si>
  <si>
    <t>waarde</t>
  </si>
  <si>
    <t>BEZOEKERS</t>
  </si>
  <si>
    <t>PLOEGWAARDE</t>
  </si>
  <si>
    <t>GM</t>
  </si>
  <si>
    <t>VM</t>
  </si>
  <si>
    <t>match</t>
  </si>
  <si>
    <t>thuis</t>
  </si>
  <si>
    <t>bezoek</t>
  </si>
  <si>
    <t>SETS</t>
  </si>
  <si>
    <t>totaal</t>
  </si>
  <si>
    <t>MATCH</t>
  </si>
  <si>
    <t>Uitslag:</t>
  </si>
  <si>
    <t>EINDE WEDSTRIJD</t>
  </si>
  <si>
    <t>wedstrijd</t>
  </si>
  <si>
    <t>set 1</t>
  </si>
  <si>
    <t>/</t>
  </si>
  <si>
    <t>sp1</t>
  </si>
  <si>
    <t>sp2</t>
  </si>
  <si>
    <t>c1</t>
  </si>
  <si>
    <t>c2</t>
  </si>
  <si>
    <t>c3</t>
  </si>
  <si>
    <t>c</t>
  </si>
  <si>
    <t>set 2</t>
  </si>
  <si>
    <t>set 3</t>
  </si>
  <si>
    <t>set 4</t>
  </si>
  <si>
    <t>set 5</t>
  </si>
  <si>
    <t>Zalen</t>
  </si>
  <si>
    <t>Dubbels</t>
  </si>
  <si>
    <t>Ploegen</t>
  </si>
  <si>
    <t>lidkaart</t>
  </si>
  <si>
    <t>naam</t>
  </si>
  <si>
    <t>Afdeling</t>
  </si>
  <si>
    <t>Reeks</t>
  </si>
  <si>
    <t>B</t>
  </si>
  <si>
    <t>Handtekening kapitein thuisploeg + nr lidkaart</t>
  </si>
  <si>
    <t>Handtekening kapitein bezoekers + nr lidkaart</t>
  </si>
  <si>
    <t>OOST-VLAANDEREN</t>
  </si>
  <si>
    <t>Thuisploeg</t>
  </si>
  <si>
    <t>Uitploeg</t>
  </si>
  <si>
    <t>Afwezig</t>
  </si>
  <si>
    <t>ff wedstrijd1</t>
  </si>
  <si>
    <t>ff wedstrijd2</t>
  </si>
  <si>
    <t>ff wedstrijd3</t>
  </si>
  <si>
    <t>ja</t>
  </si>
  <si>
    <t>neen</t>
  </si>
  <si>
    <t>=IF(Afwezigen!B4="ja";IF(Afwezigen!B8="ja";"";"wo");IF(Afwezigen!B8="ja";"wo";""))</t>
  </si>
  <si>
    <t>=IF(Afwezigen!B3="ja";IF(Afwezigen!B7="ja";"";"wo");IF(Afwezigen!B7="ja";"wo";""))</t>
  </si>
  <si>
    <t>=IF(Afwezigen!B4="ja";IF(Afwezigen!B7="ja";"";"wo");IF(Afwezigen!B7="ja";"wo";""))</t>
  </si>
  <si>
    <t>=IF(Afwezigen!B3="ja";IF(Afwezigen!B9="ja";"";"wo");IF(Afwezigen!B9="ja";"wo";""))</t>
  </si>
  <si>
    <t>=IF(Afwezigen!B2="ja";IF(Afwezigen!B8="ja";"";"wo");IF(Afwezigen!B8="ja";"wo";""))</t>
  </si>
  <si>
    <t>=IF(Afwezigen!B4="ja";IF(Afwezigen!B9="ja";"";"wo");IF(Afwezigen!B9="ja";"wo";""))</t>
  </si>
  <si>
    <t>=IF(Afwezigen!B3="ja";IF(Afwezigen!B8="ja";"";"wo");IF(Afwezigen!B8="ja";"wo";""))</t>
  </si>
  <si>
    <t>=IF(Afwezigen!B2="ja";IF(Afwezigen!B7="ja";"";"wo");IF(Afwezigen!B7="ja";"wo";""))</t>
  </si>
  <si>
    <t>formules</t>
  </si>
  <si>
    <t>=IF(Afwezigen!B2="ja";IF(Afwezigen!B9="ja";"";"wo");IF(Afwezigen!B9="ja";"wo";""))</t>
  </si>
  <si>
    <t>set1</t>
  </si>
  <si>
    <t>set2</t>
  </si>
  <si>
    <t>set3</t>
  </si>
  <si>
    <t>set4</t>
  </si>
  <si>
    <t>set5</t>
  </si>
  <si>
    <t>set6</t>
  </si>
  <si>
    <t>set7</t>
  </si>
  <si>
    <t>set8</t>
  </si>
  <si>
    <t>set9</t>
  </si>
  <si>
    <t>set10</t>
  </si>
  <si>
    <t>janeen</t>
  </si>
  <si>
    <t>federatie vzw</t>
  </si>
  <si>
    <t>Boomgaardstraat 22/50 - 2600 Berchem</t>
  </si>
  <si>
    <t>tel: 03/286.58.60 - fax: 03/286.58.09</t>
  </si>
  <si>
    <t>www.sporta.be - tafeltennis@sporta.be</t>
  </si>
  <si>
    <t>TAFELTENNIS</t>
  </si>
  <si>
    <t>Voorgift</t>
  </si>
  <si>
    <t>T</t>
  </si>
  <si>
    <t>DUBBEL</t>
  </si>
  <si>
    <t>INTERCLUBCOMPETITIE &amp; BEKER BISDOM</t>
  </si>
  <si>
    <t>WEDSTRIJDNUMMER:</t>
  </si>
  <si>
    <t>PROVINCIE:</t>
  </si>
  <si>
    <t>Afdeling/Ronde</t>
  </si>
  <si>
    <t>MELDING ONGEVAL EN/OF OPMERKINGEN:</t>
  </si>
  <si>
    <r>
      <t>Senior/</t>
    </r>
    <r>
      <rPr>
        <strike/>
        <sz val="10"/>
        <rFont val="Arial"/>
        <family val="2"/>
      </rPr>
      <t>Jeugd</t>
    </r>
  </si>
  <si>
    <t>1/2……1/2</t>
  </si>
  <si>
    <t>1/2…...1/3</t>
  </si>
  <si>
    <t>1/2…...2/3</t>
  </si>
  <si>
    <t>1/3…...1/2</t>
  </si>
  <si>
    <t>1/3…...1/3</t>
  </si>
  <si>
    <t>1/3…...2/3</t>
  </si>
  <si>
    <t>2/3…...1/2</t>
  </si>
  <si>
    <t>2/3…...1/3</t>
  </si>
  <si>
    <t>2/3…...2/3</t>
  </si>
  <si>
    <t>TTC Erembodegem</t>
  </si>
  <si>
    <t>uitslag</t>
  </si>
  <si>
    <t>dubbel</t>
  </si>
  <si>
    <t>Alle spelers MOETEN alfabetisch gesorteerd staan!</t>
  </si>
  <si>
    <t>Nieuwe speler?</t>
  </si>
  <si>
    <t>Voeg hier toe</t>
  </si>
  <si>
    <t>(denk ik toch)</t>
  </si>
  <si>
    <t>Nieuwe ploeg of tegenstander?</t>
  </si>
  <si>
    <t>Selectie box aanpassen:</t>
  </si>
  <si>
    <t>Data &gt; Data Validation</t>
  </si>
  <si>
    <t>Daar source aanpassen</t>
  </si>
  <si>
    <t>Selecteer cel (Wedstrijdblad, cell B10)</t>
  </si>
  <si>
    <t>Checkbox "Apply these changes to all other controls with the same settings"</t>
  </si>
  <si>
    <t>(Anders hetzelfde nog eens doen voor cell B11 en B12)</t>
  </si>
  <si>
    <t>Wedstrijdblad cellen D10 - F12</t>
  </si>
  <si>
    <t>=IF(ISERROR(VLOOKUP(B10;Spelers!A1:E33;4))=TRUE;"";VLOOKUP(B10;Spelers!A1:E33;4))</t>
  </si>
  <si>
    <t>Ze zien er als volgt uit:</t>
  </si>
  <si>
    <t>De E33 moet bij elke 2x aangepast worden waarbij de nieuwe waarde het rijnummer is van de laatste speler op deze pagina</t>
  </si>
  <si>
    <t>Maak eerst en vooral een backup!</t>
  </si>
  <si>
    <t>Rechts klik op het tabblad "Spelers" en kies "Unhide"</t>
  </si>
  <si>
    <t>Unhide de tab "Ploegen"</t>
  </si>
  <si>
    <t>En dat wijst zichzelf verder uit :)</t>
  </si>
  <si>
    <t>DANGERZONE!</t>
  </si>
  <si>
    <t>Ik veronderstel dat je weet waar je met bezig bent :)</t>
  </si>
  <si>
    <t>BEGIN WEDSTRIJD:</t>
  </si>
  <si>
    <t>20u00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</si>
</sst>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13]d\ mmmm\ yyyy;@"/>
  </numFmts>
  <fonts count="19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sz val="7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24"/>
      <name val="Arial"/>
      <family val="2"/>
    </font>
    <font>
      <u/>
      <sz val="10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trike/>
      <sz val="10"/>
      <name val="Arial"/>
      <family val="2"/>
    </font>
    <font>
      <sz val="22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22"/>
      <name val="Arial"/>
      <family val="2"/>
    </font>
    <font>
      <sz val="36"/>
      <color rgb="FFFF000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quotePrefix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vertical="center"/>
    </xf>
    <xf numFmtId="0" fontId="7" fillId="0" borderId="0" xfId="0" applyFont="1" applyAlignment="1"/>
    <xf numFmtId="0" fontId="7" fillId="0" borderId="0" xfId="0" applyFont="1" applyFill="1" applyBorder="1"/>
    <xf numFmtId="0" fontId="7" fillId="0" borderId="0" xfId="0" applyFont="1" applyBorder="1" applyAlignment="1">
      <alignment horizontal="center"/>
    </xf>
    <xf numFmtId="0" fontId="3" fillId="0" borderId="0" xfId="0" applyFont="1" applyBorder="1" applyAlignment="1"/>
    <xf numFmtId="0" fontId="7" fillId="0" borderId="0" xfId="0" quotePrefix="1" applyFont="1"/>
    <xf numFmtId="0" fontId="0" fillId="0" borderId="0" xfId="0" quotePrefix="1"/>
    <xf numFmtId="0" fontId="0" fillId="0" borderId="0" xfId="0" applyProtection="1"/>
    <xf numFmtId="0" fontId="3" fillId="0" borderId="0" xfId="0" applyFont="1" applyAlignment="1" applyProtection="1">
      <alignment horizontal="right" vertical="center"/>
    </xf>
    <xf numFmtId="0" fontId="0" fillId="0" borderId="0" xfId="0" applyAlignment="1" applyProtection="1">
      <alignment horizontal="right"/>
    </xf>
    <xf numFmtId="0" fontId="7" fillId="0" borderId="0" xfId="0" applyFont="1" applyBorder="1" applyProtection="1"/>
    <xf numFmtId="0" fontId="0" fillId="0" borderId="0" xfId="0" applyBorder="1" applyProtection="1"/>
    <xf numFmtId="0" fontId="3" fillId="0" borderId="0" xfId="0" applyFont="1" applyBorder="1" applyAlignment="1" applyProtection="1"/>
    <xf numFmtId="0" fontId="3" fillId="0" borderId="0" xfId="0" applyFont="1" applyBorder="1" applyAlignment="1" applyProtection="1">
      <alignment vertical="center"/>
    </xf>
    <xf numFmtId="164" fontId="1" fillId="0" borderId="0" xfId="0" applyNumberFormat="1" applyFont="1" applyBorder="1" applyAlignment="1" applyProtection="1">
      <alignment horizontal="left"/>
    </xf>
    <xf numFmtId="0" fontId="7" fillId="0" borderId="0" xfId="0" applyFont="1" applyBorder="1" applyAlignment="1" applyProtection="1"/>
    <xf numFmtId="0" fontId="3" fillId="0" borderId="0" xfId="0" applyFont="1" applyProtection="1"/>
    <xf numFmtId="164" fontId="1" fillId="0" borderId="1" xfId="0" applyNumberFormat="1" applyFont="1" applyBorder="1" applyAlignment="1" applyProtection="1">
      <alignment horizontal="left"/>
    </xf>
    <xf numFmtId="0" fontId="0" fillId="0" borderId="2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0" fillId="0" borderId="5" xfId="0" applyBorder="1" applyProtection="1"/>
    <xf numFmtId="0" fontId="0" fillId="0" borderId="6" xfId="0" applyBorder="1" applyProtection="1"/>
    <xf numFmtId="0" fontId="0" fillId="0" borderId="3" xfId="0" applyBorder="1" applyProtection="1"/>
    <xf numFmtId="0" fontId="0" fillId="0" borderId="7" xfId="0" applyBorder="1" applyAlignment="1" applyProtection="1">
      <alignment horizontal="center" vertical="center"/>
    </xf>
    <xf numFmtId="0" fontId="0" fillId="0" borderId="7" xfId="0" applyBorder="1" applyAlignment="1" applyProtection="1"/>
    <xf numFmtId="0" fontId="0" fillId="0" borderId="8" xfId="0" applyBorder="1" applyAlignment="1" applyProtection="1"/>
    <xf numFmtId="0" fontId="0" fillId="0" borderId="4" xfId="0" applyBorder="1" applyAlignment="1" applyProtection="1">
      <alignment horizontal="center" vertical="center"/>
    </xf>
    <xf numFmtId="0" fontId="0" fillId="0" borderId="9" xfId="0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/>
    </xf>
    <xf numFmtId="0" fontId="3" fillId="0" borderId="11" xfId="0" applyFont="1" applyBorder="1" applyAlignment="1" applyProtection="1">
      <alignment horizontal="center"/>
    </xf>
    <xf numFmtId="0" fontId="3" fillId="0" borderId="12" xfId="0" applyFont="1" applyBorder="1" applyAlignment="1" applyProtection="1">
      <alignment horizontal="center"/>
    </xf>
    <xf numFmtId="0" fontId="0" fillId="0" borderId="4" xfId="0" applyBorder="1" applyProtection="1"/>
    <xf numFmtId="0" fontId="3" fillId="0" borderId="4" xfId="0" applyFont="1" applyBorder="1" applyAlignment="1" applyProtection="1">
      <alignment horizontal="center"/>
    </xf>
    <xf numFmtId="0" fontId="0" fillId="0" borderId="7" xfId="0" applyNumberFormat="1" applyBorder="1" applyAlignment="1" applyProtection="1">
      <alignment horizontal="center"/>
    </xf>
    <xf numFmtId="0" fontId="0" fillId="0" borderId="7" xfId="0" applyBorder="1" applyAlignment="1" applyProtection="1">
      <alignment horizontal="center"/>
    </xf>
    <xf numFmtId="0" fontId="3" fillId="0" borderId="13" xfId="0" applyFont="1" applyBorder="1" applyAlignment="1" applyProtection="1">
      <alignment horizontal="center"/>
    </xf>
    <xf numFmtId="0" fontId="3" fillId="0" borderId="0" xfId="0" applyFont="1" applyBorder="1" applyProtection="1"/>
    <xf numFmtId="49" fontId="0" fillId="0" borderId="4" xfId="0" applyNumberFormat="1" applyBorder="1" applyAlignment="1" applyProtection="1">
      <alignment horizontal="center"/>
      <protection locked="0"/>
    </xf>
    <xf numFmtId="0" fontId="0" fillId="0" borderId="0" xfId="0"/>
    <xf numFmtId="0" fontId="13" fillId="0" borderId="4" xfId="0" applyFont="1" applyBorder="1"/>
    <xf numFmtId="0" fontId="14" fillId="0" borderId="4" xfId="0" applyFont="1" applyBorder="1"/>
    <xf numFmtId="0" fontId="14" fillId="0" borderId="0" xfId="0" applyFont="1"/>
    <xf numFmtId="0" fontId="13" fillId="0" borderId="0" xfId="0" applyFont="1"/>
    <xf numFmtId="0" fontId="0" fillId="0" borderId="4" xfId="0" applyBorder="1" applyAlignment="1" applyProtection="1">
      <alignment horizontal="center"/>
    </xf>
    <xf numFmtId="0" fontId="0" fillId="0" borderId="0" xfId="0"/>
    <xf numFmtId="16" fontId="0" fillId="0" borderId="4" xfId="0" applyNumberFormat="1" applyBorder="1" applyProtection="1"/>
    <xf numFmtId="49" fontId="7" fillId="0" borderId="4" xfId="0" applyNumberFormat="1" applyFont="1" applyBorder="1" applyAlignment="1" applyProtection="1">
      <alignment horizontal="center"/>
      <protection locked="0"/>
    </xf>
    <xf numFmtId="0" fontId="0" fillId="0" borderId="0" xfId="0" applyNumberFormat="1" applyFont="1"/>
    <xf numFmtId="0" fontId="0" fillId="0" borderId="0" xfId="0" applyFont="1"/>
    <xf numFmtId="0" fontId="7" fillId="0" borderId="0" xfId="0" applyFont="1" applyBorder="1" applyAlignment="1" applyProtection="1">
      <alignment horizontal="left" vertical="center"/>
    </xf>
    <xf numFmtId="0" fontId="7" fillId="0" borderId="4" xfId="0" applyFont="1" applyBorder="1" applyAlignment="1" applyProtection="1">
      <alignment horizontal="center"/>
    </xf>
    <xf numFmtId="0" fontId="15" fillId="0" borderId="9" xfId="0" applyFont="1" applyBorder="1" applyAlignment="1"/>
    <xf numFmtId="0" fontId="15" fillId="0" borderId="24" xfId="0" applyFont="1" applyBorder="1" applyAlignment="1"/>
    <xf numFmtId="0" fontId="15" fillId="0" borderId="14" xfId="0" applyFont="1" applyBorder="1" applyAlignment="1"/>
    <xf numFmtId="0" fontId="3" fillId="0" borderId="0" xfId="0" applyFont="1"/>
    <xf numFmtId="0" fontId="0" fillId="0" borderId="0" xfId="0"/>
    <xf numFmtId="164" fontId="1" fillId="0" borderId="0" xfId="0" applyNumberFormat="1" applyFont="1" applyBorder="1" applyAlignment="1" applyProtection="1"/>
    <xf numFmtId="164" fontId="18" fillId="0" borderId="0" xfId="0" applyNumberFormat="1" applyFont="1" applyBorder="1" applyAlignment="1" applyProtection="1"/>
    <xf numFmtId="0" fontId="9" fillId="0" borderId="25" xfId="0" applyFont="1" applyBorder="1" applyAlignment="1" applyProtection="1">
      <protection locked="0"/>
    </xf>
    <xf numFmtId="0" fontId="0" fillId="0" borderId="0" xfId="0"/>
    <xf numFmtId="0" fontId="0" fillId="0" borderId="26" xfId="0" applyBorder="1"/>
    <xf numFmtId="0" fontId="0" fillId="0" borderId="15" xfId="0" applyBorder="1"/>
    <xf numFmtId="0" fontId="0" fillId="0" borderId="1" xfId="0" applyBorder="1"/>
    <xf numFmtId="0" fontId="0" fillId="0" borderId="8" xfId="0" applyBorder="1"/>
    <xf numFmtId="0" fontId="0" fillId="0" borderId="27" xfId="0" applyBorder="1" applyAlignment="1" applyProtection="1">
      <alignment horizontal="center" vertical="center"/>
    </xf>
    <xf numFmtId="0" fontId="0" fillId="0" borderId="7" xfId="0" applyBorder="1" applyAlignment="1" applyProtection="1">
      <alignment horizontal="center" vertical="center"/>
    </xf>
    <xf numFmtId="0" fontId="0" fillId="0" borderId="27" xfId="0" applyBorder="1" applyAlignment="1" applyProtection="1">
      <alignment horizontal="center"/>
    </xf>
    <xf numFmtId="0" fontId="0" fillId="0" borderId="7" xfId="0" applyBorder="1" applyAlignment="1" applyProtection="1">
      <alignment horizontal="center"/>
    </xf>
    <xf numFmtId="0" fontId="10" fillId="0" borderId="0" xfId="0" applyFont="1" applyAlignment="1" applyProtection="1">
      <alignment horizontal="right"/>
    </xf>
    <xf numFmtId="0" fontId="5" fillId="0" borderId="9" xfId="0" applyFont="1" applyBorder="1" applyAlignment="1" applyProtection="1">
      <alignment horizontal="center" vertical="center"/>
    </xf>
    <xf numFmtId="0" fontId="5" fillId="0" borderId="14" xfId="0" applyFont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/>
    </xf>
    <xf numFmtId="0" fontId="3" fillId="0" borderId="11" xfId="0" applyFont="1" applyBorder="1" applyAlignment="1" applyProtection="1">
      <alignment horizontal="center"/>
    </xf>
    <xf numFmtId="49" fontId="7" fillId="0" borderId="0" xfId="0" applyNumberFormat="1" applyFont="1" applyBorder="1" applyAlignment="1" applyProtection="1">
      <alignment horizontal="right" vertical="center"/>
      <protection locked="0"/>
    </xf>
    <xf numFmtId="0" fontId="5" fillId="0" borderId="4" xfId="0" applyFont="1" applyBorder="1" applyAlignment="1" applyProtection="1">
      <alignment horizontal="center" vertical="center" textRotation="90"/>
    </xf>
    <xf numFmtId="0" fontId="0" fillId="0" borderId="4" xfId="0" applyBorder="1" applyAlignment="1" applyProtection="1">
      <alignment horizontal="center"/>
    </xf>
    <xf numFmtId="0" fontId="0" fillId="0" borderId="9" xfId="0" applyBorder="1" applyAlignment="1" applyProtection="1">
      <alignment horizontal="center"/>
    </xf>
    <xf numFmtId="49" fontId="7" fillId="0" borderId="2" xfId="0" applyNumberFormat="1" applyFont="1" applyBorder="1" applyAlignment="1" applyProtection="1">
      <alignment horizontal="center"/>
      <protection locked="0"/>
    </xf>
    <xf numFmtId="49" fontId="0" fillId="0" borderId="7" xfId="0" applyNumberFormat="1" applyBorder="1" applyAlignment="1" applyProtection="1">
      <alignment horizontal="center"/>
      <protection locked="0"/>
    </xf>
    <xf numFmtId="0" fontId="0" fillId="0" borderId="2" xfId="0" applyNumberFormat="1" applyBorder="1" applyAlignment="1" applyProtection="1">
      <alignment horizontal="center"/>
    </xf>
    <xf numFmtId="0" fontId="0" fillId="0" borderId="7" xfId="0" applyNumberFormat="1" applyBorder="1" applyAlignment="1" applyProtection="1">
      <alignment horizontal="center"/>
    </xf>
    <xf numFmtId="0" fontId="2" fillId="0" borderId="5" xfId="0" applyFont="1" applyBorder="1" applyAlignment="1" applyProtection="1">
      <alignment horizontal="center"/>
    </xf>
    <xf numFmtId="0" fontId="2" fillId="0" borderId="6" xfId="0" applyFont="1" applyBorder="1" applyAlignment="1" applyProtection="1">
      <alignment horizontal="center"/>
    </xf>
    <xf numFmtId="0" fontId="2" fillId="0" borderId="3" xfId="0" applyFont="1" applyBorder="1" applyAlignment="1" applyProtection="1">
      <alignment horizontal="center"/>
    </xf>
    <xf numFmtId="0" fontId="0" fillId="0" borderId="0" xfId="0" applyAlignment="1" applyProtection="1">
      <alignment horizontal="left"/>
    </xf>
    <xf numFmtId="0" fontId="11" fillId="0" borderId="0" xfId="0" applyFont="1" applyAlignment="1" applyProtection="1">
      <alignment horizontal="right"/>
    </xf>
    <xf numFmtId="0" fontId="5" fillId="0" borderId="4" xfId="0" applyFont="1" applyBorder="1" applyAlignment="1" applyProtection="1">
      <alignment horizontal="center"/>
    </xf>
    <xf numFmtId="0" fontId="5" fillId="0" borderId="9" xfId="0" applyFont="1" applyBorder="1" applyAlignment="1" applyProtection="1">
      <alignment horizontal="center"/>
    </xf>
    <xf numFmtId="0" fontId="1" fillId="0" borderId="0" xfId="0" applyFont="1" applyBorder="1" applyAlignment="1" applyProtection="1">
      <alignment horizontal="left"/>
    </xf>
    <xf numFmtId="0" fontId="1" fillId="0" borderId="0" xfId="0" applyFont="1" applyBorder="1" applyAlignment="1" applyProtection="1">
      <alignment horizontal="left"/>
      <protection locked="0"/>
    </xf>
    <xf numFmtId="0" fontId="7" fillId="0" borderId="9" xfId="0" applyFont="1" applyBorder="1" applyAlignment="1" applyProtection="1">
      <alignment horizontal="left"/>
      <protection locked="0"/>
    </xf>
    <xf numFmtId="0" fontId="0" fillId="0" borderId="14" xfId="0" applyBorder="1" applyAlignment="1" applyProtection="1">
      <alignment horizontal="left"/>
      <protection locked="0"/>
    </xf>
    <xf numFmtId="0" fontId="3" fillId="0" borderId="2" xfId="0" applyFont="1" applyBorder="1" applyAlignment="1" applyProtection="1">
      <alignment horizontal="center"/>
    </xf>
    <xf numFmtId="0" fontId="3" fillId="0" borderId="7" xfId="0" applyFont="1" applyBorder="1" applyAlignment="1" applyProtection="1">
      <alignment horizontal="center"/>
    </xf>
    <xf numFmtId="0" fontId="3" fillId="0" borderId="5" xfId="0" applyFont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center" vertical="center"/>
    </xf>
    <xf numFmtId="0" fontId="3" fillId="0" borderId="3" xfId="0" applyFont="1" applyBorder="1" applyAlignment="1" applyProtection="1">
      <alignment horizontal="center" vertical="center"/>
    </xf>
    <xf numFmtId="0" fontId="0" fillId="0" borderId="14" xfId="0" applyBorder="1"/>
    <xf numFmtId="0" fontId="2" fillId="0" borderId="15" xfId="0" applyFont="1" applyBorder="1" applyAlignment="1" applyProtection="1">
      <alignment horizontal="center" wrapText="1"/>
      <protection locked="0"/>
    </xf>
    <xf numFmtId="0" fontId="2" fillId="0" borderId="1" xfId="0" applyFont="1" applyBorder="1" applyAlignment="1" applyProtection="1">
      <alignment horizontal="center" wrapText="1"/>
      <protection locked="0"/>
    </xf>
    <xf numFmtId="0" fontId="2" fillId="0" borderId="8" xfId="0" applyFont="1" applyBorder="1" applyAlignment="1" applyProtection="1">
      <alignment horizontal="center" wrapText="1"/>
      <protection locked="0"/>
    </xf>
    <xf numFmtId="0" fontId="0" fillId="0" borderId="0" xfId="0" applyBorder="1" applyAlignment="1" applyProtection="1">
      <alignment horizontal="center"/>
    </xf>
    <xf numFmtId="0" fontId="7" fillId="0" borderId="0" xfId="0" applyFont="1" applyBorder="1" applyAlignment="1" applyProtection="1">
      <alignment horizontal="left"/>
    </xf>
    <xf numFmtId="0" fontId="3" fillId="0" borderId="0" xfId="0" applyFont="1" applyBorder="1" applyAlignment="1" applyProtection="1">
      <alignment horizontal="left"/>
    </xf>
    <xf numFmtId="0" fontId="0" fillId="0" borderId="0" xfId="0" applyAlignment="1" applyProtection="1">
      <alignment horizontal="right"/>
    </xf>
    <xf numFmtId="0" fontId="3" fillId="0" borderId="9" xfId="0" applyFont="1" applyBorder="1" applyAlignment="1" applyProtection="1">
      <alignment horizontal="right"/>
    </xf>
    <xf numFmtId="0" fontId="3" fillId="0" borderId="24" xfId="0" applyFont="1" applyBorder="1" applyAlignment="1" applyProtection="1">
      <alignment horizontal="right"/>
    </xf>
    <xf numFmtId="0" fontId="7" fillId="0" borderId="0" xfId="0" applyFont="1" applyBorder="1" applyAlignment="1" applyProtection="1">
      <alignment horizontal="left" vertical="center"/>
    </xf>
    <xf numFmtId="0" fontId="0" fillId="0" borderId="2" xfId="0" applyBorder="1" applyAlignment="1" applyProtection="1">
      <alignment horizontal="center"/>
    </xf>
    <xf numFmtId="0" fontId="3" fillId="0" borderId="12" xfId="0" applyFont="1" applyBorder="1" applyAlignment="1" applyProtection="1">
      <alignment horizontal="center"/>
    </xf>
    <xf numFmtId="0" fontId="3" fillId="0" borderId="16" xfId="0" applyFont="1" applyBorder="1" applyAlignment="1" applyProtection="1">
      <alignment horizontal="center"/>
    </xf>
    <xf numFmtId="0" fontId="3" fillId="0" borderId="17" xfId="0" applyFont="1" applyBorder="1" applyAlignment="1" applyProtection="1">
      <alignment horizontal="center"/>
    </xf>
    <xf numFmtId="0" fontId="3" fillId="0" borderId="18" xfId="0" applyFont="1" applyBorder="1" applyAlignment="1" applyProtection="1">
      <alignment horizontal="center"/>
    </xf>
    <xf numFmtId="0" fontId="7" fillId="0" borderId="0" xfId="0" applyFont="1" applyBorder="1" applyAlignment="1" applyProtection="1">
      <alignment horizontal="center"/>
      <protection locked="0"/>
    </xf>
    <xf numFmtId="0" fontId="7" fillId="0" borderId="19" xfId="0" applyFont="1" applyBorder="1" applyAlignment="1" applyProtection="1">
      <alignment horizontal="center"/>
      <protection locked="0"/>
    </xf>
    <xf numFmtId="0" fontId="7" fillId="0" borderId="20" xfId="0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0" fontId="0" fillId="0" borderId="1" xfId="0" applyBorder="1" applyAlignment="1" applyProtection="1">
      <alignment horizontal="center"/>
    </xf>
    <xf numFmtId="49" fontId="7" fillId="0" borderId="21" xfId="0" applyNumberFormat="1" applyFont="1" applyBorder="1" applyAlignment="1" applyProtection="1">
      <alignment horizontal="center" vertical="center"/>
      <protection locked="0"/>
    </xf>
    <xf numFmtId="49" fontId="7" fillId="0" borderId="22" xfId="0" applyNumberFormat="1" applyFont="1" applyBorder="1" applyAlignment="1" applyProtection="1">
      <alignment horizontal="center" vertical="center"/>
      <protection locked="0"/>
    </xf>
    <xf numFmtId="49" fontId="7" fillId="0" borderId="23" xfId="0" applyNumberFormat="1" applyFont="1" applyBorder="1" applyAlignment="1" applyProtection="1">
      <alignment horizontal="center" vertical="center"/>
      <protection locked="0"/>
    </xf>
    <xf numFmtId="0" fontId="0" fillId="0" borderId="20" xfId="0" applyBorder="1" applyAlignment="1" applyProtection="1">
      <alignment horizontal="left"/>
      <protection locked="0"/>
    </xf>
    <xf numFmtId="0" fontId="0" fillId="0" borderId="0" xfId="0" applyBorder="1" applyAlignment="1" applyProtection="1">
      <alignment horizontal="left"/>
    </xf>
    <xf numFmtId="0" fontId="0" fillId="0" borderId="0" xfId="0" applyBorder="1" applyAlignment="1" applyProtection="1">
      <alignment horizontal="right"/>
    </xf>
    <xf numFmtId="164" fontId="7" fillId="0" borderId="0" xfId="0" applyNumberFormat="1" applyFont="1" applyBorder="1" applyAlignment="1" applyProtection="1">
      <alignment horizontal="left"/>
      <protection locked="0"/>
    </xf>
    <xf numFmtId="0" fontId="0" fillId="0" borderId="9" xfId="0" applyBorder="1" applyAlignment="1" applyProtection="1">
      <alignment horizontal="left"/>
      <protection locked="0"/>
    </xf>
    <xf numFmtId="0" fontId="4" fillId="0" borderId="15" xfId="0" applyFont="1" applyBorder="1" applyAlignment="1" applyProtection="1">
      <alignment horizontal="left"/>
      <protection locked="0"/>
    </xf>
    <xf numFmtId="0" fontId="4" fillId="0" borderId="1" xfId="0" applyFont="1" applyBorder="1" applyAlignment="1" applyProtection="1">
      <alignment horizontal="left"/>
      <protection locked="0"/>
    </xf>
    <xf numFmtId="0" fontId="4" fillId="0" borderId="8" xfId="0" applyFont="1" applyBorder="1" applyAlignment="1" applyProtection="1">
      <alignment horizontal="left"/>
      <protection locked="0"/>
    </xf>
    <xf numFmtId="164" fontId="1" fillId="0" borderId="0" xfId="0" applyNumberFormat="1" applyFont="1" applyBorder="1" applyAlignment="1" applyProtection="1">
      <alignment horizontal="left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5" fillId="0" borderId="24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6" fillId="0" borderId="4" xfId="0" applyFont="1" applyBorder="1" applyAlignment="1">
      <alignment horizontal="center"/>
    </xf>
  </cellXfs>
  <cellStyles count="1">
    <cellStyle name="Normal" xfId="0" builtinId="0"/>
  </cellStyles>
  <dxfs count="52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0</xdr:colOff>
      <xdr:row>2</xdr:row>
      <xdr:rowOff>76200</xdr:rowOff>
    </xdr:to>
    <xdr:pic>
      <xdr:nvPicPr>
        <xdr:cNvPr id="1105" name="Picture 31" descr="sporta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2295525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35"/>
  <sheetViews>
    <sheetView tabSelected="1" workbookViewId="0">
      <selection activeCell="A9" sqref="A9:C9"/>
    </sheetView>
  </sheetViews>
  <sheetFormatPr defaultRowHeight="12.75" x14ac:dyDescent="0.2"/>
  <cols>
    <col min="1" max="1" width="9.7109375" customWidth="1"/>
    <col min="2" max="2" width="11.28515625" customWidth="1"/>
    <col min="3" max="3" width="13.42578125" bestFit="1" customWidth="1"/>
    <col min="4" max="4" width="6.28515625" customWidth="1"/>
    <col min="5" max="6" width="5.7109375" customWidth="1"/>
    <col min="7" max="8" width="5.28515625" customWidth="1"/>
    <col min="9" max="9" width="3.7109375" customWidth="1"/>
    <col min="10" max="23" width="5.28515625" customWidth="1"/>
    <col min="24" max="24" width="38.140625" customWidth="1"/>
  </cols>
  <sheetData>
    <row r="1" spans="1:25" ht="20.100000000000001" customHeight="1" x14ac:dyDescent="0.3">
      <c r="A1" s="11"/>
      <c r="B1" s="11"/>
      <c r="C1" s="11"/>
      <c r="D1" s="90" t="s">
        <v>73</v>
      </c>
      <c r="E1" s="90"/>
      <c r="F1" s="90"/>
      <c r="G1" s="90"/>
      <c r="H1" s="90"/>
      <c r="I1" s="90"/>
      <c r="J1" s="90"/>
      <c r="K1" s="11"/>
      <c r="L1" s="11"/>
      <c r="M1" s="11"/>
      <c r="N1" s="11"/>
      <c r="O1" s="11"/>
      <c r="P1" s="11"/>
      <c r="Q1" s="11"/>
      <c r="R1" s="11"/>
      <c r="S1" s="74" t="s">
        <v>76</v>
      </c>
      <c r="T1" s="74"/>
      <c r="U1" s="74"/>
      <c r="V1" s="74"/>
      <c r="W1" s="74"/>
    </row>
    <row r="2" spans="1:25" ht="20.100000000000001" customHeight="1" x14ac:dyDescent="0.25">
      <c r="A2" s="11"/>
      <c r="B2" s="11"/>
      <c r="C2" s="11"/>
      <c r="D2" s="90" t="s">
        <v>74</v>
      </c>
      <c r="E2" s="90"/>
      <c r="F2" s="90"/>
      <c r="G2" s="90"/>
      <c r="H2" s="90"/>
      <c r="I2" s="90"/>
      <c r="J2" s="90"/>
      <c r="K2" s="11"/>
      <c r="L2" s="11"/>
      <c r="M2" s="91" t="s">
        <v>80</v>
      </c>
      <c r="N2" s="91"/>
      <c r="O2" s="91"/>
      <c r="P2" s="91"/>
      <c r="Q2" s="91"/>
      <c r="R2" s="91"/>
      <c r="S2" s="91"/>
      <c r="T2" s="91"/>
      <c r="U2" s="91"/>
      <c r="V2" s="91"/>
      <c r="W2" s="91"/>
    </row>
    <row r="3" spans="1:25" ht="19.5" customHeight="1" x14ac:dyDescent="0.2">
      <c r="A3" s="11"/>
      <c r="B3" s="11"/>
      <c r="C3" s="12" t="s">
        <v>72</v>
      </c>
      <c r="D3" s="90" t="s">
        <v>75</v>
      </c>
      <c r="E3" s="90"/>
      <c r="F3" s="90"/>
      <c r="G3" s="90"/>
      <c r="H3" s="90"/>
      <c r="I3" s="90"/>
      <c r="J3" s="90"/>
      <c r="K3" s="11"/>
      <c r="L3" s="11"/>
      <c r="M3" s="11"/>
      <c r="N3" s="11"/>
      <c r="O3" s="11"/>
      <c r="P3" s="11"/>
      <c r="Q3" s="90" t="s">
        <v>82</v>
      </c>
      <c r="R3" s="90"/>
      <c r="S3" s="90"/>
      <c r="T3" s="110" t="s">
        <v>42</v>
      </c>
      <c r="U3" s="110"/>
      <c r="V3" s="110"/>
      <c r="W3" s="110"/>
    </row>
    <row r="4" spans="1:25" ht="20.100000000000001" customHeight="1" x14ac:dyDescent="0.2">
      <c r="A4" s="14" t="s">
        <v>0</v>
      </c>
      <c r="B4" s="95" t="s">
        <v>95</v>
      </c>
      <c r="C4" s="95"/>
      <c r="D4" s="95"/>
      <c r="E4" s="95"/>
      <c r="F4" s="95"/>
      <c r="G4" s="15"/>
      <c r="H4" s="15"/>
      <c r="I4" s="15"/>
      <c r="J4" s="11"/>
      <c r="K4" s="16"/>
      <c r="L4" s="16"/>
      <c r="M4" s="16"/>
      <c r="N4" s="16"/>
      <c r="O4" s="16"/>
      <c r="P4" s="16"/>
      <c r="Q4" s="108" t="s">
        <v>81</v>
      </c>
      <c r="R4" s="109"/>
      <c r="S4" s="109"/>
      <c r="T4" s="109"/>
      <c r="U4" s="79"/>
      <c r="V4" s="79"/>
      <c r="W4" s="79"/>
    </row>
    <row r="5" spans="1:25" ht="20.100000000000001" customHeight="1" x14ac:dyDescent="0.2">
      <c r="A5" s="15"/>
      <c r="B5" s="94" t="str">
        <f>IF(B4="TTC Erembodegem","Groeneweg 28 - 9320 Erembodegem",IF(B4="De Eekhoorn","Brusselbaan 255 - 9320 Erembodegem",""))</f>
        <v>Groeneweg 28 - 9320 Erembodegem</v>
      </c>
      <c r="C5" s="94"/>
      <c r="D5" s="94"/>
      <c r="E5" s="94"/>
      <c r="F5" s="94"/>
      <c r="G5" s="15"/>
      <c r="H5" s="15"/>
      <c r="I5" s="15"/>
      <c r="J5" s="11"/>
      <c r="K5" s="17"/>
      <c r="L5" s="17"/>
      <c r="M5" s="17"/>
      <c r="N5" s="17"/>
      <c r="O5" s="17"/>
      <c r="P5" s="17"/>
      <c r="Q5" s="113" t="s">
        <v>85</v>
      </c>
      <c r="R5" s="113"/>
      <c r="S5" s="113"/>
      <c r="T5" s="113" t="s">
        <v>83</v>
      </c>
      <c r="U5" s="113"/>
      <c r="V5" s="113"/>
      <c r="W5" s="55"/>
      <c r="X5" s="8"/>
      <c r="Y5" s="8"/>
    </row>
    <row r="6" spans="1:25" ht="20.100000000000001" customHeight="1" x14ac:dyDescent="0.2">
      <c r="A6" s="14" t="s">
        <v>1</v>
      </c>
      <c r="B6" s="130"/>
      <c r="C6" s="130"/>
      <c r="D6" s="63" t="s">
        <v>119</v>
      </c>
      <c r="E6" s="62"/>
      <c r="F6" s="62"/>
      <c r="G6" s="135" t="s">
        <v>120</v>
      </c>
      <c r="H6" s="135"/>
      <c r="I6" s="19"/>
      <c r="J6" s="11"/>
      <c r="K6" s="19"/>
      <c r="L6" s="19"/>
      <c r="M6" s="19"/>
      <c r="N6" s="19"/>
      <c r="O6" s="19"/>
      <c r="P6" s="19"/>
      <c r="Q6" s="19"/>
      <c r="R6" s="19"/>
      <c r="S6" s="14"/>
      <c r="T6" s="19"/>
      <c r="U6" s="19"/>
      <c r="V6" s="19"/>
      <c r="W6" s="19"/>
    </row>
    <row r="7" spans="1:25" ht="15" customHeight="1" x14ac:dyDescent="0.2">
      <c r="A7" s="20"/>
      <c r="B7" s="20"/>
      <c r="C7" s="18"/>
      <c r="D7" s="18"/>
      <c r="E7" s="21"/>
      <c r="F7" s="2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5" ht="21.95" customHeight="1" thickBot="1" x14ac:dyDescent="0.25">
      <c r="A8" s="100" t="s">
        <v>2</v>
      </c>
      <c r="B8" s="101"/>
      <c r="C8" s="102"/>
      <c r="D8" s="22" t="s">
        <v>3</v>
      </c>
      <c r="E8" s="80" t="s">
        <v>5</v>
      </c>
      <c r="F8" s="80" t="s">
        <v>6</v>
      </c>
      <c r="G8" s="23" t="s">
        <v>9</v>
      </c>
      <c r="H8" s="24" t="s">
        <v>10</v>
      </c>
      <c r="I8" s="11"/>
      <c r="J8" s="80" t="s">
        <v>11</v>
      </c>
      <c r="K8" s="80" t="s">
        <v>12</v>
      </c>
      <c r="L8" s="80" t="s">
        <v>13</v>
      </c>
      <c r="M8" s="75" t="s">
        <v>77</v>
      </c>
      <c r="N8" s="76"/>
      <c r="O8" s="81" t="s">
        <v>14</v>
      </c>
      <c r="P8" s="81"/>
      <c r="Q8" s="81"/>
      <c r="R8" s="81"/>
      <c r="S8" s="82"/>
      <c r="T8" s="26"/>
      <c r="U8" s="27"/>
      <c r="V8" s="27"/>
      <c r="W8" s="28"/>
    </row>
    <row r="9" spans="1:25" ht="21.95" customHeight="1" thickBot="1" x14ac:dyDescent="0.25">
      <c r="A9" s="132"/>
      <c r="B9" s="133"/>
      <c r="C9" s="134"/>
      <c r="D9" s="29" t="s">
        <v>4</v>
      </c>
      <c r="E9" s="80"/>
      <c r="F9" s="80"/>
      <c r="G9" s="30"/>
      <c r="H9" s="31"/>
      <c r="I9" s="15"/>
      <c r="J9" s="80"/>
      <c r="K9" s="80"/>
      <c r="L9" s="80"/>
      <c r="M9" s="32" t="s">
        <v>78</v>
      </c>
      <c r="N9" s="32" t="s">
        <v>39</v>
      </c>
      <c r="O9" s="32">
        <v>1</v>
      </c>
      <c r="P9" s="32">
        <v>2</v>
      </c>
      <c r="Q9" s="32">
        <v>3</v>
      </c>
      <c r="R9" s="32">
        <v>4</v>
      </c>
      <c r="S9" s="33">
        <v>5</v>
      </c>
      <c r="T9" s="77" t="s">
        <v>15</v>
      </c>
      <c r="U9" s="78"/>
      <c r="V9" s="78" t="s">
        <v>16</v>
      </c>
      <c r="W9" s="115"/>
    </row>
    <row r="10" spans="1:25" ht="21.95" customHeight="1" x14ac:dyDescent="0.2">
      <c r="A10" s="25">
        <v>1</v>
      </c>
      <c r="B10" s="131"/>
      <c r="C10" s="103"/>
      <c r="D10" s="49" t="str">
        <f>IF(ISERROR(VLOOKUP(B10,Spelers!A2:E50,4))=TRUE,"",VLOOKUP(B10,Spelers!A2:E50,4))</f>
        <v/>
      </c>
      <c r="E10" s="49" t="str">
        <f>IF(ISERROR(VLOOKUP(B10,Spelers!A2:E50,4))=TRUE,"",VLOOKUP(B10,Spelers!A2:E50,3))</f>
        <v/>
      </c>
      <c r="F10" s="49" t="str">
        <f>IF(ISERROR(VLOOKUP(B10,Spelers!A2:E50,4))=TRUE,"",VLOOKUP(B10,Spelers!A2:E50,2))</f>
        <v/>
      </c>
      <c r="G10" s="37">
        <f>COUNTIF(V12,"X")+COUNTIF(V15,"X")+COUNTIF(V20,"x")</f>
        <v>0</v>
      </c>
      <c r="H10" s="37">
        <f>COUNTIF(W12,"X")+COUNTIF(W15,"X")+COUNTIF(W20,"x")</f>
        <v>0</v>
      </c>
      <c r="I10" s="15"/>
      <c r="J10" s="38">
        <v>1</v>
      </c>
      <c r="K10" s="37">
        <v>3</v>
      </c>
      <c r="L10" s="37">
        <v>2</v>
      </c>
      <c r="M10" s="37"/>
      <c r="N10" s="37"/>
      <c r="O10" s="52"/>
      <c r="P10" s="52"/>
      <c r="Q10" s="52"/>
      <c r="R10" s="52"/>
      <c r="S10" s="43"/>
      <c r="T10" s="39">
        <f>hulpvariabelen!I3+hulpvariabelen!R3+hulpvariabelen!AA3+hulpvariabelen!AJ3+hulpvariabelen!AS3</f>
        <v>0</v>
      </c>
      <c r="U10" s="39">
        <f>hulpvariabelen!J3+hulpvariabelen!S3+hulpvariabelen!AB3+hulpvariabelen!AK3+hulpvariabelen!AT3</f>
        <v>0</v>
      </c>
      <c r="V10" s="40" t="str">
        <f>IF(T10=3,"X","")</f>
        <v/>
      </c>
      <c r="W10" s="40" t="str">
        <f>IF(U10=3,"X","")</f>
        <v/>
      </c>
    </row>
    <row r="11" spans="1:25" ht="21.95" customHeight="1" x14ac:dyDescent="0.2">
      <c r="A11" s="25">
        <v>2</v>
      </c>
      <c r="B11" s="131"/>
      <c r="C11" s="97"/>
      <c r="D11" s="49" t="str">
        <f>IF(ISERROR(VLOOKUP(B11,Spelers!A2:E50,4))=TRUE,"",VLOOKUP(B11,Spelers!A2:E50,4))</f>
        <v/>
      </c>
      <c r="E11" s="49" t="str">
        <f>IF(ISERROR(VLOOKUP(B11,Spelers!A2:E50,4))=TRUE,"",VLOOKUP(B11,Spelers!A2:E50,3))</f>
        <v/>
      </c>
      <c r="F11" s="49" t="str">
        <f>IF(ISERROR(VLOOKUP(B11,Spelers!A2:E50,4))=TRUE,"",VLOOKUP(B11,Spelers!A2:E50,2))</f>
        <v/>
      </c>
      <c r="G11" s="37">
        <f>COUNTIF(V11,"X")+COUNTIF(V14,"X")+COUNTIF(V19,"x")</f>
        <v>0</v>
      </c>
      <c r="H11" s="37">
        <f>COUNTIF(W11,"X")+COUNTIF(W14,"X")+COUNTIF(W19,"x")</f>
        <v>0</v>
      </c>
      <c r="I11" s="15"/>
      <c r="J11" s="38">
        <v>2</v>
      </c>
      <c r="K11" s="37">
        <v>2</v>
      </c>
      <c r="L11" s="37">
        <v>1</v>
      </c>
      <c r="M11" s="51"/>
      <c r="N11" s="37"/>
      <c r="O11" s="52"/>
      <c r="P11" s="52"/>
      <c r="Q11" s="52"/>
      <c r="R11" s="52"/>
      <c r="S11" s="52"/>
      <c r="T11" s="39">
        <f>hulpvariabelen!I4+hulpvariabelen!R4+hulpvariabelen!AA4+hulpvariabelen!AJ4+hulpvariabelen!AS4</f>
        <v>0</v>
      </c>
      <c r="U11" s="39">
        <f>hulpvariabelen!J4+hulpvariabelen!S4+hulpvariabelen!AB4+hulpvariabelen!AK4+hulpvariabelen!AT4</f>
        <v>0</v>
      </c>
      <c r="V11" s="40" t="str">
        <f>IF(T11=3,"X","")</f>
        <v/>
      </c>
      <c r="W11" s="40" t="str">
        <f>IF(U11=3,"X","")</f>
        <v/>
      </c>
    </row>
    <row r="12" spans="1:25" ht="21.95" customHeight="1" thickBot="1" x14ac:dyDescent="0.25">
      <c r="A12" s="25">
        <v>3</v>
      </c>
      <c r="B12" s="131"/>
      <c r="C12" s="97"/>
      <c r="D12" s="25" t="str">
        <f>IF(ISERROR(VLOOKUP(B12,Spelers!A2:E50,4))=TRUE,"",VLOOKUP(B12,Spelers!A2:E50,4))</f>
        <v/>
      </c>
      <c r="E12" s="25" t="str">
        <f>IF(ISERROR(VLOOKUP(B12,Spelers!A2:E50,4))=TRUE,"",VLOOKUP(B12,Spelers!A2:E50,3))</f>
        <v/>
      </c>
      <c r="F12" s="25" t="str">
        <f>IF(ISERROR(VLOOKUP(B12,Spelers!A2:E50,4))=TRUE,"",VLOOKUP(B12,Spelers!A2:E50,2))</f>
        <v/>
      </c>
      <c r="G12" s="37">
        <f>COUNTIF(V10,"X")+COUNTIF(V13,"X")+COUNTIF(V18,"x")</f>
        <v>0</v>
      </c>
      <c r="H12" s="37">
        <f>COUNTIF(W10,"X")+COUNTIF(W13,"X")+COUNTIF(W18,"x")</f>
        <v>0</v>
      </c>
      <c r="I12" s="15"/>
      <c r="J12" s="38">
        <v>3</v>
      </c>
      <c r="K12" s="37">
        <v>1</v>
      </c>
      <c r="L12" s="37">
        <v>3</v>
      </c>
      <c r="M12" s="37"/>
      <c r="N12" s="37"/>
      <c r="O12" s="52"/>
      <c r="P12" s="52"/>
      <c r="Q12" s="52"/>
      <c r="R12" s="43"/>
      <c r="S12" s="43"/>
      <c r="T12" s="39">
        <f>hulpvariabelen!I5+hulpvariabelen!R5+hulpvariabelen!AA5+hulpvariabelen!AJ5+hulpvariabelen!AS5</f>
        <v>0</v>
      </c>
      <c r="U12" s="39">
        <f>hulpvariabelen!J5+hulpvariabelen!S5+hulpvariabelen!AB5+hulpvariabelen!AK5+hulpvariabelen!AT5</f>
        <v>0</v>
      </c>
      <c r="V12" s="40" t="str">
        <f t="shared" ref="V12:V20" si="0">IF(T12=3,"X","")</f>
        <v/>
      </c>
      <c r="W12" s="40" t="str">
        <f t="shared" ref="W12:W20" si="1">IF(U12=3,"X","")</f>
        <v/>
      </c>
    </row>
    <row r="13" spans="1:25" ht="21.95" customHeight="1" thickBot="1" x14ac:dyDescent="0.25">
      <c r="A13" s="11"/>
      <c r="B13" s="11"/>
      <c r="C13" s="11"/>
      <c r="D13" s="92" t="s">
        <v>8</v>
      </c>
      <c r="E13" s="93"/>
      <c r="F13" s="41">
        <f>SUM(F10:F12)</f>
        <v>0</v>
      </c>
      <c r="G13" s="13"/>
      <c r="H13" s="15"/>
      <c r="I13" s="15"/>
      <c r="J13" s="38">
        <v>4</v>
      </c>
      <c r="K13" s="37">
        <v>3</v>
      </c>
      <c r="L13" s="37">
        <v>1</v>
      </c>
      <c r="M13" s="37"/>
      <c r="N13" s="37"/>
      <c r="O13" s="52"/>
      <c r="P13" s="52"/>
      <c r="Q13" s="52"/>
      <c r="R13" s="43"/>
      <c r="S13" s="43"/>
      <c r="T13" s="39">
        <f>hulpvariabelen!I6+hulpvariabelen!R6+hulpvariabelen!AA6+hulpvariabelen!AJ6+hulpvariabelen!AS6</f>
        <v>0</v>
      </c>
      <c r="U13" s="39">
        <f>hulpvariabelen!J6+hulpvariabelen!S6+hulpvariabelen!AB6+hulpvariabelen!AK6+hulpvariabelen!AT6</f>
        <v>0</v>
      </c>
      <c r="V13" s="40" t="str">
        <f t="shared" si="0"/>
        <v/>
      </c>
      <c r="W13" s="40" t="str">
        <f t="shared" si="1"/>
        <v/>
      </c>
    </row>
    <row r="14" spans="1:25" ht="21.95" customHeight="1" x14ac:dyDescent="0.2">
      <c r="A14" s="11"/>
      <c r="B14" s="11"/>
      <c r="C14" s="11"/>
      <c r="D14" s="11"/>
      <c r="E14" s="11"/>
      <c r="F14" s="11"/>
      <c r="G14" s="11"/>
      <c r="H14" s="42"/>
      <c r="I14" s="42"/>
      <c r="J14" s="38">
        <v>5</v>
      </c>
      <c r="K14" s="37">
        <v>2</v>
      </c>
      <c r="L14" s="37">
        <v>3</v>
      </c>
      <c r="M14" s="37"/>
      <c r="N14" s="37"/>
      <c r="O14" s="52"/>
      <c r="P14" s="52"/>
      <c r="Q14" s="52"/>
      <c r="R14" s="43"/>
      <c r="S14" s="43"/>
      <c r="T14" s="39">
        <f>hulpvariabelen!I7+hulpvariabelen!R7+hulpvariabelen!AA7+hulpvariabelen!AJ7+hulpvariabelen!AS7</f>
        <v>0</v>
      </c>
      <c r="U14" s="39">
        <f>hulpvariabelen!J7+hulpvariabelen!S7+hulpvariabelen!AB7+hulpvariabelen!AK7+hulpvariabelen!AT7</f>
        <v>0</v>
      </c>
      <c r="V14" s="40" t="str">
        <f t="shared" si="0"/>
        <v/>
      </c>
      <c r="W14" s="40" t="str">
        <f t="shared" si="1"/>
        <v/>
      </c>
    </row>
    <row r="15" spans="1:25" ht="21.95" customHeight="1" x14ac:dyDescent="0.2">
      <c r="A15" s="100" t="s">
        <v>7</v>
      </c>
      <c r="B15" s="101"/>
      <c r="C15" s="102" t="s">
        <v>7</v>
      </c>
      <c r="D15" s="22" t="s">
        <v>3</v>
      </c>
      <c r="E15" s="80" t="s">
        <v>5</v>
      </c>
      <c r="F15" s="80" t="s">
        <v>6</v>
      </c>
      <c r="G15" s="23" t="s">
        <v>9</v>
      </c>
      <c r="H15" s="23" t="s">
        <v>10</v>
      </c>
      <c r="I15" s="11"/>
      <c r="J15" s="38">
        <v>6</v>
      </c>
      <c r="K15" s="37">
        <v>1</v>
      </c>
      <c r="L15" s="37">
        <v>2</v>
      </c>
      <c r="M15" s="37"/>
      <c r="N15" s="37"/>
      <c r="O15" s="52"/>
      <c r="P15" s="52"/>
      <c r="Q15" s="52"/>
      <c r="R15" s="43"/>
      <c r="S15" s="43"/>
      <c r="T15" s="39">
        <f>hulpvariabelen!I8+hulpvariabelen!R8+hulpvariabelen!AA8+hulpvariabelen!AJ8+hulpvariabelen!AS8</f>
        <v>0</v>
      </c>
      <c r="U15" s="39">
        <f>hulpvariabelen!J8+hulpvariabelen!S8+hulpvariabelen!AB8+hulpvariabelen!AK8+hulpvariabelen!AT8</f>
        <v>0</v>
      </c>
      <c r="V15" s="40" t="str">
        <f t="shared" si="0"/>
        <v/>
      </c>
      <c r="W15" s="40" t="str">
        <f t="shared" si="1"/>
        <v/>
      </c>
    </row>
    <row r="16" spans="1:25" ht="11.1" customHeight="1" x14ac:dyDescent="0.2">
      <c r="A16" s="64"/>
      <c r="B16" s="65"/>
      <c r="C16" s="66"/>
      <c r="D16" s="70" t="s">
        <v>4</v>
      </c>
      <c r="E16" s="80"/>
      <c r="F16" s="80"/>
      <c r="G16" s="72"/>
      <c r="H16" s="72"/>
      <c r="I16" s="107"/>
      <c r="J16" s="98">
        <v>7</v>
      </c>
      <c r="K16" s="87" t="s">
        <v>79</v>
      </c>
      <c r="L16" s="88"/>
      <c r="M16" s="88"/>
      <c r="N16" s="89"/>
      <c r="O16" s="83"/>
      <c r="P16" s="83"/>
      <c r="Q16" s="83"/>
      <c r="R16" s="83"/>
      <c r="S16" s="83"/>
      <c r="T16" s="85">
        <f>hulpvariabelen!I9+hulpvariabelen!R9+hulpvariabelen!AA9+hulpvariabelen!AJ9+hulpvariabelen!AS9</f>
        <v>0</v>
      </c>
      <c r="U16" s="85">
        <f>hulpvariabelen!J9+hulpvariabelen!S9+hulpvariabelen!AB9+hulpvariabelen!AK9+hulpvariabelen!AT9</f>
        <v>0</v>
      </c>
      <c r="V16" s="114" t="str">
        <f>IF(T16=3,"X","")</f>
        <v/>
      </c>
      <c r="W16" s="114" t="str">
        <f>IF(U16=3,"X","")</f>
        <v/>
      </c>
    </row>
    <row r="17" spans="1:27" ht="11.1" customHeight="1" x14ac:dyDescent="0.2">
      <c r="A17" s="67"/>
      <c r="B17" s="68"/>
      <c r="C17" s="69"/>
      <c r="D17" s="71"/>
      <c r="E17" s="80"/>
      <c r="F17" s="80"/>
      <c r="G17" s="73"/>
      <c r="H17" s="73"/>
      <c r="I17" s="107"/>
      <c r="J17" s="99"/>
      <c r="K17" s="104" t="s">
        <v>86</v>
      </c>
      <c r="L17" s="105"/>
      <c r="M17" s="105"/>
      <c r="N17" s="106"/>
      <c r="O17" s="84"/>
      <c r="P17" s="84"/>
      <c r="Q17" s="84"/>
      <c r="R17" s="84"/>
      <c r="S17" s="84"/>
      <c r="T17" s="86"/>
      <c r="U17" s="86"/>
      <c r="V17" s="73"/>
      <c r="W17" s="73"/>
    </row>
    <row r="18" spans="1:27" ht="21.95" customHeight="1" x14ac:dyDescent="0.2">
      <c r="A18" s="25">
        <v>1</v>
      </c>
      <c r="B18" s="96"/>
      <c r="C18" s="103"/>
      <c r="D18" s="25"/>
      <c r="E18" s="56"/>
      <c r="F18" s="25"/>
      <c r="G18" s="37">
        <f>COUNTIF(W11,"X")+COUNTIF(W13,"X")+COUNTIF(W20,"X")</f>
        <v>0</v>
      </c>
      <c r="H18" s="37">
        <f>COUNTIF(V11,"X")+COUNTIF(V13,"X")+COUNTIF(V20,"X")</f>
        <v>0</v>
      </c>
      <c r="I18" s="15"/>
      <c r="J18" s="38">
        <v>8</v>
      </c>
      <c r="K18" s="37">
        <v>3</v>
      </c>
      <c r="L18" s="37">
        <v>3</v>
      </c>
      <c r="M18" s="37"/>
      <c r="N18" s="37"/>
      <c r="O18" s="52"/>
      <c r="P18" s="52"/>
      <c r="Q18" s="52"/>
      <c r="R18" s="52"/>
      <c r="S18" s="52"/>
      <c r="T18" s="39">
        <f>hulpvariabelen!I10+hulpvariabelen!R10+hulpvariabelen!AA10+hulpvariabelen!AJ10+hulpvariabelen!AS10</f>
        <v>0</v>
      </c>
      <c r="U18" s="39">
        <f>hulpvariabelen!J10+hulpvariabelen!S10+hulpvariabelen!AB10+hulpvariabelen!AK10+hulpvariabelen!AT10</f>
        <v>0</v>
      </c>
      <c r="V18" s="40" t="str">
        <f t="shared" si="0"/>
        <v/>
      </c>
      <c r="W18" s="40" t="str">
        <f t="shared" si="1"/>
        <v/>
      </c>
    </row>
    <row r="19" spans="1:27" ht="21.95" customHeight="1" x14ac:dyDescent="0.2">
      <c r="A19" s="25">
        <v>2</v>
      </c>
      <c r="B19" s="96"/>
      <c r="C19" s="97"/>
      <c r="D19" s="25"/>
      <c r="E19" s="56"/>
      <c r="F19" s="25"/>
      <c r="G19" s="37">
        <f>COUNTIF(W10,"X")+COUNTIF(W15,"X")+COUNTIF(W19,"X")</f>
        <v>0</v>
      </c>
      <c r="H19" s="37">
        <f>COUNTIF(V10,"X")+COUNTIF(V15,"X")+COUNTIF(V19,"X")</f>
        <v>0</v>
      </c>
      <c r="I19" s="15"/>
      <c r="J19" s="38">
        <v>9</v>
      </c>
      <c r="K19" s="37">
        <v>2</v>
      </c>
      <c r="L19" s="37">
        <v>2</v>
      </c>
      <c r="M19" s="37"/>
      <c r="N19" s="37"/>
      <c r="O19" s="52"/>
      <c r="P19" s="52"/>
      <c r="Q19" s="52"/>
      <c r="R19" s="52"/>
      <c r="S19" s="52"/>
      <c r="T19" s="39">
        <f>hulpvariabelen!I11+hulpvariabelen!R11+hulpvariabelen!AA11+hulpvariabelen!AJ11+hulpvariabelen!AS11</f>
        <v>0</v>
      </c>
      <c r="U19" s="39">
        <f>hulpvariabelen!J11+hulpvariabelen!S11+hulpvariabelen!AB11+hulpvariabelen!AK11+hulpvariabelen!AT11</f>
        <v>0</v>
      </c>
      <c r="V19" s="40" t="str">
        <f t="shared" si="0"/>
        <v/>
      </c>
      <c r="W19" s="40" t="str">
        <f t="shared" si="1"/>
        <v/>
      </c>
    </row>
    <row r="20" spans="1:27" ht="21.95" customHeight="1" thickBot="1" x14ac:dyDescent="0.25">
      <c r="A20" s="25">
        <v>3</v>
      </c>
      <c r="B20" s="96"/>
      <c r="C20" s="97"/>
      <c r="D20" s="25"/>
      <c r="E20" s="56"/>
      <c r="F20" s="25"/>
      <c r="G20" s="37">
        <f>COUNTIF(W12,"X")+COUNTIF(W14,"X")+COUNTIF(W18,"X")</f>
        <v>0</v>
      </c>
      <c r="H20" s="37">
        <f>COUNTIF(V12,"X")+COUNTIF(V14,"X")+COUNTIF(V18,"X")</f>
        <v>0</v>
      </c>
      <c r="I20" s="15"/>
      <c r="J20" s="38">
        <v>10</v>
      </c>
      <c r="K20" s="37">
        <v>1</v>
      </c>
      <c r="L20" s="37">
        <v>1</v>
      </c>
      <c r="M20" s="37"/>
      <c r="N20" s="37"/>
      <c r="O20" s="52"/>
      <c r="P20" s="52"/>
      <c r="Q20" s="52"/>
      <c r="R20" s="43"/>
      <c r="S20" s="43"/>
      <c r="T20" s="39">
        <f>hulpvariabelen!I12+hulpvariabelen!R12+hulpvariabelen!AA12+hulpvariabelen!AJ12+hulpvariabelen!AS12</f>
        <v>0</v>
      </c>
      <c r="U20" s="39">
        <f>hulpvariabelen!J12+hulpvariabelen!S12+hulpvariabelen!AB12+hulpvariabelen!AK12+hulpvariabelen!AT12</f>
        <v>0</v>
      </c>
      <c r="V20" s="40" t="str">
        <f t="shared" si="0"/>
        <v/>
      </c>
      <c r="W20" s="40" t="str">
        <f t="shared" si="1"/>
        <v/>
      </c>
    </row>
    <row r="21" spans="1:27" ht="21.95" customHeight="1" thickBot="1" x14ac:dyDescent="0.25">
      <c r="A21" s="11"/>
      <c r="B21" s="11"/>
      <c r="C21" s="11"/>
      <c r="D21" s="92" t="s">
        <v>8</v>
      </c>
      <c r="E21" s="93"/>
      <c r="F21" s="41">
        <f>SUM(F18:F20)</f>
        <v>0</v>
      </c>
      <c r="G21" s="13"/>
      <c r="H21" s="15"/>
      <c r="I21" s="15"/>
      <c r="J21" s="11"/>
      <c r="K21" s="11"/>
      <c r="L21" s="11"/>
      <c r="M21" s="11"/>
      <c r="N21" s="11"/>
      <c r="O21" s="11"/>
      <c r="P21" s="11"/>
      <c r="Q21" s="11"/>
      <c r="R21" s="111" t="s">
        <v>17</v>
      </c>
      <c r="S21" s="112"/>
      <c r="T21" s="34">
        <f>SUM(T10:T20)</f>
        <v>0</v>
      </c>
      <c r="U21" s="35">
        <f>SUM(U10:U20)</f>
        <v>0</v>
      </c>
      <c r="V21" s="35">
        <f>COUNTIF(V10:V20,"X")</f>
        <v>0</v>
      </c>
      <c r="W21" s="36">
        <f>COUNTIF(W10:W20,"X")</f>
        <v>0</v>
      </c>
    </row>
    <row r="22" spans="1:27" ht="21.95" customHeight="1" x14ac:dyDescent="0.2">
      <c r="A22" s="11"/>
      <c r="B22" s="11"/>
      <c r="C22" s="11"/>
      <c r="D22" s="11"/>
      <c r="E22" s="11"/>
      <c r="F22" s="11"/>
      <c r="G22" s="11"/>
      <c r="H22" s="42"/>
      <c r="I22" s="42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AA22" s="2"/>
    </row>
    <row r="23" spans="1:27" ht="19.5" customHeight="1" x14ac:dyDescent="0.2">
      <c r="A23" s="108" t="s">
        <v>84</v>
      </c>
      <c r="B23" s="108"/>
      <c r="C23" s="108"/>
      <c r="D23" s="108"/>
      <c r="E23" s="119"/>
      <c r="F23" s="119"/>
      <c r="G23" s="119"/>
      <c r="H23" s="119"/>
      <c r="I23" s="119"/>
      <c r="J23" s="119"/>
      <c r="K23" s="119"/>
      <c r="L23" s="119"/>
      <c r="M23" s="119"/>
      <c r="N23" s="119"/>
      <c r="O23" s="119"/>
      <c r="P23" s="119"/>
      <c r="Q23" s="119"/>
      <c r="R23" s="119"/>
      <c r="S23" s="119"/>
      <c r="T23" s="119"/>
      <c r="U23" s="119"/>
      <c r="V23" s="119"/>
      <c r="W23" s="119"/>
    </row>
    <row r="24" spans="1:27" ht="19.5" customHeight="1" x14ac:dyDescent="0.2">
      <c r="A24" s="120"/>
      <c r="B24" s="120"/>
      <c r="C24" s="120"/>
      <c r="D24" s="120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</row>
    <row r="25" spans="1:27" ht="19.5" customHeight="1" x14ac:dyDescent="0.2">
      <c r="A25" s="127"/>
      <c r="B25" s="127"/>
      <c r="C25" s="127"/>
      <c r="D25" s="127"/>
      <c r="E25" s="127"/>
      <c r="F25" s="127"/>
      <c r="G25" s="127"/>
      <c r="H25" s="127"/>
      <c r="I25" s="127"/>
      <c r="J25" s="127"/>
      <c r="K25" s="127"/>
      <c r="L25" s="127"/>
      <c r="M25" s="127"/>
      <c r="N25" s="127"/>
      <c r="O25" s="127"/>
      <c r="P25" s="127"/>
      <c r="Q25" s="127"/>
      <c r="R25" s="127"/>
      <c r="S25" s="127"/>
      <c r="T25" s="127"/>
      <c r="U25" s="127"/>
      <c r="V25" s="127"/>
      <c r="W25" s="127"/>
    </row>
    <row r="26" spans="1:27" ht="19.5" customHeight="1" thickBot="1" x14ac:dyDescent="0.25">
      <c r="A26" s="128" t="s">
        <v>40</v>
      </c>
      <c r="B26" s="128"/>
      <c r="C26" s="128"/>
      <c r="D26" s="128"/>
      <c r="E26" s="128"/>
      <c r="F26" s="128"/>
      <c r="G26" s="128"/>
      <c r="H26" s="11"/>
      <c r="I26" s="11"/>
      <c r="J26" s="11"/>
      <c r="K26" s="11"/>
      <c r="L26" s="11"/>
      <c r="M26" s="129" t="s">
        <v>41</v>
      </c>
      <c r="N26" s="129"/>
      <c r="O26" s="129"/>
      <c r="P26" s="129"/>
      <c r="Q26" s="129"/>
      <c r="R26" s="129"/>
      <c r="S26" s="129"/>
      <c r="T26" s="129"/>
      <c r="U26" s="129"/>
      <c r="V26" s="129"/>
      <c r="W26" s="129"/>
    </row>
    <row r="27" spans="1:27" ht="19.5" customHeight="1" x14ac:dyDescent="0.2">
      <c r="A27" s="122"/>
      <c r="B27" s="122"/>
      <c r="C27" s="122"/>
      <c r="D27" s="122"/>
      <c r="E27" s="11"/>
      <c r="F27" s="11"/>
      <c r="G27" s="11"/>
      <c r="H27" s="116" t="s">
        <v>18</v>
      </c>
      <c r="I27" s="117"/>
      <c r="J27" s="117"/>
      <c r="K27" s="117"/>
      <c r="L27" s="118"/>
      <c r="M27" s="11"/>
      <c r="N27" s="11"/>
      <c r="O27" s="11"/>
      <c r="P27" s="107"/>
      <c r="Q27" s="107"/>
      <c r="R27" s="107"/>
      <c r="S27" s="107"/>
      <c r="T27" s="107"/>
      <c r="U27" s="107"/>
      <c r="V27" s="107"/>
      <c r="W27" s="107"/>
    </row>
    <row r="28" spans="1:27" ht="13.5" thickBot="1" x14ac:dyDescent="0.25">
      <c r="A28" s="122"/>
      <c r="B28" s="122"/>
      <c r="C28" s="122"/>
      <c r="D28" s="122"/>
      <c r="E28" s="11"/>
      <c r="F28" s="11"/>
      <c r="G28" s="11"/>
      <c r="H28" s="124"/>
      <c r="I28" s="125"/>
      <c r="J28" s="125"/>
      <c r="K28" s="125"/>
      <c r="L28" s="126"/>
      <c r="M28" s="11"/>
      <c r="N28" s="11"/>
      <c r="O28" s="11"/>
      <c r="P28" s="107"/>
      <c r="Q28" s="107"/>
      <c r="R28" s="107"/>
      <c r="S28" s="107"/>
      <c r="T28" s="107"/>
      <c r="U28" s="107"/>
      <c r="V28" s="107"/>
      <c r="W28" s="107"/>
    </row>
    <row r="29" spans="1:27" x14ac:dyDescent="0.2">
      <c r="A29" s="123"/>
      <c r="B29" s="123"/>
      <c r="C29" s="123"/>
      <c r="D29" s="123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3"/>
      <c r="Q29" s="123"/>
      <c r="R29" s="123"/>
      <c r="S29" s="123"/>
      <c r="T29" s="123"/>
      <c r="U29" s="123"/>
      <c r="V29" s="123"/>
      <c r="W29" s="123"/>
    </row>
    <row r="30" spans="1:27" x14ac:dyDescent="0.2"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27" ht="12.75" customHeight="1" x14ac:dyDescent="0.2">
      <c r="E31" s="3"/>
      <c r="F31" s="3"/>
      <c r="G31" s="4"/>
      <c r="H31" s="4"/>
      <c r="I31" s="4"/>
      <c r="J31" s="3"/>
      <c r="K31" s="3"/>
      <c r="L31" s="3"/>
      <c r="M31" s="3"/>
      <c r="N31" s="3"/>
      <c r="O31" s="3"/>
    </row>
    <row r="32" spans="1:27" ht="12.75" customHeight="1" x14ac:dyDescent="0.2">
      <c r="E32" s="3"/>
      <c r="F32" s="3"/>
      <c r="G32" s="4"/>
      <c r="H32" s="4"/>
      <c r="I32" s="4"/>
      <c r="J32" s="3"/>
      <c r="K32" s="3"/>
      <c r="L32" s="3"/>
      <c r="M32" s="3"/>
      <c r="N32" s="3"/>
      <c r="O32" s="3"/>
    </row>
    <row r="33" spans="5:15" ht="12.75" customHeight="1" x14ac:dyDescent="0.2">
      <c r="E33" s="3"/>
      <c r="F33" s="3"/>
      <c r="G33" s="4"/>
      <c r="H33" s="4"/>
      <c r="I33" s="4"/>
      <c r="J33" s="3"/>
      <c r="K33" s="3"/>
      <c r="L33" s="3"/>
      <c r="M33" s="3"/>
      <c r="N33" s="3"/>
      <c r="O33" s="3"/>
    </row>
    <row r="34" spans="5:15" x14ac:dyDescent="0.2"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5:15" x14ac:dyDescent="0.2"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</sheetData>
  <mergeCells count="65">
    <mergeCell ref="B6:C6"/>
    <mergeCell ref="T5:V5"/>
    <mergeCell ref="A8:C8"/>
    <mergeCell ref="B11:C11"/>
    <mergeCell ref="B12:C12"/>
    <mergeCell ref="B10:C10"/>
    <mergeCell ref="A9:C9"/>
    <mergeCell ref="F8:F9"/>
    <mergeCell ref="G6:H6"/>
    <mergeCell ref="H27:L27"/>
    <mergeCell ref="A23:D23"/>
    <mergeCell ref="E23:W23"/>
    <mergeCell ref="A24:W24"/>
    <mergeCell ref="A27:D29"/>
    <mergeCell ref="P27:W29"/>
    <mergeCell ref="H28:L28"/>
    <mergeCell ref="A25:W25"/>
    <mergeCell ref="A26:G26"/>
    <mergeCell ref="M26:W26"/>
    <mergeCell ref="Q4:T4"/>
    <mergeCell ref="T3:W3"/>
    <mergeCell ref="P16:P17"/>
    <mergeCell ref="R21:S21"/>
    <mergeCell ref="J8:J9"/>
    <mergeCell ref="K8:K9"/>
    <mergeCell ref="Q5:S5"/>
    <mergeCell ref="W16:W17"/>
    <mergeCell ref="Q16:Q17"/>
    <mergeCell ref="R16:R17"/>
    <mergeCell ref="S16:S17"/>
    <mergeCell ref="V9:W9"/>
    <mergeCell ref="U16:U17"/>
    <mergeCell ref="V16:V17"/>
    <mergeCell ref="M2:W2"/>
    <mergeCell ref="D21:E21"/>
    <mergeCell ref="E8:E9"/>
    <mergeCell ref="F15:F17"/>
    <mergeCell ref="B5:F5"/>
    <mergeCell ref="B4:F4"/>
    <mergeCell ref="B20:C20"/>
    <mergeCell ref="B19:C19"/>
    <mergeCell ref="D13:E13"/>
    <mergeCell ref="E15:E17"/>
    <mergeCell ref="J16:J17"/>
    <mergeCell ref="A15:C15"/>
    <mergeCell ref="B18:C18"/>
    <mergeCell ref="Q3:S3"/>
    <mergeCell ref="K17:N17"/>
    <mergeCell ref="I16:I17"/>
    <mergeCell ref="A16:C17"/>
    <mergeCell ref="D16:D17"/>
    <mergeCell ref="H16:H17"/>
    <mergeCell ref="S1:W1"/>
    <mergeCell ref="G16:G17"/>
    <mergeCell ref="M8:N8"/>
    <mergeCell ref="T9:U9"/>
    <mergeCell ref="U4:W4"/>
    <mergeCell ref="L8:L9"/>
    <mergeCell ref="O8:S8"/>
    <mergeCell ref="O16:O17"/>
    <mergeCell ref="T16:T17"/>
    <mergeCell ref="K16:N16"/>
    <mergeCell ref="D1:J1"/>
    <mergeCell ref="D2:J2"/>
    <mergeCell ref="D3:J3"/>
  </mergeCells>
  <phoneticPr fontId="2" type="noConversion"/>
  <conditionalFormatting sqref="K17 U4:W4 A9:C9 B6:C6 C11:C12 H28 B10:B12 A16 B18:C20 D18:F18 D20:F20">
    <cfRule type="cellIs" dxfId="51" priority="2" stopIfTrue="1" operator="equal">
      <formula>""</formula>
    </cfRule>
  </conditionalFormatting>
  <conditionalFormatting sqref="O16:O17">
    <cfRule type="expression" dxfId="50" priority="3" stopIfTrue="1">
      <formula>m7s1="nok"</formula>
    </cfRule>
  </conditionalFormatting>
  <conditionalFormatting sqref="P16:P17">
    <cfRule type="expression" dxfId="49" priority="4" stopIfTrue="1">
      <formula>m7s2="nok"</formula>
    </cfRule>
  </conditionalFormatting>
  <conditionalFormatting sqref="O10">
    <cfRule type="expression" dxfId="48" priority="5" stopIfTrue="1">
      <formula>m1s1="nok"</formula>
    </cfRule>
  </conditionalFormatting>
  <conditionalFormatting sqref="O11">
    <cfRule type="expression" dxfId="47" priority="6" stopIfTrue="1">
      <formula>m2s1="nok"</formula>
    </cfRule>
  </conditionalFormatting>
  <conditionalFormatting sqref="O12">
    <cfRule type="expression" dxfId="46" priority="7" stopIfTrue="1">
      <formula>m3s1="nok"</formula>
    </cfRule>
  </conditionalFormatting>
  <conditionalFormatting sqref="O13">
    <cfRule type="expression" dxfId="45" priority="8" stopIfTrue="1">
      <formula>m4s1="nok"</formula>
    </cfRule>
  </conditionalFormatting>
  <conditionalFormatting sqref="O14">
    <cfRule type="expression" dxfId="44" priority="9" stopIfTrue="1">
      <formula>m5s1="nok"</formula>
    </cfRule>
  </conditionalFormatting>
  <conditionalFormatting sqref="O15">
    <cfRule type="expression" dxfId="43" priority="10" stopIfTrue="1">
      <formula>m6s1="nok"</formula>
    </cfRule>
  </conditionalFormatting>
  <conditionalFormatting sqref="O18">
    <cfRule type="expression" dxfId="42" priority="11" stopIfTrue="1">
      <formula>m8s1="nok"</formula>
    </cfRule>
  </conditionalFormatting>
  <conditionalFormatting sqref="O19">
    <cfRule type="expression" dxfId="41" priority="12" stopIfTrue="1">
      <formula>m9s1="nok"</formula>
    </cfRule>
  </conditionalFormatting>
  <conditionalFormatting sqref="O20">
    <cfRule type="expression" dxfId="40" priority="13" stopIfTrue="1">
      <formula>m10s1="nok"</formula>
    </cfRule>
  </conditionalFormatting>
  <conditionalFormatting sqref="P10">
    <cfRule type="expression" dxfId="39" priority="14" stopIfTrue="1">
      <formula>m1s2="nok"</formula>
    </cfRule>
  </conditionalFormatting>
  <conditionalFormatting sqref="Q10">
    <cfRule type="expression" dxfId="38" priority="15" stopIfTrue="1">
      <formula>m1s3="nok"</formula>
    </cfRule>
  </conditionalFormatting>
  <conditionalFormatting sqref="R10">
    <cfRule type="expression" dxfId="37" priority="16" stopIfTrue="1">
      <formula>m1s4="nok"</formula>
    </cfRule>
  </conditionalFormatting>
  <conditionalFormatting sqref="S10">
    <cfRule type="expression" dxfId="36" priority="17" stopIfTrue="1">
      <formula>m1s5="nok"</formula>
    </cfRule>
  </conditionalFormatting>
  <conditionalFormatting sqref="P11">
    <cfRule type="expression" dxfId="35" priority="18" stopIfTrue="1">
      <formula>m2s2="nok"</formula>
    </cfRule>
  </conditionalFormatting>
  <conditionalFormatting sqref="Q11">
    <cfRule type="expression" dxfId="34" priority="19" stopIfTrue="1">
      <formula>m2s3="nok"</formula>
    </cfRule>
  </conditionalFormatting>
  <conditionalFormatting sqref="R11">
    <cfRule type="expression" dxfId="33" priority="20" stopIfTrue="1">
      <formula>m2s4="nok"</formula>
    </cfRule>
  </conditionalFormatting>
  <conditionalFormatting sqref="S11">
    <cfRule type="expression" dxfId="32" priority="21" stopIfTrue="1">
      <formula>m2s5="nok"</formula>
    </cfRule>
  </conditionalFormatting>
  <conditionalFormatting sqref="P12">
    <cfRule type="expression" dxfId="31" priority="22" stopIfTrue="1">
      <formula>m3s2="nok"</formula>
    </cfRule>
  </conditionalFormatting>
  <conditionalFormatting sqref="Q12">
    <cfRule type="expression" dxfId="30" priority="23" stopIfTrue="1">
      <formula>m3s3="nok"</formula>
    </cfRule>
  </conditionalFormatting>
  <conditionalFormatting sqref="R12">
    <cfRule type="expression" dxfId="29" priority="24" stopIfTrue="1">
      <formula>m3s4="nok"</formula>
    </cfRule>
  </conditionalFormatting>
  <conditionalFormatting sqref="S12">
    <cfRule type="expression" dxfId="28" priority="25" stopIfTrue="1">
      <formula>m3s5="nok"</formula>
    </cfRule>
  </conditionalFormatting>
  <conditionalFormatting sqref="P13">
    <cfRule type="expression" dxfId="27" priority="26" stopIfTrue="1">
      <formula>m4s2="nok"</formula>
    </cfRule>
  </conditionalFormatting>
  <conditionalFormatting sqref="Q13">
    <cfRule type="expression" dxfId="26" priority="27" stopIfTrue="1">
      <formula>m4s3="nok"</formula>
    </cfRule>
  </conditionalFormatting>
  <conditionalFormatting sqref="R13">
    <cfRule type="expression" dxfId="25" priority="28" stopIfTrue="1">
      <formula>m4s4="nok"</formula>
    </cfRule>
  </conditionalFormatting>
  <conditionalFormatting sqref="S13">
    <cfRule type="expression" dxfId="24" priority="29" stopIfTrue="1">
      <formula>m4s5="nok"</formula>
    </cfRule>
  </conditionalFormatting>
  <conditionalFormatting sqref="P14">
    <cfRule type="expression" dxfId="23" priority="30" stopIfTrue="1">
      <formula>m5s2="nok"</formula>
    </cfRule>
  </conditionalFormatting>
  <conditionalFormatting sqref="Q14">
    <cfRule type="expression" dxfId="22" priority="31" stopIfTrue="1">
      <formula>m5s3="nok"</formula>
    </cfRule>
  </conditionalFormatting>
  <conditionalFormatting sqref="R14">
    <cfRule type="expression" dxfId="21" priority="32" stopIfTrue="1">
      <formula>m5s4="nok"</formula>
    </cfRule>
  </conditionalFormatting>
  <conditionalFormatting sqref="S14">
    <cfRule type="expression" dxfId="20" priority="33" stopIfTrue="1">
      <formula>m5s5="nok"</formula>
    </cfRule>
  </conditionalFormatting>
  <conditionalFormatting sqref="P15">
    <cfRule type="expression" dxfId="19" priority="34" stopIfTrue="1">
      <formula>m6s2="nok"</formula>
    </cfRule>
  </conditionalFormatting>
  <conditionalFormatting sqref="Q15">
    <cfRule type="expression" dxfId="18" priority="35" stopIfTrue="1">
      <formula>m6s3="nok"</formula>
    </cfRule>
  </conditionalFormatting>
  <conditionalFormatting sqref="R15">
    <cfRule type="expression" dxfId="17" priority="36" stopIfTrue="1">
      <formula>m6s4="nok"</formula>
    </cfRule>
  </conditionalFormatting>
  <conditionalFormatting sqref="S15">
    <cfRule type="expression" dxfId="16" priority="37" stopIfTrue="1">
      <formula>m6s5="nok"</formula>
    </cfRule>
  </conditionalFormatting>
  <conditionalFormatting sqref="Q16:Q17">
    <cfRule type="expression" dxfId="15" priority="38" stopIfTrue="1">
      <formula>m7s3="nok"</formula>
    </cfRule>
  </conditionalFormatting>
  <conditionalFormatting sqref="R16:R17">
    <cfRule type="expression" dxfId="14" priority="39" stopIfTrue="1">
      <formula>m7s4="nok"</formula>
    </cfRule>
  </conditionalFormatting>
  <conditionalFormatting sqref="S16:S17">
    <cfRule type="expression" dxfId="13" priority="40" stopIfTrue="1">
      <formula>m7s5="nok"</formula>
    </cfRule>
  </conditionalFormatting>
  <conditionalFormatting sqref="P18">
    <cfRule type="expression" dxfId="12" priority="41" stopIfTrue="1">
      <formula>m8s2="nok"</formula>
    </cfRule>
  </conditionalFormatting>
  <conditionalFormatting sqref="Q18">
    <cfRule type="expression" dxfId="11" priority="42" stopIfTrue="1">
      <formula>m8s3="nok"</formula>
    </cfRule>
  </conditionalFormatting>
  <conditionalFormatting sqref="R18">
    <cfRule type="expression" dxfId="10" priority="43" stopIfTrue="1">
      <formula>m8s4="nok"</formula>
    </cfRule>
  </conditionalFormatting>
  <conditionalFormatting sqref="S18">
    <cfRule type="expression" dxfId="9" priority="44" stopIfTrue="1">
      <formula>m8s5="nok"</formula>
    </cfRule>
  </conditionalFormatting>
  <conditionalFormatting sqref="P19">
    <cfRule type="expression" dxfId="8" priority="45" stopIfTrue="1">
      <formula>m9s2="nok"</formula>
    </cfRule>
  </conditionalFormatting>
  <conditionalFormatting sqref="Q19">
    <cfRule type="expression" dxfId="7" priority="46" stopIfTrue="1">
      <formula>m9s3="nok"</formula>
    </cfRule>
  </conditionalFormatting>
  <conditionalFormatting sqref="R19">
    <cfRule type="expression" dxfId="6" priority="47" stopIfTrue="1">
      <formula>m9s4="nok"</formula>
    </cfRule>
  </conditionalFormatting>
  <conditionalFormatting sqref="S19">
    <cfRule type="expression" dxfId="5" priority="48" stopIfTrue="1">
      <formula>m9s5="nok"</formula>
    </cfRule>
  </conditionalFormatting>
  <conditionalFormatting sqref="P20">
    <cfRule type="expression" dxfId="4" priority="49" stopIfTrue="1">
      <formula>m10s2="nok"</formula>
    </cfRule>
  </conditionalFormatting>
  <conditionalFormatting sqref="Q20">
    <cfRule type="expression" dxfId="3" priority="50" stopIfTrue="1">
      <formula>m10s3="nok"</formula>
    </cfRule>
  </conditionalFormatting>
  <conditionalFormatting sqref="R20">
    <cfRule type="expression" dxfId="2" priority="51" stopIfTrue="1">
      <formula>m10s4="nok"</formula>
    </cfRule>
  </conditionalFormatting>
  <conditionalFormatting sqref="S20">
    <cfRule type="expression" dxfId="1" priority="52" stopIfTrue="1">
      <formula>m10s5="nok"</formula>
    </cfRule>
  </conditionalFormatting>
  <conditionalFormatting sqref="D19:F19">
    <cfRule type="cellIs" dxfId="0" priority="1" stopIfTrue="1" operator="equal">
      <formula>""</formula>
    </cfRule>
  </conditionalFormatting>
  <dataValidations count="5">
    <dataValidation type="list" allowBlank="1" showInputMessage="1" showErrorMessage="1" sqref="K17" xr:uid="{00000000-0002-0000-0000-000000000000}">
      <formula1>Dubbels</formula1>
    </dataValidation>
    <dataValidation type="list" allowBlank="1" showInputMessage="1" showErrorMessage="1" sqref="C11:C12 B11:B12 B10:C10" xr:uid="{00000000-0002-0000-0000-000001000000}">
      <formula1>spelers</formula1>
    </dataValidation>
    <dataValidation type="list" allowBlank="1" showInputMessage="1" showErrorMessage="1" sqref="A9:C9" xr:uid="{00000000-0002-0000-0000-000002000000}">
      <formula1>Ploegen</formula1>
    </dataValidation>
    <dataValidation type="list" allowBlank="1" showInputMessage="1" showErrorMessage="1" sqref="B4:F4" xr:uid="{00000000-0002-0000-0000-000003000000}">
      <formula1>Zalen</formula1>
    </dataValidation>
    <dataValidation type="list" allowBlank="1" showInputMessage="1" showErrorMessage="1" sqref="A16:C17" xr:uid="{00000000-0002-0000-0000-000004000000}">
      <formula1>(IF(A9="Erembodegem A",bezoekersA,IF(A9="Erembodegem B",bezoekersB,IF(A9="Erembodegem C",bezoekersC,IF(A9="Erembodegem D",bezoekersD,IF(A9="Erembodegem E",bezoekersE,bezoekersF))))))</formula1>
    </dataValidation>
  </dataValidations>
  <printOptions horizontalCentered="1"/>
  <pageMargins left="0.39370078740157483" right="0.39370078740157483" top="0" bottom="0" header="0.15748031496062992" footer="0.15748031496062992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9"/>
  <sheetViews>
    <sheetView workbookViewId="0"/>
  </sheetViews>
  <sheetFormatPr defaultRowHeight="12.75" x14ac:dyDescent="0.2"/>
  <cols>
    <col min="1" max="1" width="25.7109375" customWidth="1"/>
    <col min="2" max="2" width="7.42578125" bestFit="1" customWidth="1"/>
    <col min="3" max="5" width="10.7109375" bestFit="1" customWidth="1"/>
  </cols>
  <sheetData>
    <row r="1" spans="1:5" x14ac:dyDescent="0.2">
      <c r="A1" t="s">
        <v>43</v>
      </c>
      <c r="B1" t="s">
        <v>45</v>
      </c>
      <c r="C1" t="s">
        <v>46</v>
      </c>
      <c r="D1" t="s">
        <v>47</v>
      </c>
      <c r="E1" t="s">
        <v>48</v>
      </c>
    </row>
    <row r="2" spans="1:5" x14ac:dyDescent="0.2">
      <c r="A2">
        <f>Wedstrijdblad!B10</f>
        <v>0</v>
      </c>
      <c r="B2" t="s">
        <v>50</v>
      </c>
      <c r="C2" t="s">
        <v>50</v>
      </c>
      <c r="D2" t="s">
        <v>50</v>
      </c>
      <c r="E2" t="str">
        <f>IF(D2="ja","ja","neen")</f>
        <v>neen</v>
      </c>
    </row>
    <row r="3" spans="1:5" x14ac:dyDescent="0.2">
      <c r="A3">
        <f>Wedstrijdblad!B11</f>
        <v>0</v>
      </c>
      <c r="B3" t="s">
        <v>50</v>
      </c>
      <c r="C3" t="s">
        <v>50</v>
      </c>
      <c r="D3" t="s">
        <v>50</v>
      </c>
      <c r="E3" t="str">
        <f>IF(D3="ja","ja","neen")</f>
        <v>neen</v>
      </c>
    </row>
    <row r="4" spans="1:5" x14ac:dyDescent="0.2">
      <c r="A4">
        <f>Wedstrijdblad!B12</f>
        <v>0</v>
      </c>
      <c r="B4" t="s">
        <v>50</v>
      </c>
      <c r="C4" t="s">
        <v>50</v>
      </c>
      <c r="D4" t="s">
        <v>50</v>
      </c>
      <c r="E4" t="str">
        <f>IF(D4="ja","ja","neen")</f>
        <v>neen</v>
      </c>
    </row>
    <row r="6" spans="1:5" x14ac:dyDescent="0.2">
      <c r="A6" t="s">
        <v>44</v>
      </c>
    </row>
    <row r="7" spans="1:5" x14ac:dyDescent="0.2">
      <c r="A7">
        <f>Wedstrijdblad!B18</f>
        <v>0</v>
      </c>
      <c r="B7" t="s">
        <v>50</v>
      </c>
      <c r="C7" t="s">
        <v>50</v>
      </c>
      <c r="D7" t="s">
        <v>50</v>
      </c>
      <c r="E7" t="str">
        <f>IF(D7="ja","ja","neen")</f>
        <v>neen</v>
      </c>
    </row>
    <row r="8" spans="1:5" x14ac:dyDescent="0.2">
      <c r="A8">
        <f>Wedstrijdblad!B19</f>
        <v>0</v>
      </c>
      <c r="B8" t="s">
        <v>50</v>
      </c>
      <c r="C8" t="s">
        <v>50</v>
      </c>
      <c r="D8" t="s">
        <v>50</v>
      </c>
      <c r="E8" t="str">
        <f>IF(D8="ja","ja","neen")</f>
        <v>neen</v>
      </c>
    </row>
    <row r="9" spans="1:5" x14ac:dyDescent="0.2">
      <c r="A9">
        <f>Wedstrijdblad!B20</f>
        <v>0</v>
      </c>
      <c r="B9" t="s">
        <v>50</v>
      </c>
      <c r="C9" t="s">
        <v>50</v>
      </c>
      <c r="D9" t="s">
        <v>50</v>
      </c>
      <c r="E9" t="str">
        <f>IF(D9="ja","ja","neen")</f>
        <v>neen</v>
      </c>
    </row>
  </sheetData>
  <phoneticPr fontId="2" type="noConversion"/>
  <dataValidations count="2">
    <dataValidation type="list" showInputMessage="1" showErrorMessage="1" sqref="D7:E9 B2:B4 B7:B9 D2:E4" xr:uid="{00000000-0002-0000-0100-000000000000}">
      <formula1>janeen</formula1>
    </dataValidation>
    <dataValidation showInputMessage="1" showErrorMessage="1" sqref="C2:C4 C7:C9" xr:uid="{00000000-0002-0000-0100-000001000000}"/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indexed="10"/>
  </sheetPr>
  <dimension ref="A1:C64"/>
  <sheetViews>
    <sheetView workbookViewId="0"/>
  </sheetViews>
  <sheetFormatPr defaultRowHeight="12.75" x14ac:dyDescent="0.2"/>
  <cols>
    <col min="1" max="1" width="20.140625" bestFit="1" customWidth="1"/>
    <col min="2" max="2" width="7.5703125" bestFit="1" customWidth="1"/>
    <col min="3" max="3" width="6.28515625" bestFit="1" customWidth="1"/>
  </cols>
  <sheetData>
    <row r="1" spans="1:3" x14ac:dyDescent="0.2">
      <c r="A1" s="3" t="s">
        <v>34</v>
      </c>
      <c r="B1" t="s">
        <v>37</v>
      </c>
      <c r="C1" t="s">
        <v>38</v>
      </c>
    </row>
    <row r="2" spans="1:3" x14ac:dyDescent="0.2">
      <c r="A2" s="3"/>
      <c r="B2" s="50"/>
    </row>
    <row r="3" spans="1:3" x14ac:dyDescent="0.2">
      <c r="A3" s="3"/>
      <c r="B3" s="10"/>
      <c r="C3" s="50"/>
    </row>
    <row r="4" spans="1:3" x14ac:dyDescent="0.2">
      <c r="A4" s="3"/>
    </row>
    <row r="5" spans="1:3" x14ac:dyDescent="0.2">
      <c r="A5" s="6"/>
      <c r="C5" s="50"/>
    </row>
    <row r="6" spans="1:3" x14ac:dyDescent="0.2">
      <c r="A6" s="6"/>
      <c r="B6" s="3"/>
      <c r="C6" s="3"/>
    </row>
    <row r="9" spans="1:3" x14ac:dyDescent="0.2">
      <c r="A9" s="50"/>
    </row>
    <row r="10" spans="1:3" x14ac:dyDescent="0.2">
      <c r="A10" s="50"/>
    </row>
    <row r="11" spans="1:3" x14ac:dyDescent="0.2">
      <c r="A11" s="50"/>
    </row>
    <row r="12" spans="1:3" x14ac:dyDescent="0.2">
      <c r="A12" s="50"/>
    </row>
    <row r="13" spans="1:3" x14ac:dyDescent="0.2">
      <c r="A13" s="50"/>
    </row>
    <row r="14" spans="1:3" x14ac:dyDescent="0.2">
      <c r="A14" s="50"/>
    </row>
    <row r="15" spans="1:3" x14ac:dyDescent="0.2">
      <c r="A15" s="50"/>
    </row>
    <row r="16" spans="1:3" s="61" customFormat="1" x14ac:dyDescent="0.2"/>
    <row r="19" spans="1:1" x14ac:dyDescent="0.2">
      <c r="A19" s="50"/>
    </row>
    <row r="20" spans="1:1" x14ac:dyDescent="0.2">
      <c r="A20" s="50"/>
    </row>
    <row r="21" spans="1:1" x14ac:dyDescent="0.2">
      <c r="A21" s="50"/>
    </row>
    <row r="22" spans="1:1" x14ac:dyDescent="0.2">
      <c r="A22" s="50"/>
    </row>
    <row r="23" spans="1:1" x14ac:dyDescent="0.2">
      <c r="A23" s="50"/>
    </row>
    <row r="24" spans="1:1" x14ac:dyDescent="0.2">
      <c r="A24" s="50"/>
    </row>
    <row r="25" spans="1:1" x14ac:dyDescent="0.2">
      <c r="A25" s="50"/>
    </row>
    <row r="26" spans="1:1" x14ac:dyDescent="0.2">
      <c r="A26" s="50"/>
    </row>
    <row r="27" spans="1:1" x14ac:dyDescent="0.2">
      <c r="A27" s="50"/>
    </row>
    <row r="30" spans="1:1" x14ac:dyDescent="0.2">
      <c r="A30" s="50"/>
    </row>
    <row r="31" spans="1:1" x14ac:dyDescent="0.2">
      <c r="A31" s="50"/>
    </row>
    <row r="32" spans="1:1" x14ac:dyDescent="0.2">
      <c r="A32" s="50"/>
    </row>
    <row r="33" spans="1:1" x14ac:dyDescent="0.2">
      <c r="A33" s="50"/>
    </row>
    <row r="34" spans="1:1" x14ac:dyDescent="0.2">
      <c r="A34" s="50"/>
    </row>
    <row r="35" spans="1:1" x14ac:dyDescent="0.2">
      <c r="A35" s="50"/>
    </row>
    <row r="36" spans="1:1" x14ac:dyDescent="0.2">
      <c r="A36" s="50"/>
    </row>
    <row r="37" spans="1:1" x14ac:dyDescent="0.2">
      <c r="A37" s="50"/>
    </row>
    <row r="38" spans="1:1" x14ac:dyDescent="0.2">
      <c r="A38" s="50"/>
    </row>
    <row r="41" spans="1:1" x14ac:dyDescent="0.2">
      <c r="A41" s="50"/>
    </row>
    <row r="42" spans="1:1" x14ac:dyDescent="0.2">
      <c r="A42" s="50"/>
    </row>
    <row r="43" spans="1:1" x14ac:dyDescent="0.2">
      <c r="A43" s="50"/>
    </row>
    <row r="44" spans="1:1" x14ac:dyDescent="0.2">
      <c r="A44" s="50"/>
    </row>
    <row r="45" spans="1:1" x14ac:dyDescent="0.2">
      <c r="A45" s="50"/>
    </row>
    <row r="46" spans="1:1" x14ac:dyDescent="0.2">
      <c r="A46" s="50"/>
    </row>
    <row r="47" spans="1:1" x14ac:dyDescent="0.2">
      <c r="A47" s="50"/>
    </row>
    <row r="48" spans="1:1" x14ac:dyDescent="0.2">
      <c r="A48" s="50"/>
    </row>
    <row r="49" spans="1:1" x14ac:dyDescent="0.2">
      <c r="A49" s="54"/>
    </row>
    <row r="52" spans="1:1" x14ac:dyDescent="0.2">
      <c r="A52" s="50"/>
    </row>
    <row r="53" spans="1:1" x14ac:dyDescent="0.2">
      <c r="A53" s="50"/>
    </row>
    <row r="54" spans="1:1" x14ac:dyDescent="0.2">
      <c r="A54" s="50"/>
    </row>
    <row r="55" spans="1:1" x14ac:dyDescent="0.2">
      <c r="A55" s="50"/>
    </row>
    <row r="56" spans="1:1" x14ac:dyDescent="0.2">
      <c r="A56" s="50"/>
    </row>
    <row r="57" spans="1:1" x14ac:dyDescent="0.2">
      <c r="A57" s="50"/>
    </row>
    <row r="58" spans="1:1" x14ac:dyDescent="0.2">
      <c r="A58" s="50"/>
    </row>
    <row r="59" spans="1:1" x14ac:dyDescent="0.2">
      <c r="A59" s="50"/>
    </row>
    <row r="60" spans="1:1" x14ac:dyDescent="0.2">
      <c r="A60" s="50"/>
    </row>
    <row r="61" spans="1:1" x14ac:dyDescent="0.2">
      <c r="A61" s="50"/>
    </row>
    <row r="64" spans="1:1" x14ac:dyDescent="0.2">
      <c r="A64" s="3"/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indexed="10"/>
  </sheetPr>
  <dimension ref="A1:M33"/>
  <sheetViews>
    <sheetView workbookViewId="0">
      <selection activeCell="A2" sqref="A2"/>
    </sheetView>
  </sheetViews>
  <sheetFormatPr defaultRowHeight="12.75" x14ac:dyDescent="0.2"/>
  <cols>
    <col min="1" max="1" width="22" bestFit="1" customWidth="1"/>
    <col min="2" max="2" width="6.85546875" bestFit="1" customWidth="1"/>
    <col min="3" max="3" width="10.5703125" bestFit="1" customWidth="1"/>
    <col min="4" max="4" width="7" bestFit="1" customWidth="1"/>
    <col min="5" max="5" width="7.7109375" bestFit="1" customWidth="1"/>
  </cols>
  <sheetData>
    <row r="1" spans="1:13" x14ac:dyDescent="0.2">
      <c r="A1" s="60" t="s">
        <v>36</v>
      </c>
      <c r="B1" s="60" t="s">
        <v>6</v>
      </c>
      <c r="C1" s="60" t="s">
        <v>5</v>
      </c>
      <c r="D1" s="60" t="s">
        <v>35</v>
      </c>
      <c r="E1" s="3"/>
      <c r="G1" s="136" t="s">
        <v>117</v>
      </c>
      <c r="H1" s="136"/>
      <c r="I1" s="136"/>
      <c r="J1" s="136"/>
      <c r="K1" s="136"/>
      <c r="L1" s="136"/>
    </row>
    <row r="2" spans="1:13" x14ac:dyDescent="0.2">
      <c r="A2" s="53"/>
      <c r="B2" s="53"/>
      <c r="C2" s="53"/>
      <c r="D2" s="53"/>
      <c r="E2" s="53"/>
      <c r="G2" s="136"/>
      <c r="H2" s="136"/>
      <c r="I2" s="136"/>
      <c r="J2" s="136"/>
      <c r="K2" s="136"/>
      <c r="L2" s="136"/>
    </row>
    <row r="3" spans="1:13" ht="14.45" customHeight="1" x14ac:dyDescent="0.2">
      <c r="A3" s="53"/>
      <c r="B3" s="53"/>
      <c r="C3" s="53"/>
      <c r="D3" s="53"/>
      <c r="E3" s="53"/>
      <c r="G3" s="136"/>
      <c r="H3" s="136"/>
      <c r="I3" s="136"/>
      <c r="J3" s="136"/>
      <c r="K3" s="136"/>
      <c r="L3" s="136"/>
      <c r="M3" s="60" t="s">
        <v>118</v>
      </c>
    </row>
    <row r="4" spans="1:13" x14ac:dyDescent="0.2">
      <c r="A4" s="53"/>
      <c r="B4" s="53"/>
      <c r="C4" s="53"/>
      <c r="D4" s="53"/>
      <c r="E4" s="53"/>
    </row>
    <row r="5" spans="1:13" x14ac:dyDescent="0.2">
      <c r="A5" s="53"/>
      <c r="B5" s="53"/>
      <c r="C5" s="53"/>
      <c r="D5" s="53"/>
      <c r="E5" s="53"/>
      <c r="F5" t="s">
        <v>98</v>
      </c>
    </row>
    <row r="6" spans="1:13" x14ac:dyDescent="0.2">
      <c r="A6" s="53"/>
      <c r="B6" s="53"/>
      <c r="C6" s="53"/>
      <c r="D6" s="53"/>
      <c r="E6" s="53"/>
      <c r="F6" t="s">
        <v>101</v>
      </c>
    </row>
    <row r="7" spans="1:13" x14ac:dyDescent="0.2">
      <c r="A7" s="53"/>
      <c r="B7" s="53"/>
      <c r="C7" s="53"/>
      <c r="D7" s="53"/>
      <c r="E7" s="53"/>
    </row>
    <row r="8" spans="1:13" x14ac:dyDescent="0.2">
      <c r="A8" s="53"/>
      <c r="B8" s="53"/>
      <c r="C8" s="53"/>
      <c r="D8" s="53"/>
      <c r="E8" s="53"/>
      <c r="F8" s="60" t="s">
        <v>99</v>
      </c>
    </row>
    <row r="9" spans="1:13" x14ac:dyDescent="0.2">
      <c r="A9" s="53"/>
      <c r="B9" s="53"/>
      <c r="C9" s="53"/>
      <c r="D9" s="53"/>
      <c r="E9" s="53"/>
      <c r="F9" s="3" t="s">
        <v>113</v>
      </c>
    </row>
    <row r="10" spans="1:13" x14ac:dyDescent="0.2">
      <c r="A10" s="53"/>
      <c r="B10" s="53"/>
      <c r="C10" s="53"/>
      <c r="D10" s="53"/>
      <c r="E10" s="53"/>
      <c r="F10" s="3" t="s">
        <v>100</v>
      </c>
    </row>
    <row r="11" spans="1:13" x14ac:dyDescent="0.2">
      <c r="A11" s="53"/>
      <c r="B11" s="53"/>
      <c r="C11" s="53"/>
      <c r="D11" s="53"/>
      <c r="E11" s="53"/>
      <c r="F11" s="3" t="s">
        <v>103</v>
      </c>
    </row>
    <row r="12" spans="1:13" x14ac:dyDescent="0.2">
      <c r="A12" s="53"/>
      <c r="B12" s="53"/>
      <c r="C12" s="53"/>
      <c r="D12" s="53"/>
      <c r="E12" s="53"/>
      <c r="G12" s="3" t="s">
        <v>106</v>
      </c>
    </row>
    <row r="13" spans="1:13" x14ac:dyDescent="0.2">
      <c r="A13" s="53"/>
      <c r="B13" s="53"/>
      <c r="C13" s="53"/>
      <c r="D13" s="53"/>
      <c r="E13" s="53"/>
      <c r="G13" s="3" t="s">
        <v>104</v>
      </c>
    </row>
    <row r="14" spans="1:13" x14ac:dyDescent="0.2">
      <c r="A14" s="53"/>
      <c r="B14" s="53"/>
      <c r="C14" s="53"/>
      <c r="D14" s="53"/>
      <c r="E14" s="53"/>
      <c r="G14" s="3" t="s">
        <v>105</v>
      </c>
    </row>
    <row r="15" spans="1:13" x14ac:dyDescent="0.2">
      <c r="A15" s="53"/>
      <c r="B15" s="53"/>
      <c r="C15" s="53"/>
      <c r="D15" s="53"/>
      <c r="E15" s="53"/>
      <c r="G15" s="3" t="s">
        <v>107</v>
      </c>
    </row>
    <row r="16" spans="1:13" x14ac:dyDescent="0.2">
      <c r="A16" s="53"/>
      <c r="B16" s="53"/>
      <c r="C16" s="53"/>
      <c r="D16" s="53"/>
      <c r="E16" s="53"/>
      <c r="G16" s="3" t="s">
        <v>108</v>
      </c>
    </row>
    <row r="17" spans="1:7" x14ac:dyDescent="0.2">
      <c r="A17" s="53"/>
      <c r="B17" s="53"/>
      <c r="C17" s="53"/>
      <c r="D17" s="53"/>
      <c r="E17" s="53"/>
    </row>
    <row r="18" spans="1:7" x14ac:dyDescent="0.2">
      <c r="A18" s="53"/>
      <c r="B18" s="53"/>
      <c r="C18" s="53"/>
      <c r="D18" s="53"/>
      <c r="E18" s="53"/>
      <c r="F18" s="3" t="s">
        <v>109</v>
      </c>
    </row>
    <row r="19" spans="1:7" x14ac:dyDescent="0.2">
      <c r="A19" s="53"/>
      <c r="B19" s="53"/>
      <c r="C19" s="53"/>
      <c r="D19" s="53"/>
      <c r="E19" s="53"/>
      <c r="G19" s="3" t="s">
        <v>111</v>
      </c>
    </row>
    <row r="20" spans="1:7" x14ac:dyDescent="0.2">
      <c r="A20" s="53"/>
      <c r="B20" s="53"/>
      <c r="C20" s="53"/>
      <c r="D20" s="53"/>
      <c r="E20" s="53"/>
      <c r="G20" s="9" t="s">
        <v>110</v>
      </c>
    </row>
    <row r="21" spans="1:7" x14ac:dyDescent="0.2">
      <c r="A21" s="53"/>
      <c r="B21" s="53"/>
      <c r="C21" s="53"/>
      <c r="D21" s="53"/>
      <c r="E21" s="53"/>
    </row>
    <row r="22" spans="1:7" ht="15" customHeight="1" x14ac:dyDescent="0.2">
      <c r="A22" s="53"/>
      <c r="B22" s="53"/>
      <c r="C22" s="53"/>
      <c r="D22" s="53"/>
      <c r="E22" s="53"/>
      <c r="G22" s="3" t="s">
        <v>112</v>
      </c>
    </row>
    <row r="23" spans="1:7" x14ac:dyDescent="0.2">
      <c r="A23" s="53"/>
      <c r="B23" s="53"/>
      <c r="C23" s="53"/>
      <c r="D23" s="53"/>
      <c r="E23" s="53"/>
    </row>
    <row r="24" spans="1:7" x14ac:dyDescent="0.2">
      <c r="A24" s="53"/>
      <c r="B24" s="53"/>
      <c r="C24" s="53"/>
      <c r="D24" s="53"/>
      <c r="E24" s="53"/>
    </row>
    <row r="25" spans="1:7" x14ac:dyDescent="0.2">
      <c r="A25" s="53"/>
      <c r="B25" s="53"/>
      <c r="C25" s="53"/>
      <c r="D25" s="53"/>
      <c r="E25" s="53"/>
      <c r="F25" s="60" t="s">
        <v>102</v>
      </c>
    </row>
    <row r="26" spans="1:7" x14ac:dyDescent="0.2">
      <c r="A26" s="53"/>
      <c r="B26" s="53"/>
      <c r="C26" s="53"/>
      <c r="D26" s="53"/>
      <c r="E26" s="53"/>
      <c r="F26" s="3" t="s">
        <v>114</v>
      </c>
    </row>
    <row r="27" spans="1:7" x14ac:dyDescent="0.2">
      <c r="A27" s="53"/>
      <c r="B27" s="53"/>
      <c r="C27" s="53"/>
      <c r="D27" s="53"/>
      <c r="E27" s="53"/>
      <c r="F27" s="3" t="s">
        <v>115</v>
      </c>
    </row>
    <row r="28" spans="1:7" x14ac:dyDescent="0.2">
      <c r="A28" s="53"/>
      <c r="B28" s="53"/>
      <c r="C28" s="53"/>
      <c r="D28" s="53"/>
      <c r="E28" s="53"/>
      <c r="F28" s="3" t="s">
        <v>116</v>
      </c>
    </row>
    <row r="29" spans="1:7" x14ac:dyDescent="0.2">
      <c r="A29" s="53"/>
      <c r="B29" s="53"/>
      <c r="C29" s="53"/>
      <c r="D29" s="53"/>
      <c r="E29" s="53"/>
    </row>
    <row r="30" spans="1:7" x14ac:dyDescent="0.2">
      <c r="A30" s="53"/>
      <c r="B30" s="53"/>
      <c r="C30" s="53"/>
      <c r="D30" s="53"/>
      <c r="E30" s="53"/>
    </row>
    <row r="31" spans="1:7" x14ac:dyDescent="0.2">
      <c r="A31" s="53"/>
      <c r="B31" s="53"/>
      <c r="C31" s="53"/>
      <c r="D31" s="53"/>
      <c r="E31" s="53"/>
    </row>
    <row r="32" spans="1:7" x14ac:dyDescent="0.2">
      <c r="A32" s="53"/>
      <c r="B32" s="53"/>
      <c r="C32" s="53"/>
      <c r="D32" s="53"/>
      <c r="E32" s="7"/>
    </row>
    <row r="33" spans="1:4" x14ac:dyDescent="0.2">
      <c r="A33" s="53"/>
      <c r="B33" s="53"/>
      <c r="C33" s="53"/>
      <c r="D33" s="53"/>
    </row>
  </sheetData>
  <mergeCells count="1">
    <mergeCell ref="G1:L3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>
    <tabColor indexed="10"/>
  </sheetPr>
  <dimension ref="A1:AT45"/>
  <sheetViews>
    <sheetView workbookViewId="0">
      <selection activeCell="G25" sqref="G25"/>
    </sheetView>
  </sheetViews>
  <sheetFormatPr defaultRowHeight="12.75" x14ac:dyDescent="0.2"/>
  <cols>
    <col min="1" max="1" width="13.5703125" style="3" bestFit="1" customWidth="1"/>
    <col min="2" max="2" width="2" customWidth="1"/>
    <col min="3" max="7" width="4" bestFit="1" customWidth="1"/>
    <col min="8" max="10" width="4" customWidth="1"/>
    <col min="11" max="11" width="2" bestFit="1" customWidth="1"/>
    <col min="12" max="19" width="4" bestFit="1" customWidth="1"/>
    <col min="20" max="20" width="2" bestFit="1" customWidth="1"/>
    <col min="21" max="26" width="4" bestFit="1" customWidth="1"/>
    <col min="27" max="28" width="4" customWidth="1"/>
    <col min="29" max="29" width="2" bestFit="1" customWidth="1"/>
    <col min="30" max="37" width="4" bestFit="1" customWidth="1"/>
    <col min="38" max="38" width="2" bestFit="1" customWidth="1"/>
    <col min="39" max="46" width="4" bestFit="1" customWidth="1"/>
  </cols>
  <sheetData>
    <row r="1" spans="1:46" x14ac:dyDescent="0.2">
      <c r="B1" s="137" t="s">
        <v>20</v>
      </c>
      <c r="C1" s="137"/>
      <c r="D1" s="137"/>
      <c r="E1" s="137"/>
      <c r="F1" s="137"/>
      <c r="G1" s="137"/>
      <c r="H1" s="137"/>
      <c r="I1" s="137"/>
      <c r="J1" s="137"/>
      <c r="K1" s="137" t="s">
        <v>28</v>
      </c>
      <c r="L1" s="137"/>
      <c r="M1" s="137"/>
      <c r="N1" s="137"/>
      <c r="O1" s="137"/>
      <c r="P1" s="137"/>
      <c r="Q1" s="137"/>
      <c r="R1" s="137"/>
      <c r="S1" s="137"/>
      <c r="T1" s="137" t="s">
        <v>29</v>
      </c>
      <c r="U1" s="137"/>
      <c r="V1" s="137"/>
      <c r="W1" s="137"/>
      <c r="X1" s="137"/>
      <c r="Y1" s="137"/>
      <c r="Z1" s="137"/>
      <c r="AA1" s="137"/>
      <c r="AB1" s="137"/>
      <c r="AC1" s="137" t="s">
        <v>30</v>
      </c>
      <c r="AD1" s="137"/>
      <c r="AE1" s="137"/>
      <c r="AF1" s="137"/>
      <c r="AG1" s="137"/>
      <c r="AH1" s="137"/>
      <c r="AI1" s="137"/>
      <c r="AJ1" s="137"/>
      <c r="AK1" s="137"/>
      <c r="AL1" s="137" t="s">
        <v>31</v>
      </c>
      <c r="AM1" s="137"/>
      <c r="AN1" s="137"/>
      <c r="AO1" s="137"/>
      <c r="AP1" s="137"/>
      <c r="AQ1" s="137"/>
      <c r="AR1" s="137"/>
      <c r="AS1" s="137"/>
      <c r="AT1" s="137"/>
    </row>
    <row r="2" spans="1:46" x14ac:dyDescent="0.2">
      <c r="A2" s="3" t="s">
        <v>19</v>
      </c>
      <c r="B2" s="1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22</v>
      </c>
      <c r="J2" t="s">
        <v>23</v>
      </c>
      <c r="K2" s="1" t="s">
        <v>21</v>
      </c>
      <c r="L2" t="s">
        <v>22</v>
      </c>
      <c r="M2" t="s">
        <v>23</v>
      </c>
      <c r="N2" t="s">
        <v>24</v>
      </c>
      <c r="O2" t="s">
        <v>25</v>
      </c>
      <c r="P2" t="s">
        <v>26</v>
      </c>
      <c r="Q2" t="s">
        <v>27</v>
      </c>
      <c r="R2" t="s">
        <v>22</v>
      </c>
      <c r="S2" t="s">
        <v>23</v>
      </c>
      <c r="T2" s="1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A2" t="s">
        <v>22</v>
      </c>
      <c r="AB2" t="s">
        <v>23</v>
      </c>
      <c r="AC2" s="1" t="s">
        <v>21</v>
      </c>
      <c r="AD2" t="s">
        <v>22</v>
      </c>
      <c r="AE2" t="s">
        <v>23</v>
      </c>
      <c r="AF2" t="s">
        <v>24</v>
      </c>
      <c r="AG2" t="s">
        <v>25</v>
      </c>
      <c r="AH2" t="s">
        <v>26</v>
      </c>
      <c r="AI2" t="s">
        <v>27</v>
      </c>
      <c r="AJ2" t="s">
        <v>22</v>
      </c>
      <c r="AK2" t="s">
        <v>23</v>
      </c>
      <c r="AL2" s="1" t="s">
        <v>21</v>
      </c>
      <c r="AM2" t="s">
        <v>22</v>
      </c>
      <c r="AN2" t="s">
        <v>23</v>
      </c>
      <c r="AO2" t="s">
        <v>24</v>
      </c>
      <c r="AP2" t="s">
        <v>25</v>
      </c>
      <c r="AQ2" t="s">
        <v>26</v>
      </c>
      <c r="AR2" t="s">
        <v>27</v>
      </c>
      <c r="AS2" t="s">
        <v>22</v>
      </c>
      <c r="AT2" t="s">
        <v>23</v>
      </c>
    </row>
    <row r="3" spans="1:46" x14ac:dyDescent="0.2">
      <c r="A3" s="3">
        <v>1</v>
      </c>
      <c r="B3" t="str">
        <f>IF(Wedstrijdblad!O10="wo","",IF(LEN(Wedstrijdblad!O10)=0,"",FIND("/",Wedstrijdblad!O10)))</f>
        <v/>
      </c>
      <c r="C3">
        <f>IF(_set1="wo",0,IF(LEN(_set1)=0,0,IF(ISERROR(VALUE(LEFT(_set1,B3-1)))=TRUE,0,VALUE(LEFT(_set1,B3-1)))))</f>
        <v>0</v>
      </c>
      <c r="D3">
        <f>IF(_set1="wo",0,IF(LEN(_set1)=0,0,IF(ISERROR(VALUE(RIGHT(_set1,LEN(_set1)-B3)))=TRUE,0,VALUE(RIGHT(_set1,LEN(_set1)-B3)))))</f>
        <v>0</v>
      </c>
      <c r="E3" t="str">
        <f>IF(C3=11,IF(D3&lt;10,"ok","nok"),"nok")</f>
        <v>nok</v>
      </c>
      <c r="F3" t="str">
        <f>IF(D3=11,IF(C3&lt;10,"ok","nok"),"nok")</f>
        <v>nok</v>
      </c>
      <c r="G3" t="str">
        <f>IF(C3+D3&gt;21,IF(D3=C3+2,"ok",IF(D3=C3-2,"ok","nok")),"nok")</f>
        <v>nok</v>
      </c>
      <c r="H3" t="str">
        <f>IF(_set1="","ok",IF(_set1="wo","ok",IF(E3="ok","ok",IF(F3="ok","ok",IF(G3="ok","ok","nok")))))</f>
        <v>ok</v>
      </c>
      <c r="I3">
        <f>IF(C3&gt;D3,1,0)</f>
        <v>0</v>
      </c>
      <c r="J3">
        <f>IF(D3&gt;C3,1,0)</f>
        <v>0</v>
      </c>
      <c r="K3">
        <f>IF(LEN(Wedstrijdblad!P10)=0,0,FIND("/",Wedstrijdblad!P10))</f>
        <v>0</v>
      </c>
      <c r="L3">
        <f>IF(LEN(Wedstrijdblad!P10)=0,0,VALUE(LEFT(Wedstrijdblad!P10,K3-1)))</f>
        <v>0</v>
      </c>
      <c r="M3">
        <f>IF(LEN(Wedstrijdblad!P10)=0,0,VALUE(RIGHT(Wedstrijdblad!P10,LEN(Wedstrijdblad!P10)-K3)))</f>
        <v>0</v>
      </c>
      <c r="N3" t="str">
        <f>IF(L3=11,IF(M3&lt;10,"ok","nok"),"nok")</f>
        <v>nok</v>
      </c>
      <c r="O3" t="str">
        <f>IF(M3=11,IF(L3&lt;10,"ok","nok"),"nok")</f>
        <v>nok</v>
      </c>
      <c r="P3" t="str">
        <f>IF(L3+M3&gt;21,IF(M3=L3+2,"ok",IF(M3=L3-2,"ok","nok")),"nok")</f>
        <v>nok</v>
      </c>
      <c r="Q3" t="str">
        <f>IF(Wedstrijdblad!P10="","ok",IF(N3="ok","ok",IF(O3="ok","ok",IF(P3="ok","ok","nok"))))</f>
        <v>ok</v>
      </c>
      <c r="R3">
        <f>IF(L3&gt;M3,1,0)</f>
        <v>0</v>
      </c>
      <c r="S3">
        <f>IF(M3&gt;L3,1,0)</f>
        <v>0</v>
      </c>
      <c r="T3">
        <f>IF(LEN(Wedstrijdblad!Q10)=0,0,FIND("/",Wedstrijdblad!Q10))</f>
        <v>0</v>
      </c>
      <c r="U3">
        <f>IF(LEN(Wedstrijdblad!Q10)=0,0,VALUE(LEFT(Wedstrijdblad!Q10,T3-1)))</f>
        <v>0</v>
      </c>
      <c r="V3">
        <f>IF(LEN(Wedstrijdblad!Q10)=0,0,VALUE(RIGHT(Wedstrijdblad!Q10,LEN(Wedstrijdblad!Q10)-T3)))</f>
        <v>0</v>
      </c>
      <c r="W3" t="str">
        <f>IF(U3=11,IF(V3&lt;10,"ok","nok"),"nok")</f>
        <v>nok</v>
      </c>
      <c r="X3" t="str">
        <f>IF(V3=11,IF(U3&lt;10,"ok","nok"),"nok")</f>
        <v>nok</v>
      </c>
      <c r="Y3" t="str">
        <f>IF(U3+V3&gt;21,IF(V3=U3+2,"ok",IF(V3=U3-2,"ok","nok")),"nok")</f>
        <v>nok</v>
      </c>
      <c r="Z3" t="str">
        <f>IF(Wedstrijdblad!Q10="","ok",IF(W3="ok","ok",IF(X3="ok","ok",IF(Y3="ok","ok","nok"))))</f>
        <v>ok</v>
      </c>
      <c r="AA3">
        <f>IF(U3&gt;V3,1,0)</f>
        <v>0</v>
      </c>
      <c r="AB3">
        <f>IF(V3&gt;U3,1,0)</f>
        <v>0</v>
      </c>
      <c r="AC3">
        <f>IF(LEN(Wedstrijdblad!R10)=0,0,FIND("/",Wedstrijdblad!R10))</f>
        <v>0</v>
      </c>
      <c r="AD3">
        <f>IF(LEN(Wedstrijdblad!R10)=0,0,VALUE(LEFT(Wedstrijdblad!R10,AC3-1)))</f>
        <v>0</v>
      </c>
      <c r="AE3">
        <f>IF(LEN(Wedstrijdblad!R10)=0,0,VALUE(RIGHT(Wedstrijdblad!R10,LEN(Wedstrijdblad!R10)-AC3)))</f>
        <v>0</v>
      </c>
      <c r="AF3" t="str">
        <f>IF(AD3=11,IF(AE3&lt;10,"ok","nok"),"nok")</f>
        <v>nok</v>
      </c>
      <c r="AG3" t="str">
        <f>IF(AE3=11,IF(AD3&lt;10,"ok","nok"),"nok")</f>
        <v>nok</v>
      </c>
      <c r="AH3" t="str">
        <f>IF(AD3+AE3&gt;21,IF(AE3=AD3+2,"ok",IF(AE3=AD3-2,"ok","nok")),"nok")</f>
        <v>nok</v>
      </c>
      <c r="AI3" t="str">
        <f>IF(Wedstrijdblad!R10="","ok",IF(AF3="ok","ok",IF(AG3="ok","ok",IF(AH3="ok","ok","nok"))))</f>
        <v>ok</v>
      </c>
      <c r="AJ3">
        <f>IF(AD3&gt;AE3,1,0)</f>
        <v>0</v>
      </c>
      <c r="AK3">
        <f>IF(AE3&gt;AD3,1,0)</f>
        <v>0</v>
      </c>
      <c r="AL3">
        <f>IF(LEN(Wedstrijdblad!S10)=0,0,FIND("/",Wedstrijdblad!S10))</f>
        <v>0</v>
      </c>
      <c r="AM3">
        <f>IF(LEN(Wedstrijdblad!S10)=0,0,VALUE(LEFT(Wedstrijdblad!S10,AL3-1)))</f>
        <v>0</v>
      </c>
      <c r="AN3">
        <f>IF(LEN(Wedstrijdblad!S10)=0,0,VALUE(RIGHT(Wedstrijdblad!S10,LEN(Wedstrijdblad!S10)-AL3)))</f>
        <v>0</v>
      </c>
      <c r="AO3" t="str">
        <f>IF(AM3=11,IF(AN3&lt;10,"ok","nok"),"nok")</f>
        <v>nok</v>
      </c>
      <c r="AP3" t="str">
        <f>IF(AN3=11,IF(AM3&lt;10,"ok","nok"),"nok")</f>
        <v>nok</v>
      </c>
      <c r="AQ3" t="str">
        <f>IF(AM3+AN3&gt;21,IF(AN3=AM3+2,"ok",IF(AN3=AM3-2,"ok","nok")),"nok")</f>
        <v>nok</v>
      </c>
      <c r="AR3" t="str">
        <f>IF(Wedstrijdblad!S10="","ok",IF(AO3="ok","ok",IF(AP3="ok","ok",IF(AQ3="ok","ok","nok"))))</f>
        <v>ok</v>
      </c>
      <c r="AS3">
        <f>IF(AM3&gt;AN3,1,0)</f>
        <v>0</v>
      </c>
      <c r="AT3">
        <f>IF(AN3&gt;AM3,1,0)</f>
        <v>0</v>
      </c>
    </row>
    <row r="4" spans="1:46" x14ac:dyDescent="0.2">
      <c r="A4" s="3">
        <v>2</v>
      </c>
      <c r="B4" t="str">
        <f>IF(Wedstrijdblad!O11="wo","",IF(LEN(Wedstrijdblad!O11)=0,"",FIND("/",Wedstrijdblad!O11)))</f>
        <v/>
      </c>
      <c r="C4">
        <f>IF(_set2="wo",0,IF(LEN(_set2)=0,0,IF(ISERROR(VALUE(LEFT(_set2,B4-1)))=TRUE,0,VALUE(LEFT(_set2,B4-1)))))</f>
        <v>0</v>
      </c>
      <c r="D4">
        <f>IF(_set2="wo",0,IF(LEN(_set2)=0,0,IF(ISERROR(VALUE(RIGHT(_set2,LEN(_set2)-B4)))=TRUE,0,VALUE(RIGHT(_set2,LEN(_set2)-B4)))))</f>
        <v>0</v>
      </c>
      <c r="E4" t="str">
        <f t="shared" ref="E4:E12" si="0">IF(C4=11,IF(D4&lt;10,"ok","nok"),"nok")</f>
        <v>nok</v>
      </c>
      <c r="F4" t="str">
        <f t="shared" ref="F4:F12" si="1">IF(D4=11,IF(C4&lt;10,"ok","nok"),"nok")</f>
        <v>nok</v>
      </c>
      <c r="G4" t="str">
        <f t="shared" ref="G4:G12" si="2">IF(C4+D4&gt;21,IF(D4=C4+2,"ok",IF(D4=C4-2,"ok","nok")),"nok")</f>
        <v>nok</v>
      </c>
      <c r="H4" t="str">
        <f>IF(_set2="","ok",IF(_set2="wo","ok",IF(E4="ok","ok",IF(F4="ok","ok",IF(G4="ok","ok","nok")))))</f>
        <v>ok</v>
      </c>
      <c r="I4">
        <f t="shared" ref="I4:I12" si="3">IF(C4&gt;D4,1,0)</f>
        <v>0</v>
      </c>
      <c r="J4">
        <f t="shared" ref="J4:J12" si="4">IF(D4&gt;C4,1,0)</f>
        <v>0</v>
      </c>
      <c r="K4">
        <f>IF(LEN(Wedstrijdblad!P11)=0,0,FIND("/",Wedstrijdblad!P11))</f>
        <v>0</v>
      </c>
      <c r="L4">
        <f>IF(LEN(Wedstrijdblad!P11)=0,0,VALUE(LEFT(Wedstrijdblad!P11,K4-1)))</f>
        <v>0</v>
      </c>
      <c r="M4">
        <f>IF(LEN(Wedstrijdblad!P11)=0,0,VALUE(RIGHT(Wedstrijdblad!P11,LEN(Wedstrijdblad!P11)-K4)))</f>
        <v>0</v>
      </c>
      <c r="N4" t="str">
        <f t="shared" ref="N4:N12" si="5">IF(L4=11,IF(M4&lt;10,"ok","nok"),"nok")</f>
        <v>nok</v>
      </c>
      <c r="O4" t="str">
        <f t="shared" ref="O4:O12" si="6">IF(M4=11,IF(L4&lt;10,"ok","nok"),"nok")</f>
        <v>nok</v>
      </c>
      <c r="P4" t="str">
        <f t="shared" ref="P4:P12" si="7">IF(L4+M4&gt;21,IF(M4=L4+2,"ok",IF(M4=L4-2,"ok","nok")),"nok")</f>
        <v>nok</v>
      </c>
      <c r="Q4" t="str">
        <f>IF(Wedstrijdblad!P11="","ok",IF(N4="ok","ok",IF(O4="ok","ok",IF(P4="ok","ok","nok"))))</f>
        <v>ok</v>
      </c>
      <c r="R4">
        <f t="shared" ref="R4:R12" si="8">IF(L4&gt;M4,1,0)</f>
        <v>0</v>
      </c>
      <c r="S4">
        <f t="shared" ref="S4:S12" si="9">IF(M4&gt;L4,1,0)</f>
        <v>0</v>
      </c>
      <c r="T4">
        <f>IF(LEN(Wedstrijdblad!Q11)=0,0,FIND("/",Wedstrijdblad!Q11))</f>
        <v>0</v>
      </c>
      <c r="U4">
        <f>IF(LEN(Wedstrijdblad!Q11)=0,0,VALUE(LEFT(Wedstrijdblad!Q11,T4-1)))</f>
        <v>0</v>
      </c>
      <c r="V4">
        <f>IF(LEN(Wedstrijdblad!Q11)=0,0,VALUE(RIGHT(Wedstrijdblad!Q11,LEN(Wedstrijdblad!Q11)-T4)))</f>
        <v>0</v>
      </c>
      <c r="W4" t="str">
        <f t="shared" ref="W4:W12" si="10">IF(U4=11,IF(V4&lt;10,"ok","nok"),"nok")</f>
        <v>nok</v>
      </c>
      <c r="X4" t="str">
        <f t="shared" ref="X4:X12" si="11">IF(V4=11,IF(U4&lt;10,"ok","nok"),"nok")</f>
        <v>nok</v>
      </c>
      <c r="Y4" t="str">
        <f t="shared" ref="Y4:Y12" si="12">IF(U4+V4&gt;21,IF(V4=U4+2,"ok",IF(V4=U4-2,"ok","nok")),"nok")</f>
        <v>nok</v>
      </c>
      <c r="Z4" t="str">
        <f>IF(Wedstrijdblad!Q11="","ok",IF(W4="ok","ok",IF(X4="ok","ok",IF(Y4="ok","ok","nok"))))</f>
        <v>ok</v>
      </c>
      <c r="AA4">
        <f t="shared" ref="AA4:AA12" si="13">IF(U4&gt;V4,1,0)</f>
        <v>0</v>
      </c>
      <c r="AB4">
        <f t="shared" ref="AB4:AB12" si="14">IF(V4&gt;U4,1,0)</f>
        <v>0</v>
      </c>
      <c r="AC4">
        <f>IF(LEN(Wedstrijdblad!R11)=0,0,FIND("/",Wedstrijdblad!R11))</f>
        <v>0</v>
      </c>
      <c r="AD4">
        <f>IF(LEN(Wedstrijdblad!R11)=0,0,VALUE(LEFT(Wedstrijdblad!R11,AC4-1)))</f>
        <v>0</v>
      </c>
      <c r="AE4">
        <f>IF(LEN(Wedstrijdblad!R11)=0,0,VALUE(RIGHT(Wedstrijdblad!R11,LEN(Wedstrijdblad!R11)-AC4)))</f>
        <v>0</v>
      </c>
      <c r="AF4" t="str">
        <f t="shared" ref="AF4:AF12" si="15">IF(AD4=11,IF(AE4&lt;10,"ok","nok"),"nok")</f>
        <v>nok</v>
      </c>
      <c r="AG4" t="str">
        <f t="shared" ref="AG4:AG12" si="16">IF(AE4=11,IF(AD4&lt;10,"ok","nok"),"nok")</f>
        <v>nok</v>
      </c>
      <c r="AH4" t="str">
        <f t="shared" ref="AH4:AH12" si="17">IF(AD4+AE4&gt;21,IF(AE4=AD4+2,"ok",IF(AE4=AD4-2,"ok","nok")),"nok")</f>
        <v>nok</v>
      </c>
      <c r="AI4" t="str">
        <f>IF(Wedstrijdblad!R11="","ok",IF(AF4="ok","ok",IF(AG4="ok","ok",IF(AH4="ok","ok","nok"))))</f>
        <v>ok</v>
      </c>
      <c r="AJ4">
        <f t="shared" ref="AJ4:AJ12" si="18">IF(AD4&gt;AE4,1,0)</f>
        <v>0</v>
      </c>
      <c r="AK4">
        <f t="shared" ref="AK4:AK12" si="19">IF(AE4&gt;AD4,1,0)</f>
        <v>0</v>
      </c>
      <c r="AL4">
        <f>IF(LEN(Wedstrijdblad!S11)=0,0,FIND("/",Wedstrijdblad!S11))</f>
        <v>0</v>
      </c>
      <c r="AM4">
        <f>IF(LEN(Wedstrijdblad!S11)=0,0,VALUE(LEFT(Wedstrijdblad!S11,AL4-1)))</f>
        <v>0</v>
      </c>
      <c r="AN4">
        <f>IF(LEN(Wedstrijdblad!S11)=0,0,VALUE(RIGHT(Wedstrijdblad!S11,LEN(Wedstrijdblad!S11)-AL4)))</f>
        <v>0</v>
      </c>
      <c r="AO4" t="str">
        <f t="shared" ref="AO4:AO12" si="20">IF(AM4=11,IF(AN4&lt;10,"ok","nok"),"nok")</f>
        <v>nok</v>
      </c>
      <c r="AP4" t="str">
        <f t="shared" ref="AP4:AP12" si="21">IF(AN4=11,IF(AM4&lt;10,"ok","nok"),"nok")</f>
        <v>nok</v>
      </c>
      <c r="AQ4" t="str">
        <f t="shared" ref="AQ4:AQ12" si="22">IF(AM4+AN4&gt;21,IF(AN4=AM4+2,"ok",IF(AN4=AM4-2,"ok","nok")),"nok")</f>
        <v>nok</v>
      </c>
      <c r="AR4" t="str">
        <f>IF(Wedstrijdblad!S11="","ok",IF(AO4="ok","ok",IF(AP4="ok","ok",IF(AQ4="ok","ok","nok"))))</f>
        <v>ok</v>
      </c>
      <c r="AS4">
        <f t="shared" ref="AS4:AS12" si="23">IF(AM4&gt;AN4,1,0)</f>
        <v>0</v>
      </c>
      <c r="AT4">
        <f t="shared" ref="AT4:AT12" si="24">IF(AN4&gt;AM4,1,0)</f>
        <v>0</v>
      </c>
    </row>
    <row r="5" spans="1:46" x14ac:dyDescent="0.2">
      <c r="A5" s="3">
        <v>3</v>
      </c>
      <c r="B5" t="str">
        <f>IF(Wedstrijdblad!O12="wo","",IF(LEN(Wedstrijdblad!O12)=0,"",FIND("/",Wedstrijdblad!O12)))</f>
        <v/>
      </c>
      <c r="C5">
        <f>IF(_set3="wo",0,IF(LEN(_set3)=0,0,IF(ISERROR(VALUE(LEFT(_set3,B5-1)))=TRUE,0,VALUE(LEFT(_set3,B5-1)))))</f>
        <v>0</v>
      </c>
      <c r="D5">
        <f>IF(_set3="wo",0,IF(LEN(_set3)=0,0,IF(ISERROR(VALUE(RIGHT(_set3,LEN(_set3)-B5)))=TRUE,0,VALUE(RIGHT(_set3,LEN(_set3)-B5)))))</f>
        <v>0</v>
      </c>
      <c r="E5" t="str">
        <f t="shared" si="0"/>
        <v>nok</v>
      </c>
      <c r="F5" t="str">
        <f t="shared" si="1"/>
        <v>nok</v>
      </c>
      <c r="G5" t="str">
        <f t="shared" si="2"/>
        <v>nok</v>
      </c>
      <c r="H5" t="str">
        <f>IF(_set3="","ok",IF(_set3="wo","ok",IF(E5="ok","ok",IF(F5="ok","ok",IF(G5="ok","ok","nok")))))</f>
        <v>ok</v>
      </c>
      <c r="I5">
        <f t="shared" si="3"/>
        <v>0</v>
      </c>
      <c r="J5">
        <f t="shared" si="4"/>
        <v>0</v>
      </c>
      <c r="K5">
        <f>IF(LEN(Wedstrijdblad!P12)=0,0,FIND("/",Wedstrijdblad!P12))</f>
        <v>0</v>
      </c>
      <c r="L5">
        <f>IF(LEN(Wedstrijdblad!P12)=0,0,VALUE(LEFT(Wedstrijdblad!P12,K5-1)))</f>
        <v>0</v>
      </c>
      <c r="M5">
        <f>IF(LEN(Wedstrijdblad!P12)=0,0,VALUE(RIGHT(Wedstrijdblad!P12,LEN(Wedstrijdblad!P12)-K5)))</f>
        <v>0</v>
      </c>
      <c r="N5" t="str">
        <f t="shared" si="5"/>
        <v>nok</v>
      </c>
      <c r="O5" t="str">
        <f t="shared" si="6"/>
        <v>nok</v>
      </c>
      <c r="P5" t="str">
        <f t="shared" si="7"/>
        <v>nok</v>
      </c>
      <c r="Q5" t="str">
        <f>IF(Wedstrijdblad!P12="","ok",IF(N5="ok","ok",IF(O5="ok","ok",IF(P5="ok","ok","nok"))))</f>
        <v>ok</v>
      </c>
      <c r="R5">
        <f t="shared" si="8"/>
        <v>0</v>
      </c>
      <c r="S5">
        <f t="shared" si="9"/>
        <v>0</v>
      </c>
      <c r="T5">
        <f>IF(LEN(Wedstrijdblad!Q12)=0,0,FIND("/",Wedstrijdblad!Q12))</f>
        <v>0</v>
      </c>
      <c r="U5">
        <f>IF(LEN(Wedstrijdblad!Q12)=0,0,VALUE(LEFT(Wedstrijdblad!Q12,T5-1)))</f>
        <v>0</v>
      </c>
      <c r="V5">
        <f>IF(LEN(Wedstrijdblad!Q12)=0,0,VALUE(RIGHT(Wedstrijdblad!Q12,LEN(Wedstrijdblad!Q12)-T5)))</f>
        <v>0</v>
      </c>
      <c r="W5" t="str">
        <f t="shared" si="10"/>
        <v>nok</v>
      </c>
      <c r="X5" t="str">
        <f t="shared" si="11"/>
        <v>nok</v>
      </c>
      <c r="Y5" t="str">
        <f t="shared" si="12"/>
        <v>nok</v>
      </c>
      <c r="Z5" t="str">
        <f>IF(Wedstrijdblad!Q12="","ok",IF(W5="ok","ok",IF(X5="ok","ok",IF(Y5="ok","ok","nok"))))</f>
        <v>ok</v>
      </c>
      <c r="AA5">
        <f t="shared" si="13"/>
        <v>0</v>
      </c>
      <c r="AB5">
        <f t="shared" si="14"/>
        <v>0</v>
      </c>
      <c r="AC5">
        <f>IF(LEN(Wedstrijdblad!R12)=0,0,FIND("/",Wedstrijdblad!R12))</f>
        <v>0</v>
      </c>
      <c r="AD5">
        <f>IF(LEN(Wedstrijdblad!R12)=0,0,VALUE(LEFT(Wedstrijdblad!R12,AC5-1)))</f>
        <v>0</v>
      </c>
      <c r="AE5">
        <f>IF(LEN(Wedstrijdblad!R12)=0,0,VALUE(RIGHT(Wedstrijdblad!R12,LEN(Wedstrijdblad!R12)-AC5)))</f>
        <v>0</v>
      </c>
      <c r="AF5" t="str">
        <f t="shared" si="15"/>
        <v>nok</v>
      </c>
      <c r="AG5" t="str">
        <f t="shared" si="16"/>
        <v>nok</v>
      </c>
      <c r="AH5" t="str">
        <f t="shared" si="17"/>
        <v>nok</v>
      </c>
      <c r="AI5" t="str">
        <f>IF(Wedstrijdblad!R12="","ok",IF(AF5="ok","ok",IF(AG5="ok","ok",IF(AH5="ok","ok","nok"))))</f>
        <v>ok</v>
      </c>
      <c r="AJ5">
        <f t="shared" si="18"/>
        <v>0</v>
      </c>
      <c r="AK5">
        <f t="shared" si="19"/>
        <v>0</v>
      </c>
      <c r="AL5">
        <f>IF(LEN(Wedstrijdblad!S12)=0,0,FIND("/",Wedstrijdblad!S12))</f>
        <v>0</v>
      </c>
      <c r="AM5">
        <f>IF(LEN(Wedstrijdblad!S12)=0,0,VALUE(LEFT(Wedstrijdblad!S12,AL5-1)))</f>
        <v>0</v>
      </c>
      <c r="AN5">
        <f>IF(LEN(Wedstrijdblad!S12)=0,0,VALUE(RIGHT(Wedstrijdblad!S12,LEN(Wedstrijdblad!S12)-AL5)))</f>
        <v>0</v>
      </c>
      <c r="AO5" t="str">
        <f t="shared" si="20"/>
        <v>nok</v>
      </c>
      <c r="AP5" t="str">
        <f t="shared" si="21"/>
        <v>nok</v>
      </c>
      <c r="AQ5" t="str">
        <f t="shared" si="22"/>
        <v>nok</v>
      </c>
      <c r="AR5" t="str">
        <f>IF(Wedstrijdblad!S12="","ok",IF(AO5="ok","ok",IF(AP5="ok","ok",IF(AQ5="ok","ok","nok"))))</f>
        <v>ok</v>
      </c>
      <c r="AS5">
        <f t="shared" si="23"/>
        <v>0</v>
      </c>
      <c r="AT5">
        <f t="shared" si="24"/>
        <v>0</v>
      </c>
    </row>
    <row r="6" spans="1:46" x14ac:dyDescent="0.2">
      <c r="A6" s="3">
        <v>4</v>
      </c>
      <c r="B6" t="str">
        <f>IF(Wedstrijdblad!O13="wo","",IF(LEN(Wedstrijdblad!O13)=0,"",FIND("/",Wedstrijdblad!O13)))</f>
        <v/>
      </c>
      <c r="C6">
        <f>IF(_set4="wo",0,IF(LEN(_set4)=0,0,IF(ISERROR(VALUE(LEFT(_set4,B6-1)))=TRUE,0,VALUE(LEFT(_set4,B6-1)))))</f>
        <v>0</v>
      </c>
      <c r="D6">
        <f>IF(_set4="wo",0,IF(LEN(_set4)=0,0,IF(ISERROR(VALUE(RIGHT(_set4,LEN(_set4)-B6)))=TRUE,0,VALUE(RIGHT(_set4,LEN(_set4)-B6)))))</f>
        <v>0</v>
      </c>
      <c r="E6" t="str">
        <f t="shared" si="0"/>
        <v>nok</v>
      </c>
      <c r="F6" t="str">
        <f t="shared" si="1"/>
        <v>nok</v>
      </c>
      <c r="G6" t="str">
        <f t="shared" si="2"/>
        <v>nok</v>
      </c>
      <c r="H6" t="str">
        <f>IF(_set4="","ok",IF(_set4="wo","ok",IF(E6="ok","ok",IF(F6="ok","ok",IF(G6="ok","ok","nok")))))</f>
        <v>ok</v>
      </c>
      <c r="I6">
        <f t="shared" si="3"/>
        <v>0</v>
      </c>
      <c r="J6">
        <f t="shared" si="4"/>
        <v>0</v>
      </c>
      <c r="K6">
        <f>IF(LEN(Wedstrijdblad!P13)=0,0,FIND("/",Wedstrijdblad!P13))</f>
        <v>0</v>
      </c>
      <c r="L6">
        <f>IF(LEN(Wedstrijdblad!P13)=0,0,VALUE(LEFT(Wedstrijdblad!P13,K6-1)))</f>
        <v>0</v>
      </c>
      <c r="M6">
        <f>IF(LEN(Wedstrijdblad!P13)=0,0,VALUE(RIGHT(Wedstrijdblad!P13,LEN(Wedstrijdblad!P13)-K6)))</f>
        <v>0</v>
      </c>
      <c r="N6" t="str">
        <f t="shared" si="5"/>
        <v>nok</v>
      </c>
      <c r="O6" t="str">
        <f t="shared" si="6"/>
        <v>nok</v>
      </c>
      <c r="P6" t="str">
        <f t="shared" si="7"/>
        <v>nok</v>
      </c>
      <c r="Q6" t="str">
        <f>IF(Wedstrijdblad!P13="","ok",IF(N6="ok","ok",IF(O6="ok","ok",IF(P6="ok","ok","nok"))))</f>
        <v>ok</v>
      </c>
      <c r="R6">
        <f t="shared" si="8"/>
        <v>0</v>
      </c>
      <c r="S6">
        <f t="shared" si="9"/>
        <v>0</v>
      </c>
      <c r="T6">
        <f>IF(LEN(Wedstrijdblad!Q13)=0,0,FIND("/",Wedstrijdblad!Q13))</f>
        <v>0</v>
      </c>
      <c r="U6">
        <f>IF(LEN(Wedstrijdblad!Q13)=0,0,VALUE(LEFT(Wedstrijdblad!Q13,T6-1)))</f>
        <v>0</v>
      </c>
      <c r="V6">
        <f>IF(LEN(Wedstrijdblad!Q13)=0,0,VALUE(RIGHT(Wedstrijdblad!Q13,LEN(Wedstrijdblad!Q13)-T6)))</f>
        <v>0</v>
      </c>
      <c r="W6" t="str">
        <f t="shared" si="10"/>
        <v>nok</v>
      </c>
      <c r="X6" t="str">
        <f t="shared" si="11"/>
        <v>nok</v>
      </c>
      <c r="Y6" t="str">
        <f t="shared" si="12"/>
        <v>nok</v>
      </c>
      <c r="Z6" t="str">
        <f>IF(Wedstrijdblad!Q13="","ok",IF(W6="ok","ok",IF(X6="ok","ok",IF(Y6="ok","ok","nok"))))</f>
        <v>ok</v>
      </c>
      <c r="AA6">
        <f t="shared" si="13"/>
        <v>0</v>
      </c>
      <c r="AB6">
        <f t="shared" si="14"/>
        <v>0</v>
      </c>
      <c r="AC6">
        <f>IF(LEN(Wedstrijdblad!R13)=0,0,FIND("/",Wedstrijdblad!R13))</f>
        <v>0</v>
      </c>
      <c r="AD6">
        <f>IF(LEN(Wedstrijdblad!R13)=0,0,VALUE(LEFT(Wedstrijdblad!R13,AC6-1)))</f>
        <v>0</v>
      </c>
      <c r="AE6">
        <f>IF(LEN(Wedstrijdblad!R13)=0,0,VALUE(RIGHT(Wedstrijdblad!R13,LEN(Wedstrijdblad!R13)-AC6)))</f>
        <v>0</v>
      </c>
      <c r="AF6" t="str">
        <f t="shared" si="15"/>
        <v>nok</v>
      </c>
      <c r="AG6" t="str">
        <f t="shared" si="16"/>
        <v>nok</v>
      </c>
      <c r="AH6" t="str">
        <f t="shared" si="17"/>
        <v>nok</v>
      </c>
      <c r="AI6" t="str">
        <f>IF(Wedstrijdblad!R13="","ok",IF(AF6="ok","ok",IF(AG6="ok","ok",IF(AH6="ok","ok","nok"))))</f>
        <v>ok</v>
      </c>
      <c r="AJ6">
        <f t="shared" si="18"/>
        <v>0</v>
      </c>
      <c r="AK6">
        <f t="shared" si="19"/>
        <v>0</v>
      </c>
      <c r="AL6">
        <f>IF(LEN(Wedstrijdblad!S13)=0,0,FIND("/",Wedstrijdblad!S13))</f>
        <v>0</v>
      </c>
      <c r="AM6">
        <f>IF(LEN(Wedstrijdblad!S13)=0,0,VALUE(LEFT(Wedstrijdblad!S13,AL6-1)))</f>
        <v>0</v>
      </c>
      <c r="AN6">
        <f>IF(LEN(Wedstrijdblad!S13)=0,0,VALUE(RIGHT(Wedstrijdblad!S13,LEN(Wedstrijdblad!S13)-AL6)))</f>
        <v>0</v>
      </c>
      <c r="AO6" t="str">
        <f t="shared" si="20"/>
        <v>nok</v>
      </c>
      <c r="AP6" t="str">
        <f t="shared" si="21"/>
        <v>nok</v>
      </c>
      <c r="AQ6" t="str">
        <f t="shared" si="22"/>
        <v>nok</v>
      </c>
      <c r="AR6" t="str">
        <f>IF(Wedstrijdblad!S13="","ok",IF(AO6="ok","ok",IF(AP6="ok","ok",IF(AQ6="ok","ok","nok"))))</f>
        <v>ok</v>
      </c>
      <c r="AS6">
        <f t="shared" si="23"/>
        <v>0</v>
      </c>
      <c r="AT6">
        <f t="shared" si="24"/>
        <v>0</v>
      </c>
    </row>
    <row r="7" spans="1:46" x14ac:dyDescent="0.2">
      <c r="A7" s="3">
        <v>5</v>
      </c>
      <c r="B7" t="str">
        <f>IF(Wedstrijdblad!O14="wo","",IF(LEN(Wedstrijdblad!O14)=0,"",FIND("/",Wedstrijdblad!O14)))</f>
        <v/>
      </c>
      <c r="C7">
        <f>IF(_set5="wo",0,IF(LEN(_set5)=0,0,IF(ISERROR(VALUE(LEFT(_set5,B7-1)))=TRUE,0,VALUE(LEFT(_set5,B7-1)))))</f>
        <v>0</v>
      </c>
      <c r="D7">
        <f>IF(_set5="wo",0,IF(LEN(_set5)=0,0,IF(ISERROR(VALUE(RIGHT(_set5,LEN(_set5)-B7)))=TRUE,0,VALUE(RIGHT(_set5,LEN(_set5)-B7)))))</f>
        <v>0</v>
      </c>
      <c r="E7" t="str">
        <f t="shared" si="0"/>
        <v>nok</v>
      </c>
      <c r="F7" t="str">
        <f t="shared" si="1"/>
        <v>nok</v>
      </c>
      <c r="G7" t="str">
        <f t="shared" si="2"/>
        <v>nok</v>
      </c>
      <c r="H7" t="str">
        <f>IF(_set5="","ok",IF(_set5="wo","ok",IF(E7="ok","ok",IF(F7="ok","ok",IF(G7="ok","ok","nok")))))</f>
        <v>ok</v>
      </c>
      <c r="I7">
        <f t="shared" si="3"/>
        <v>0</v>
      </c>
      <c r="J7">
        <f t="shared" si="4"/>
        <v>0</v>
      </c>
      <c r="K7">
        <f>IF(LEN(Wedstrijdblad!P14)=0,0,FIND("/",Wedstrijdblad!P14))</f>
        <v>0</v>
      </c>
      <c r="L7">
        <f>IF(LEN(Wedstrijdblad!P14)=0,0,VALUE(LEFT(Wedstrijdblad!P14,K7-1)))</f>
        <v>0</v>
      </c>
      <c r="M7">
        <f>IF(LEN(Wedstrijdblad!P14)=0,0,VALUE(RIGHT(Wedstrijdblad!P14,LEN(Wedstrijdblad!P14)-K7)))</f>
        <v>0</v>
      </c>
      <c r="N7" t="str">
        <f t="shared" si="5"/>
        <v>nok</v>
      </c>
      <c r="O7" t="str">
        <f t="shared" si="6"/>
        <v>nok</v>
      </c>
      <c r="P7" t="str">
        <f t="shared" si="7"/>
        <v>nok</v>
      </c>
      <c r="Q7" t="str">
        <f>IF(Wedstrijdblad!P14="","ok",IF(N7="ok","ok",IF(O7="ok","ok",IF(P7="ok","ok","nok"))))</f>
        <v>ok</v>
      </c>
      <c r="R7">
        <f t="shared" si="8"/>
        <v>0</v>
      </c>
      <c r="S7">
        <f t="shared" si="9"/>
        <v>0</v>
      </c>
      <c r="T7">
        <f>IF(LEN(Wedstrijdblad!Q14)=0,0,FIND("/",Wedstrijdblad!Q14))</f>
        <v>0</v>
      </c>
      <c r="U7">
        <f>IF(LEN(Wedstrijdblad!Q14)=0,0,VALUE(LEFT(Wedstrijdblad!Q14,T7-1)))</f>
        <v>0</v>
      </c>
      <c r="V7">
        <f>IF(LEN(Wedstrijdblad!Q14)=0,0,VALUE(RIGHT(Wedstrijdblad!Q14,LEN(Wedstrijdblad!Q14)-T7)))</f>
        <v>0</v>
      </c>
      <c r="W7" t="str">
        <f t="shared" si="10"/>
        <v>nok</v>
      </c>
      <c r="X7" t="str">
        <f t="shared" si="11"/>
        <v>nok</v>
      </c>
      <c r="Y7" t="str">
        <f t="shared" si="12"/>
        <v>nok</v>
      </c>
      <c r="Z7" t="str">
        <f>IF(Wedstrijdblad!Q14="","ok",IF(W7="ok","ok",IF(X7="ok","ok",IF(Y7="ok","ok","nok"))))</f>
        <v>ok</v>
      </c>
      <c r="AA7">
        <f t="shared" si="13"/>
        <v>0</v>
      </c>
      <c r="AB7">
        <f t="shared" si="14"/>
        <v>0</v>
      </c>
      <c r="AC7">
        <f>IF(LEN(Wedstrijdblad!R14)=0,0,FIND("/",Wedstrijdblad!R14))</f>
        <v>0</v>
      </c>
      <c r="AD7">
        <f>IF(LEN(Wedstrijdblad!R14)=0,0,VALUE(LEFT(Wedstrijdblad!R14,AC7-1)))</f>
        <v>0</v>
      </c>
      <c r="AE7">
        <f>IF(LEN(Wedstrijdblad!R14)=0,0,VALUE(RIGHT(Wedstrijdblad!R14,LEN(Wedstrijdblad!R14)-AC7)))</f>
        <v>0</v>
      </c>
      <c r="AF7" t="str">
        <f t="shared" si="15"/>
        <v>nok</v>
      </c>
      <c r="AG7" t="str">
        <f t="shared" si="16"/>
        <v>nok</v>
      </c>
      <c r="AH7" t="str">
        <f t="shared" si="17"/>
        <v>nok</v>
      </c>
      <c r="AI7" t="str">
        <f>IF(Wedstrijdblad!R14="","ok",IF(AF7="ok","ok",IF(AG7="ok","ok",IF(AH7="ok","ok","nok"))))</f>
        <v>ok</v>
      </c>
      <c r="AJ7">
        <f t="shared" si="18"/>
        <v>0</v>
      </c>
      <c r="AK7">
        <f t="shared" si="19"/>
        <v>0</v>
      </c>
      <c r="AL7">
        <f>IF(LEN(Wedstrijdblad!S14)=0,0,FIND("/",Wedstrijdblad!S14))</f>
        <v>0</v>
      </c>
      <c r="AM7">
        <f>IF(LEN(Wedstrijdblad!S14)=0,0,VALUE(LEFT(Wedstrijdblad!S14,AL7-1)))</f>
        <v>0</v>
      </c>
      <c r="AN7">
        <f>IF(LEN(Wedstrijdblad!S14)=0,0,VALUE(RIGHT(Wedstrijdblad!S14,LEN(Wedstrijdblad!S14)-AL7)))</f>
        <v>0</v>
      </c>
      <c r="AO7" t="str">
        <f t="shared" si="20"/>
        <v>nok</v>
      </c>
      <c r="AP7" t="str">
        <f t="shared" si="21"/>
        <v>nok</v>
      </c>
      <c r="AQ7" t="str">
        <f t="shared" si="22"/>
        <v>nok</v>
      </c>
      <c r="AR7" t="str">
        <f>IF(Wedstrijdblad!S14="","ok",IF(AO7="ok","ok",IF(AP7="ok","ok",IF(AQ7="ok","ok","nok"))))</f>
        <v>ok</v>
      </c>
      <c r="AS7">
        <f t="shared" si="23"/>
        <v>0</v>
      </c>
      <c r="AT7">
        <f t="shared" si="24"/>
        <v>0</v>
      </c>
    </row>
    <row r="8" spans="1:46" x14ac:dyDescent="0.2">
      <c r="A8" s="3">
        <v>6</v>
      </c>
      <c r="B8" t="str">
        <f>IF(Wedstrijdblad!O15="wo","",IF(LEN(Wedstrijdblad!O15)=0,"",FIND("/",Wedstrijdblad!O15)))</f>
        <v/>
      </c>
      <c r="C8">
        <f>IF(_set6="wo",0,IF(LEN(_set6)=0,0,IF(ISERROR(VALUE(LEFT(_set6,B8-1)))=TRUE,0,VALUE(LEFT(_set6,B8-1)))))</f>
        <v>0</v>
      </c>
      <c r="D8">
        <f>IF(_set6="wo",0,IF(LEN(_set6)=0,0,IF(ISERROR(VALUE(RIGHT(_set6,LEN(_set6)-B8)))=TRUE,0,VALUE(RIGHT(_set6,LEN(_set6)-B8)))))</f>
        <v>0</v>
      </c>
      <c r="E8" t="str">
        <f t="shared" si="0"/>
        <v>nok</v>
      </c>
      <c r="F8" t="str">
        <f t="shared" si="1"/>
        <v>nok</v>
      </c>
      <c r="G8" t="str">
        <f t="shared" si="2"/>
        <v>nok</v>
      </c>
      <c r="H8" t="str">
        <f>IF(_set6="","ok",IF(_set6="wo","ok",IF(E8="ok","ok",IF(F8="ok","ok",IF(G8="ok","ok","nok")))))</f>
        <v>ok</v>
      </c>
      <c r="I8">
        <f t="shared" si="3"/>
        <v>0</v>
      </c>
      <c r="J8">
        <f t="shared" si="4"/>
        <v>0</v>
      </c>
      <c r="K8">
        <f>IF(LEN(Wedstrijdblad!P15)=0,0,FIND("/",Wedstrijdblad!P15))</f>
        <v>0</v>
      </c>
      <c r="L8">
        <f>IF(LEN(Wedstrijdblad!P15)=0,0,VALUE(LEFT(Wedstrijdblad!P15,K8-1)))</f>
        <v>0</v>
      </c>
      <c r="M8">
        <f>IF(LEN(Wedstrijdblad!P15)=0,0,VALUE(RIGHT(Wedstrijdblad!P15,LEN(Wedstrijdblad!P15)-K8)))</f>
        <v>0</v>
      </c>
      <c r="N8" t="str">
        <f t="shared" si="5"/>
        <v>nok</v>
      </c>
      <c r="O8" t="str">
        <f t="shared" si="6"/>
        <v>nok</v>
      </c>
      <c r="P8" t="str">
        <f t="shared" si="7"/>
        <v>nok</v>
      </c>
      <c r="Q8" t="str">
        <f>IF(Wedstrijdblad!P15="","ok",IF(N8="ok","ok",IF(O8="ok","ok",IF(P8="ok","ok","nok"))))</f>
        <v>ok</v>
      </c>
      <c r="R8">
        <f t="shared" si="8"/>
        <v>0</v>
      </c>
      <c r="S8">
        <f t="shared" si="9"/>
        <v>0</v>
      </c>
      <c r="T8">
        <f>IF(LEN(Wedstrijdblad!Q15)=0,0,FIND("/",Wedstrijdblad!Q15))</f>
        <v>0</v>
      </c>
      <c r="U8">
        <f>IF(LEN(Wedstrijdblad!Q15)=0,0,VALUE(LEFT(Wedstrijdblad!Q15,T8-1)))</f>
        <v>0</v>
      </c>
      <c r="V8">
        <f>IF(LEN(Wedstrijdblad!Q15)=0,0,VALUE(RIGHT(Wedstrijdblad!Q15,LEN(Wedstrijdblad!Q15)-T8)))</f>
        <v>0</v>
      </c>
      <c r="W8" t="str">
        <f t="shared" si="10"/>
        <v>nok</v>
      </c>
      <c r="X8" t="str">
        <f t="shared" si="11"/>
        <v>nok</v>
      </c>
      <c r="Y8" t="str">
        <f t="shared" si="12"/>
        <v>nok</v>
      </c>
      <c r="Z8" t="str">
        <f>IF(Wedstrijdblad!Q15="","ok",IF(W8="ok","ok",IF(X8="ok","ok",IF(Y8="ok","ok","nok"))))</f>
        <v>ok</v>
      </c>
      <c r="AA8">
        <f t="shared" si="13"/>
        <v>0</v>
      </c>
      <c r="AB8">
        <f t="shared" si="14"/>
        <v>0</v>
      </c>
      <c r="AC8">
        <f>IF(LEN(Wedstrijdblad!R15)=0,0,FIND("/",Wedstrijdblad!R15))</f>
        <v>0</v>
      </c>
      <c r="AD8">
        <f>IF(LEN(Wedstrijdblad!R15)=0,0,VALUE(LEFT(Wedstrijdblad!R15,AC8-1)))</f>
        <v>0</v>
      </c>
      <c r="AE8">
        <f>IF(LEN(Wedstrijdblad!R15)=0,0,VALUE(RIGHT(Wedstrijdblad!R15,LEN(Wedstrijdblad!R15)-AC8)))</f>
        <v>0</v>
      </c>
      <c r="AF8" t="str">
        <f t="shared" si="15"/>
        <v>nok</v>
      </c>
      <c r="AG8" t="str">
        <f t="shared" si="16"/>
        <v>nok</v>
      </c>
      <c r="AH8" t="str">
        <f t="shared" si="17"/>
        <v>nok</v>
      </c>
      <c r="AI8" t="str">
        <f>IF(Wedstrijdblad!R15="","ok",IF(AF8="ok","ok",IF(AG8="ok","ok",IF(AH8="ok","ok","nok"))))</f>
        <v>ok</v>
      </c>
      <c r="AJ8">
        <f t="shared" si="18"/>
        <v>0</v>
      </c>
      <c r="AK8">
        <f t="shared" si="19"/>
        <v>0</v>
      </c>
      <c r="AL8">
        <f>IF(LEN(Wedstrijdblad!S15)=0,0,FIND("/",Wedstrijdblad!S15))</f>
        <v>0</v>
      </c>
      <c r="AM8">
        <f>IF(LEN(Wedstrijdblad!S15)=0,0,VALUE(LEFT(Wedstrijdblad!S15,AL8-1)))</f>
        <v>0</v>
      </c>
      <c r="AN8">
        <f>IF(LEN(Wedstrijdblad!S15)=0,0,VALUE(RIGHT(Wedstrijdblad!S15,LEN(Wedstrijdblad!S15)-AL8)))</f>
        <v>0</v>
      </c>
      <c r="AO8" t="str">
        <f t="shared" si="20"/>
        <v>nok</v>
      </c>
      <c r="AP8" t="str">
        <f t="shared" si="21"/>
        <v>nok</v>
      </c>
      <c r="AQ8" t="str">
        <f t="shared" si="22"/>
        <v>nok</v>
      </c>
      <c r="AR8" t="str">
        <f>IF(Wedstrijdblad!S15="","ok",IF(AO8="ok","ok",IF(AP8="ok","ok",IF(AQ8="ok","ok","nok"))))</f>
        <v>ok</v>
      </c>
      <c r="AS8">
        <f t="shared" si="23"/>
        <v>0</v>
      </c>
      <c r="AT8">
        <f t="shared" si="24"/>
        <v>0</v>
      </c>
    </row>
    <row r="9" spans="1:46" x14ac:dyDescent="0.2">
      <c r="A9" s="3">
        <v>7</v>
      </c>
      <c r="B9" t="str">
        <f>IF(Wedstrijdblad!O16="wo","",IF(LEN(Wedstrijdblad!O16)=0,"",FIND("/",Wedstrijdblad!O16)))</f>
        <v/>
      </c>
      <c r="C9">
        <f>IF(_set7="wo",0,IF(LEN(_set7)=0,0,IF(ISERROR(VALUE(LEFT(_set7,B9-1)))=TRUE,0,VALUE(LEFT(_set7,B9-1)))))</f>
        <v>0</v>
      </c>
      <c r="D9">
        <f>IF(_set7="wo",0,IF(LEN(_set7)=0,0,IF(ISERROR(VALUE(RIGHT(_set7,LEN(_set7)-B9)))=TRUE,0,VALUE(RIGHT(_set7,LEN(_set7)-B9)))))</f>
        <v>0</v>
      </c>
      <c r="E9" t="str">
        <f t="shared" si="0"/>
        <v>nok</v>
      </c>
      <c r="F9" t="str">
        <f t="shared" si="1"/>
        <v>nok</v>
      </c>
      <c r="G9" t="str">
        <f t="shared" si="2"/>
        <v>nok</v>
      </c>
      <c r="H9" t="str">
        <f>IF(_set7="","ok",IF(_set7="wo","ok",IF(E9="ok","ok",IF(F9="ok","ok",IF(G9="ok","ok","nok")))))</f>
        <v>ok</v>
      </c>
      <c r="I9">
        <f t="shared" si="3"/>
        <v>0</v>
      </c>
      <c r="J9">
        <f t="shared" si="4"/>
        <v>0</v>
      </c>
      <c r="K9">
        <f>IF(LEN(Wedstrijdblad!P16)=0,0,FIND("/",Wedstrijdblad!P16))</f>
        <v>0</v>
      </c>
      <c r="L9">
        <f>IF(LEN(Wedstrijdblad!P16)=0,0,VALUE(LEFT(Wedstrijdblad!P16,K9-1)))</f>
        <v>0</v>
      </c>
      <c r="M9">
        <f>IF(LEN(Wedstrijdblad!P16)=0,0,VALUE(RIGHT(Wedstrijdblad!P16,LEN(Wedstrijdblad!P16)-K9)))</f>
        <v>0</v>
      </c>
      <c r="N9" t="str">
        <f t="shared" si="5"/>
        <v>nok</v>
      </c>
      <c r="O9" t="str">
        <f t="shared" si="6"/>
        <v>nok</v>
      </c>
      <c r="P9" t="str">
        <f t="shared" si="7"/>
        <v>nok</v>
      </c>
      <c r="Q9" t="str">
        <f>IF(Wedstrijdblad!P16="","ok",IF(N9="ok","ok",IF(O9="ok","ok",IF(P9="ok","ok","nok"))))</f>
        <v>ok</v>
      </c>
      <c r="R9">
        <f t="shared" si="8"/>
        <v>0</v>
      </c>
      <c r="S9">
        <f t="shared" si="9"/>
        <v>0</v>
      </c>
      <c r="T9">
        <f>IF(LEN(Wedstrijdblad!Q16)=0,0,FIND("/",Wedstrijdblad!Q16))</f>
        <v>0</v>
      </c>
      <c r="U9">
        <f>IF(LEN(Wedstrijdblad!Q16)=0,0,VALUE(LEFT(Wedstrijdblad!Q16,T9-1)))</f>
        <v>0</v>
      </c>
      <c r="V9">
        <f>IF(LEN(Wedstrijdblad!Q16)=0,0,VALUE(RIGHT(Wedstrijdblad!Q16,LEN(Wedstrijdblad!Q16)-T9)))</f>
        <v>0</v>
      </c>
      <c r="W9" t="str">
        <f t="shared" si="10"/>
        <v>nok</v>
      </c>
      <c r="X9" t="str">
        <f t="shared" si="11"/>
        <v>nok</v>
      </c>
      <c r="Y9" t="str">
        <f t="shared" si="12"/>
        <v>nok</v>
      </c>
      <c r="Z9" t="str">
        <f>IF(Wedstrijdblad!Q16="","ok",IF(W9="ok","ok",IF(X9="ok","ok",IF(Y9="ok","ok","nok"))))</f>
        <v>ok</v>
      </c>
      <c r="AA9">
        <f t="shared" si="13"/>
        <v>0</v>
      </c>
      <c r="AB9">
        <f t="shared" si="14"/>
        <v>0</v>
      </c>
      <c r="AC9">
        <f>IF(LEN(Wedstrijdblad!R16)=0,0,FIND("/",Wedstrijdblad!R16))</f>
        <v>0</v>
      </c>
      <c r="AD9">
        <f>IF(LEN(Wedstrijdblad!R16)=0,0,VALUE(LEFT(Wedstrijdblad!R16,AC9-1)))</f>
        <v>0</v>
      </c>
      <c r="AE9">
        <f>IF(LEN(Wedstrijdblad!R16)=0,0,VALUE(RIGHT(Wedstrijdblad!R16,LEN(Wedstrijdblad!R16)-AC9)))</f>
        <v>0</v>
      </c>
      <c r="AF9" t="str">
        <f t="shared" si="15"/>
        <v>nok</v>
      </c>
      <c r="AG9" t="str">
        <f t="shared" si="16"/>
        <v>nok</v>
      </c>
      <c r="AH9" t="str">
        <f t="shared" si="17"/>
        <v>nok</v>
      </c>
      <c r="AI9" t="str">
        <f>IF(Wedstrijdblad!R16="","ok",IF(AF9="ok","ok",IF(AG9="ok","ok",IF(AH9="ok","ok","nok"))))</f>
        <v>ok</v>
      </c>
      <c r="AJ9">
        <f t="shared" si="18"/>
        <v>0</v>
      </c>
      <c r="AK9">
        <f t="shared" si="19"/>
        <v>0</v>
      </c>
      <c r="AL9">
        <f>IF(LEN(Wedstrijdblad!S16)=0,0,FIND("/",Wedstrijdblad!S16))</f>
        <v>0</v>
      </c>
      <c r="AM9">
        <f>IF(LEN(Wedstrijdblad!S16)=0,0,VALUE(LEFT(Wedstrijdblad!S16,AL9-1)))</f>
        <v>0</v>
      </c>
      <c r="AN9">
        <f>IF(LEN(Wedstrijdblad!S16)=0,0,VALUE(RIGHT(Wedstrijdblad!S16,LEN(Wedstrijdblad!S16)-AL9)))</f>
        <v>0</v>
      </c>
      <c r="AO9" t="str">
        <f t="shared" si="20"/>
        <v>nok</v>
      </c>
      <c r="AP9" t="str">
        <f t="shared" si="21"/>
        <v>nok</v>
      </c>
      <c r="AQ9" t="str">
        <f t="shared" si="22"/>
        <v>nok</v>
      </c>
      <c r="AR9" t="str">
        <f>IF(Wedstrijdblad!S16="","ok",IF(AO9="ok","ok",IF(AP9="ok","ok",IF(AQ9="ok","ok","nok"))))</f>
        <v>ok</v>
      </c>
      <c r="AS9">
        <f t="shared" si="23"/>
        <v>0</v>
      </c>
      <c r="AT9">
        <f t="shared" si="24"/>
        <v>0</v>
      </c>
    </row>
    <row r="10" spans="1:46" x14ac:dyDescent="0.2">
      <c r="A10" s="3">
        <v>8</v>
      </c>
      <c r="B10" t="str">
        <f>IF(Wedstrijdblad!O18="wo","",IF(LEN(Wedstrijdblad!O18)=0,"",FIND("/",Wedstrijdblad!O18)))</f>
        <v/>
      </c>
      <c r="C10">
        <f>IF(_set8="wo",0,IF(LEN(_set8)=0,0,IF(ISERROR(VALUE(LEFT(_set8,B10-1)))=TRUE,0,VALUE(LEFT(_set8,B10-1)))))</f>
        <v>0</v>
      </c>
      <c r="D10">
        <f>IF(_set8="wo",0,IF(LEN(_set8)=0,0,IF(ISERROR(VALUE(RIGHT(_set8,LEN(_set8)-B10)))=TRUE,0,VALUE(RIGHT(_set8,LEN(_set8)-B10)))))</f>
        <v>0</v>
      </c>
      <c r="E10" t="str">
        <f t="shared" si="0"/>
        <v>nok</v>
      </c>
      <c r="F10" t="str">
        <f t="shared" si="1"/>
        <v>nok</v>
      </c>
      <c r="G10" t="str">
        <f t="shared" si="2"/>
        <v>nok</v>
      </c>
      <c r="H10" t="str">
        <f>IF(_set8="","ok",IF(_set8="wo","ok",IF(E10="ok","ok",IF(F10="ok","ok",IF(G10="ok","ok","nok")))))</f>
        <v>ok</v>
      </c>
      <c r="I10">
        <f t="shared" si="3"/>
        <v>0</v>
      </c>
      <c r="J10">
        <f t="shared" si="4"/>
        <v>0</v>
      </c>
      <c r="K10">
        <f>IF(LEN(Wedstrijdblad!P18)=0,0,FIND("/",Wedstrijdblad!P18))</f>
        <v>0</v>
      </c>
      <c r="L10">
        <f>IF(LEN(Wedstrijdblad!P18)=0,0,VALUE(LEFT(Wedstrijdblad!P18,K10-1)))</f>
        <v>0</v>
      </c>
      <c r="M10">
        <f>IF(LEN(Wedstrijdblad!P18)=0,0,VALUE(RIGHT(Wedstrijdblad!P18,LEN(Wedstrijdblad!P18)-K10)))</f>
        <v>0</v>
      </c>
      <c r="N10" t="str">
        <f t="shared" si="5"/>
        <v>nok</v>
      </c>
      <c r="O10" t="str">
        <f t="shared" si="6"/>
        <v>nok</v>
      </c>
      <c r="P10" t="str">
        <f t="shared" si="7"/>
        <v>nok</v>
      </c>
      <c r="Q10" t="str">
        <f>IF(Wedstrijdblad!P18="","ok",IF(N10="ok","ok",IF(O10="ok","ok",IF(P10="ok","ok","nok"))))</f>
        <v>ok</v>
      </c>
      <c r="R10">
        <f t="shared" si="8"/>
        <v>0</v>
      </c>
      <c r="S10">
        <f t="shared" si="9"/>
        <v>0</v>
      </c>
      <c r="T10">
        <f>IF(LEN(Wedstrijdblad!Q18)=0,0,FIND("/",Wedstrijdblad!Q18))</f>
        <v>0</v>
      </c>
      <c r="U10">
        <f>IF(LEN(Wedstrijdblad!Q18)=0,0,VALUE(LEFT(Wedstrijdblad!Q18,T10-1)))</f>
        <v>0</v>
      </c>
      <c r="V10">
        <f>IF(LEN(Wedstrijdblad!Q18)=0,0,VALUE(RIGHT(Wedstrijdblad!Q18,LEN(Wedstrijdblad!Q18)-T10)))</f>
        <v>0</v>
      </c>
      <c r="W10" t="str">
        <f t="shared" si="10"/>
        <v>nok</v>
      </c>
      <c r="X10" t="str">
        <f t="shared" si="11"/>
        <v>nok</v>
      </c>
      <c r="Y10" t="str">
        <f t="shared" si="12"/>
        <v>nok</v>
      </c>
      <c r="Z10" t="str">
        <f>IF(Wedstrijdblad!Q18="","ok",IF(W10="ok","ok",IF(X10="ok","ok",IF(Y10="ok","ok","nok"))))</f>
        <v>ok</v>
      </c>
      <c r="AA10">
        <f t="shared" si="13"/>
        <v>0</v>
      </c>
      <c r="AB10">
        <f t="shared" si="14"/>
        <v>0</v>
      </c>
      <c r="AC10">
        <f>IF(LEN(Wedstrijdblad!R18)=0,0,FIND("/",Wedstrijdblad!R18))</f>
        <v>0</v>
      </c>
      <c r="AD10">
        <f>IF(LEN(Wedstrijdblad!R18)=0,0,VALUE(LEFT(Wedstrijdblad!R18,AC10-1)))</f>
        <v>0</v>
      </c>
      <c r="AE10">
        <f>IF(LEN(Wedstrijdblad!R18)=0,0,VALUE(RIGHT(Wedstrijdblad!R18,LEN(Wedstrijdblad!R18)-AC10)))</f>
        <v>0</v>
      </c>
      <c r="AF10" t="str">
        <f t="shared" si="15"/>
        <v>nok</v>
      </c>
      <c r="AG10" t="str">
        <f t="shared" si="16"/>
        <v>nok</v>
      </c>
      <c r="AH10" t="str">
        <f t="shared" si="17"/>
        <v>nok</v>
      </c>
      <c r="AI10" t="str">
        <f>IF(Wedstrijdblad!R18="","ok",IF(AF10="ok","ok",IF(AG10="ok","ok",IF(AH10="ok","ok","nok"))))</f>
        <v>ok</v>
      </c>
      <c r="AJ10">
        <f t="shared" si="18"/>
        <v>0</v>
      </c>
      <c r="AK10">
        <f t="shared" si="19"/>
        <v>0</v>
      </c>
      <c r="AL10">
        <f>IF(LEN(Wedstrijdblad!S18)=0,0,FIND("/",Wedstrijdblad!S18))</f>
        <v>0</v>
      </c>
      <c r="AM10">
        <f>IF(LEN(Wedstrijdblad!S18)=0,0,VALUE(LEFT(Wedstrijdblad!S18,AL10-1)))</f>
        <v>0</v>
      </c>
      <c r="AN10">
        <f>IF(LEN(Wedstrijdblad!S18)=0,0,VALUE(RIGHT(Wedstrijdblad!S18,LEN(Wedstrijdblad!S18)-AL10)))</f>
        <v>0</v>
      </c>
      <c r="AO10" t="str">
        <f t="shared" si="20"/>
        <v>nok</v>
      </c>
      <c r="AP10" t="str">
        <f t="shared" si="21"/>
        <v>nok</v>
      </c>
      <c r="AQ10" t="str">
        <f t="shared" si="22"/>
        <v>nok</v>
      </c>
      <c r="AR10" t="str">
        <f>IF(Wedstrijdblad!S18="","ok",IF(AO10="ok","ok",IF(AP10="ok","ok",IF(AQ10="ok","ok","nok"))))</f>
        <v>ok</v>
      </c>
      <c r="AS10">
        <f t="shared" si="23"/>
        <v>0</v>
      </c>
      <c r="AT10">
        <f t="shared" si="24"/>
        <v>0</v>
      </c>
    </row>
    <row r="11" spans="1:46" x14ac:dyDescent="0.2">
      <c r="A11" s="3">
        <v>9</v>
      </c>
      <c r="B11" t="str">
        <f>IF(Wedstrijdblad!O19="wo","",IF(LEN(Wedstrijdblad!O19)=0,"",FIND("/",Wedstrijdblad!O19)))</f>
        <v/>
      </c>
      <c r="C11">
        <f>IF(_set9="wo",0,IF(LEN(_set9)=0,0,IF(ISERROR(VALUE(LEFT(_set9,B11-1)))=TRUE,0,VALUE(LEFT(_set9,B11-1)))))</f>
        <v>0</v>
      </c>
      <c r="D11">
        <f>IF(_set9="wo",0,IF(LEN(_set9)=0,0,IF(ISERROR(VALUE(RIGHT(_set9,LEN(_set9)-B11)))=TRUE,0,VALUE(RIGHT(_set9,LEN(_set9)-B11)))))</f>
        <v>0</v>
      </c>
      <c r="E11" t="str">
        <f t="shared" si="0"/>
        <v>nok</v>
      </c>
      <c r="F11" t="str">
        <f t="shared" si="1"/>
        <v>nok</v>
      </c>
      <c r="G11" t="str">
        <f t="shared" si="2"/>
        <v>nok</v>
      </c>
      <c r="H11" t="str">
        <f>IF(_set9="","ok",IF(_set9="wo","ok",IF(E11="ok","ok",IF(F11="ok","ok",IF(G11="ok","ok","nok")))))</f>
        <v>ok</v>
      </c>
      <c r="I11">
        <f t="shared" si="3"/>
        <v>0</v>
      </c>
      <c r="J11">
        <f t="shared" si="4"/>
        <v>0</v>
      </c>
      <c r="K11">
        <f>IF(LEN(Wedstrijdblad!P19)=0,0,FIND("/",Wedstrijdblad!P19))</f>
        <v>0</v>
      </c>
      <c r="L11">
        <f>IF(LEN(Wedstrijdblad!P19)=0,0,VALUE(LEFT(Wedstrijdblad!P19,K11-1)))</f>
        <v>0</v>
      </c>
      <c r="M11">
        <f>IF(LEN(Wedstrijdblad!P19)=0,0,VALUE(RIGHT(Wedstrijdblad!P19,LEN(Wedstrijdblad!P19)-K11)))</f>
        <v>0</v>
      </c>
      <c r="N11" t="str">
        <f t="shared" si="5"/>
        <v>nok</v>
      </c>
      <c r="O11" t="str">
        <f t="shared" si="6"/>
        <v>nok</v>
      </c>
      <c r="P11" t="str">
        <f t="shared" si="7"/>
        <v>nok</v>
      </c>
      <c r="Q11" t="str">
        <f>IF(Wedstrijdblad!P19="","ok",IF(N11="ok","ok",IF(O11="ok","ok",IF(P11="ok","ok","nok"))))</f>
        <v>ok</v>
      </c>
      <c r="R11">
        <f t="shared" si="8"/>
        <v>0</v>
      </c>
      <c r="S11">
        <f t="shared" si="9"/>
        <v>0</v>
      </c>
      <c r="T11">
        <f>IF(LEN(Wedstrijdblad!Q19)=0,0,FIND("/",Wedstrijdblad!Q19))</f>
        <v>0</v>
      </c>
      <c r="U11">
        <f>IF(LEN(Wedstrijdblad!Q19)=0,0,VALUE(LEFT(Wedstrijdblad!Q19,T11-1)))</f>
        <v>0</v>
      </c>
      <c r="V11">
        <f>IF(LEN(Wedstrijdblad!Q19)=0,0,VALUE(RIGHT(Wedstrijdblad!Q19,LEN(Wedstrijdblad!Q19)-T11)))</f>
        <v>0</v>
      </c>
      <c r="W11" t="str">
        <f t="shared" si="10"/>
        <v>nok</v>
      </c>
      <c r="X11" t="str">
        <f t="shared" si="11"/>
        <v>nok</v>
      </c>
      <c r="Y11" t="str">
        <f t="shared" si="12"/>
        <v>nok</v>
      </c>
      <c r="Z11" t="str">
        <f>IF(Wedstrijdblad!Q19="","ok",IF(W11="ok","ok",IF(X11="ok","ok",IF(Y11="ok","ok","nok"))))</f>
        <v>ok</v>
      </c>
      <c r="AA11">
        <f t="shared" si="13"/>
        <v>0</v>
      </c>
      <c r="AB11">
        <f t="shared" si="14"/>
        <v>0</v>
      </c>
      <c r="AC11">
        <f>IF(LEN(Wedstrijdblad!R19)=0,0,FIND("/",Wedstrijdblad!R19))</f>
        <v>0</v>
      </c>
      <c r="AD11">
        <f>IF(LEN(Wedstrijdblad!R19)=0,0,VALUE(LEFT(Wedstrijdblad!R19,AC11-1)))</f>
        <v>0</v>
      </c>
      <c r="AE11">
        <f>IF(LEN(Wedstrijdblad!R19)=0,0,VALUE(RIGHT(Wedstrijdblad!R19,LEN(Wedstrijdblad!R19)-AC11)))</f>
        <v>0</v>
      </c>
      <c r="AF11" t="str">
        <f t="shared" si="15"/>
        <v>nok</v>
      </c>
      <c r="AG11" t="str">
        <f t="shared" si="16"/>
        <v>nok</v>
      </c>
      <c r="AH11" t="str">
        <f t="shared" si="17"/>
        <v>nok</v>
      </c>
      <c r="AI11" t="str">
        <f>IF(Wedstrijdblad!R19="","ok",IF(AF11="ok","ok",IF(AG11="ok","ok",IF(AH11="ok","ok","nok"))))</f>
        <v>ok</v>
      </c>
      <c r="AJ11">
        <f t="shared" si="18"/>
        <v>0</v>
      </c>
      <c r="AK11">
        <f t="shared" si="19"/>
        <v>0</v>
      </c>
      <c r="AL11">
        <f>IF(LEN(Wedstrijdblad!S19)=0,0,FIND("/",Wedstrijdblad!S19))</f>
        <v>0</v>
      </c>
      <c r="AM11">
        <f>IF(LEN(Wedstrijdblad!S19)=0,0,VALUE(LEFT(Wedstrijdblad!S19,AL11-1)))</f>
        <v>0</v>
      </c>
      <c r="AN11">
        <f>IF(LEN(Wedstrijdblad!S19)=0,0,VALUE(RIGHT(Wedstrijdblad!S19,LEN(Wedstrijdblad!S19)-AL11)))</f>
        <v>0</v>
      </c>
      <c r="AO11" t="str">
        <f t="shared" si="20"/>
        <v>nok</v>
      </c>
      <c r="AP11" t="str">
        <f t="shared" si="21"/>
        <v>nok</v>
      </c>
      <c r="AQ11" t="str">
        <f t="shared" si="22"/>
        <v>nok</v>
      </c>
      <c r="AR11" t="str">
        <f>IF(Wedstrijdblad!S19="","ok",IF(AO11="ok","ok",IF(AP11="ok","ok",IF(AQ11="ok","ok","nok"))))</f>
        <v>ok</v>
      </c>
      <c r="AS11">
        <f t="shared" si="23"/>
        <v>0</v>
      </c>
      <c r="AT11">
        <f t="shared" si="24"/>
        <v>0</v>
      </c>
    </row>
    <row r="12" spans="1:46" x14ac:dyDescent="0.2">
      <c r="A12" s="3">
        <v>10</v>
      </c>
      <c r="B12" t="str">
        <f>IF(Wedstrijdblad!O20="wo","",IF(LEN(Wedstrijdblad!O20)=0,"",FIND("/",Wedstrijdblad!O20)))</f>
        <v/>
      </c>
      <c r="C12">
        <f>IF(_set10="wo",0,IF(LEN(_set10)=0,0,IF(ISERROR(VALUE(LEFT(_set10,B12-1)))=TRUE,0,VALUE(LEFT(_set10,B12-1)))))</f>
        <v>0</v>
      </c>
      <c r="D12">
        <f>IF(_set10="wo",0,IF(LEN(_set10)=0,0,IF(ISERROR(VALUE(RIGHT(_set10,LEN(_set10)-B12)))=TRUE,0,VALUE(RIGHT(_set10,LEN(_set10)-B12)))))</f>
        <v>0</v>
      </c>
      <c r="E12" t="str">
        <f t="shared" si="0"/>
        <v>nok</v>
      </c>
      <c r="F12" t="str">
        <f t="shared" si="1"/>
        <v>nok</v>
      </c>
      <c r="G12" t="str">
        <f t="shared" si="2"/>
        <v>nok</v>
      </c>
      <c r="H12" t="str">
        <f>IF(_set10="","ok",IF(_set10="wo","ok",IF(E12="ok","ok",IF(F12="ok","ok",IF(G12="ok","ok","nok")))))</f>
        <v>ok</v>
      </c>
      <c r="I12">
        <f t="shared" si="3"/>
        <v>0</v>
      </c>
      <c r="J12">
        <f t="shared" si="4"/>
        <v>0</v>
      </c>
      <c r="K12">
        <f>IF(LEN(Wedstrijdblad!P20)=0,0,FIND("/",Wedstrijdblad!P20))</f>
        <v>0</v>
      </c>
      <c r="L12">
        <f>IF(LEN(Wedstrijdblad!P20)=0,0,VALUE(LEFT(Wedstrijdblad!P20,K12-1)))</f>
        <v>0</v>
      </c>
      <c r="M12">
        <f>IF(LEN(Wedstrijdblad!P20)=0,0,VALUE(RIGHT(Wedstrijdblad!P20,LEN(Wedstrijdblad!P20)-K12)))</f>
        <v>0</v>
      </c>
      <c r="N12" t="str">
        <f t="shared" si="5"/>
        <v>nok</v>
      </c>
      <c r="O12" t="str">
        <f t="shared" si="6"/>
        <v>nok</v>
      </c>
      <c r="P12" t="str">
        <f t="shared" si="7"/>
        <v>nok</v>
      </c>
      <c r="Q12" t="str">
        <f>IF(Wedstrijdblad!P20="","ok",IF(N12="ok","ok",IF(O12="ok","ok",IF(P12="ok","ok","nok"))))</f>
        <v>ok</v>
      </c>
      <c r="R12">
        <f t="shared" si="8"/>
        <v>0</v>
      </c>
      <c r="S12">
        <f t="shared" si="9"/>
        <v>0</v>
      </c>
      <c r="T12">
        <f>IF(LEN(Wedstrijdblad!Q20)=0,0,FIND("/",Wedstrijdblad!Q20))</f>
        <v>0</v>
      </c>
      <c r="U12">
        <f>IF(LEN(Wedstrijdblad!Q20)=0,0,VALUE(LEFT(Wedstrijdblad!Q20,T12-1)))</f>
        <v>0</v>
      </c>
      <c r="V12">
        <f>IF(LEN(Wedstrijdblad!Q20)=0,0,VALUE(RIGHT(Wedstrijdblad!Q20,LEN(Wedstrijdblad!Q20)-T12)))</f>
        <v>0</v>
      </c>
      <c r="W12" t="str">
        <f t="shared" si="10"/>
        <v>nok</v>
      </c>
      <c r="X12" t="str">
        <f t="shared" si="11"/>
        <v>nok</v>
      </c>
      <c r="Y12" t="str">
        <f t="shared" si="12"/>
        <v>nok</v>
      </c>
      <c r="Z12" t="str">
        <f>IF(Wedstrijdblad!Q20="","ok",IF(W12="ok","ok",IF(X12="ok","ok",IF(Y12="ok","ok","nok"))))</f>
        <v>ok</v>
      </c>
      <c r="AA12">
        <f t="shared" si="13"/>
        <v>0</v>
      </c>
      <c r="AB12">
        <f t="shared" si="14"/>
        <v>0</v>
      </c>
      <c r="AC12">
        <f>IF(LEN(Wedstrijdblad!R20)=0,0,FIND("/",Wedstrijdblad!R20))</f>
        <v>0</v>
      </c>
      <c r="AD12">
        <f>IF(LEN(Wedstrijdblad!R20)=0,0,VALUE(LEFT(Wedstrijdblad!R20,AC12-1)))</f>
        <v>0</v>
      </c>
      <c r="AE12">
        <f>IF(LEN(Wedstrijdblad!R20)=0,0,VALUE(RIGHT(Wedstrijdblad!R20,LEN(Wedstrijdblad!R20)-AC12)))</f>
        <v>0</v>
      </c>
      <c r="AF12" t="str">
        <f t="shared" si="15"/>
        <v>nok</v>
      </c>
      <c r="AG12" t="str">
        <f t="shared" si="16"/>
        <v>nok</v>
      </c>
      <c r="AH12" t="str">
        <f t="shared" si="17"/>
        <v>nok</v>
      </c>
      <c r="AI12" t="str">
        <f>IF(Wedstrijdblad!R20="","ok",IF(AF12="ok","ok",IF(AG12="ok","ok",IF(AH12="ok","ok","nok"))))</f>
        <v>ok</v>
      </c>
      <c r="AJ12">
        <f t="shared" si="18"/>
        <v>0</v>
      </c>
      <c r="AK12">
        <f t="shared" si="19"/>
        <v>0</v>
      </c>
      <c r="AL12">
        <f>IF(LEN(Wedstrijdblad!S20)=0,0,FIND("/",Wedstrijdblad!S20))</f>
        <v>0</v>
      </c>
      <c r="AM12">
        <f>IF(LEN(Wedstrijdblad!S20)=0,0,VALUE(LEFT(Wedstrijdblad!S20,AL12-1)))</f>
        <v>0</v>
      </c>
      <c r="AN12">
        <f>IF(LEN(Wedstrijdblad!S20)=0,0,VALUE(RIGHT(Wedstrijdblad!S20,LEN(Wedstrijdblad!S20)-AL12)))</f>
        <v>0</v>
      </c>
      <c r="AO12" t="str">
        <f t="shared" si="20"/>
        <v>nok</v>
      </c>
      <c r="AP12" t="str">
        <f t="shared" si="21"/>
        <v>nok</v>
      </c>
      <c r="AQ12" t="str">
        <f t="shared" si="22"/>
        <v>nok</v>
      </c>
      <c r="AR12" t="str">
        <f>IF(Wedstrijdblad!S20="","ok",IF(AO12="ok","ok",IF(AP12="ok","ok",IF(AQ12="ok","ok","nok"))))</f>
        <v>ok</v>
      </c>
      <c r="AS12">
        <f t="shared" si="23"/>
        <v>0</v>
      </c>
      <c r="AT12">
        <f t="shared" si="24"/>
        <v>0</v>
      </c>
    </row>
    <row r="17" spans="1:5" x14ac:dyDescent="0.2">
      <c r="A17" s="3" t="s">
        <v>32</v>
      </c>
    </row>
    <row r="18" spans="1:5" x14ac:dyDescent="0.2">
      <c r="A18" s="3" t="s">
        <v>95</v>
      </c>
    </row>
    <row r="20" spans="1:5" x14ac:dyDescent="0.2">
      <c r="A20" s="3" t="s">
        <v>33</v>
      </c>
    </row>
    <row r="21" spans="1:5" x14ac:dyDescent="0.2">
      <c r="A21" s="5" t="s">
        <v>86</v>
      </c>
      <c r="E21" s="3"/>
    </row>
    <row r="22" spans="1:5" x14ac:dyDescent="0.2">
      <c r="A22" s="5" t="s">
        <v>87</v>
      </c>
      <c r="E22" s="3"/>
    </row>
    <row r="23" spans="1:5" x14ac:dyDescent="0.2">
      <c r="A23" s="5" t="s">
        <v>88</v>
      </c>
      <c r="E23" s="3"/>
    </row>
    <row r="24" spans="1:5" x14ac:dyDescent="0.2">
      <c r="A24" s="5" t="s">
        <v>89</v>
      </c>
      <c r="E24" s="3"/>
    </row>
    <row r="25" spans="1:5" x14ac:dyDescent="0.2">
      <c r="A25" s="5" t="s">
        <v>90</v>
      </c>
      <c r="E25" s="3"/>
    </row>
    <row r="26" spans="1:5" x14ac:dyDescent="0.2">
      <c r="A26" s="5" t="s">
        <v>91</v>
      </c>
      <c r="E26" s="3"/>
    </row>
    <row r="27" spans="1:5" x14ac:dyDescent="0.2">
      <c r="A27" s="5" t="s">
        <v>92</v>
      </c>
      <c r="E27" s="3"/>
    </row>
    <row r="28" spans="1:5" x14ac:dyDescent="0.2">
      <c r="A28" s="5" t="s">
        <v>93</v>
      </c>
      <c r="E28" s="3"/>
    </row>
    <row r="29" spans="1:5" x14ac:dyDescent="0.2">
      <c r="A29" s="5" t="s">
        <v>94</v>
      </c>
      <c r="E29" s="3"/>
    </row>
    <row r="31" spans="1:5" x14ac:dyDescent="0.2">
      <c r="A31" s="3" t="s">
        <v>71</v>
      </c>
    </row>
    <row r="32" spans="1:5" x14ac:dyDescent="0.2">
      <c r="A32" s="3" t="s">
        <v>49</v>
      </c>
    </row>
    <row r="33" spans="1:2" x14ac:dyDescent="0.2">
      <c r="A33" s="3" t="s">
        <v>50</v>
      </c>
    </row>
    <row r="35" spans="1:2" x14ac:dyDescent="0.2">
      <c r="A35" s="3" t="s">
        <v>59</v>
      </c>
    </row>
    <row r="36" spans="1:2" x14ac:dyDescent="0.2">
      <c r="A36" s="3" t="s">
        <v>61</v>
      </c>
      <c r="B36" s="9" t="s">
        <v>51</v>
      </c>
    </row>
    <row r="37" spans="1:2" x14ac:dyDescent="0.2">
      <c r="A37" s="3" t="s">
        <v>62</v>
      </c>
      <c r="B37" s="9" t="s">
        <v>52</v>
      </c>
    </row>
    <row r="38" spans="1:2" x14ac:dyDescent="0.2">
      <c r="A38" s="3" t="s">
        <v>63</v>
      </c>
      <c r="B38" s="9" t="s">
        <v>60</v>
      </c>
    </row>
    <row r="39" spans="1:2" x14ac:dyDescent="0.2">
      <c r="A39" s="3" t="s">
        <v>64</v>
      </c>
      <c r="B39" s="9" t="s">
        <v>53</v>
      </c>
    </row>
    <row r="40" spans="1:2" x14ac:dyDescent="0.2">
      <c r="A40" s="3" t="s">
        <v>65</v>
      </c>
      <c r="B40" s="9" t="s">
        <v>54</v>
      </c>
    </row>
    <row r="41" spans="1:2" x14ac:dyDescent="0.2">
      <c r="A41" s="3" t="s">
        <v>66</v>
      </c>
      <c r="B41" s="9" t="s">
        <v>55</v>
      </c>
    </row>
    <row r="42" spans="1:2" x14ac:dyDescent="0.2">
      <c r="A42" s="3" t="s">
        <v>67</v>
      </c>
      <c r="B42" s="3"/>
    </row>
    <row r="43" spans="1:2" x14ac:dyDescent="0.2">
      <c r="A43" s="3" t="s">
        <v>68</v>
      </c>
      <c r="B43" s="9" t="s">
        <v>56</v>
      </c>
    </row>
    <row r="44" spans="1:2" x14ac:dyDescent="0.2">
      <c r="A44" s="3" t="s">
        <v>69</v>
      </c>
      <c r="B44" s="9" t="s">
        <v>57</v>
      </c>
    </row>
    <row r="45" spans="1:2" x14ac:dyDescent="0.2">
      <c r="A45" s="3" t="s">
        <v>70</v>
      </c>
      <c r="B45" s="9" t="s">
        <v>58</v>
      </c>
    </row>
  </sheetData>
  <mergeCells count="5">
    <mergeCell ref="AL1:AT1"/>
    <mergeCell ref="B1:J1"/>
    <mergeCell ref="K1:S1"/>
    <mergeCell ref="T1:AB1"/>
    <mergeCell ref="AC1:AK1"/>
  </mergeCells>
  <phoneticPr fontId="2" type="noConversion"/>
  <dataValidations disablePrompts="1" count="1">
    <dataValidation type="list" allowBlank="1" showInputMessage="1" showErrorMessage="1" sqref="J21" xr:uid="{00000000-0002-0000-0400-000000000000}">
      <formula1>CONCATENATE("dubbel          ",Dubbels)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Blad1"/>
  <dimension ref="A1:F57"/>
  <sheetViews>
    <sheetView workbookViewId="0">
      <selection sqref="A1:C1"/>
    </sheetView>
  </sheetViews>
  <sheetFormatPr defaultRowHeight="12.75" x14ac:dyDescent="0.2"/>
  <cols>
    <col min="1" max="6" width="15.7109375" customWidth="1"/>
  </cols>
  <sheetData>
    <row r="1" spans="1:6" ht="23.25" x14ac:dyDescent="0.35">
      <c r="A1" s="139">
        <f>Wedstrijdblad!B12</f>
        <v>0</v>
      </c>
      <c r="B1" s="140"/>
      <c r="C1" s="141"/>
      <c r="D1" s="57" t="str">
        <f>CONCATENATE(Wedstrijdblad!B19, " (", Wedstrijdblad!E19, ")")</f>
        <v xml:space="preserve"> ()</v>
      </c>
      <c r="E1" s="58"/>
      <c r="F1" s="59"/>
    </row>
    <row r="2" spans="1:6" ht="27" x14ac:dyDescent="0.35">
      <c r="A2" s="45" t="s">
        <v>20</v>
      </c>
      <c r="B2" s="45" t="s">
        <v>28</v>
      </c>
      <c r="C2" s="45" t="s">
        <v>29</v>
      </c>
      <c r="D2" s="45" t="s">
        <v>30</v>
      </c>
      <c r="E2" s="45" t="s">
        <v>31</v>
      </c>
      <c r="F2" s="45" t="s">
        <v>96</v>
      </c>
    </row>
    <row r="3" spans="1:6" ht="27" x14ac:dyDescent="0.35">
      <c r="A3" s="45"/>
      <c r="B3" s="45"/>
      <c r="C3" s="45"/>
      <c r="D3" s="45"/>
      <c r="E3" s="45"/>
      <c r="F3" s="45"/>
    </row>
    <row r="4" spans="1:6" ht="23.25" x14ac:dyDescent="0.35">
      <c r="A4" s="139">
        <f>Wedstrijdblad!B10</f>
        <v>0</v>
      </c>
      <c r="B4" s="140"/>
      <c r="C4" s="141"/>
      <c r="D4" s="138" t="str">
        <f>CONCATENATE(Wedstrijdblad!B20, " (", Wedstrijdblad!E20, ")")</f>
        <v xml:space="preserve"> ()</v>
      </c>
      <c r="E4" s="138"/>
      <c r="F4" s="138"/>
    </row>
    <row r="5" spans="1:6" ht="27" x14ac:dyDescent="0.35">
      <c r="A5" s="45" t="s">
        <v>20</v>
      </c>
      <c r="B5" s="45" t="s">
        <v>28</v>
      </c>
      <c r="C5" s="45" t="s">
        <v>29</v>
      </c>
      <c r="D5" s="45" t="s">
        <v>30</v>
      </c>
      <c r="E5" s="45" t="s">
        <v>31</v>
      </c>
      <c r="F5" s="45" t="s">
        <v>96</v>
      </c>
    </row>
    <row r="6" spans="1:6" ht="27" x14ac:dyDescent="0.35">
      <c r="A6" s="45"/>
      <c r="B6" s="45"/>
      <c r="C6" s="45"/>
      <c r="D6" s="45"/>
      <c r="E6" s="45"/>
      <c r="F6" s="45"/>
    </row>
    <row r="7" spans="1:6" ht="23.25" x14ac:dyDescent="0.35">
      <c r="A7" s="138">
        <f>Wedstrijdblad!B11</f>
        <v>0</v>
      </c>
      <c r="B7" s="138"/>
      <c r="C7" s="138"/>
      <c r="D7" s="138" t="str">
        <f>CONCATENATE(Wedstrijdblad!B20, " (", Wedstrijdblad!E20, ")")</f>
        <v xml:space="preserve"> ()</v>
      </c>
      <c r="E7" s="138"/>
      <c r="F7" s="138"/>
    </row>
    <row r="8" spans="1:6" ht="27" x14ac:dyDescent="0.35">
      <c r="A8" s="45" t="s">
        <v>20</v>
      </c>
      <c r="B8" s="45" t="s">
        <v>28</v>
      </c>
      <c r="C8" s="45" t="s">
        <v>29</v>
      </c>
      <c r="D8" s="45" t="s">
        <v>30</v>
      </c>
      <c r="E8" s="45" t="s">
        <v>31</v>
      </c>
      <c r="F8" s="45" t="s">
        <v>96</v>
      </c>
    </row>
    <row r="9" spans="1:6" ht="27" x14ac:dyDescent="0.35">
      <c r="A9" s="45"/>
      <c r="B9" s="45"/>
      <c r="C9" s="45"/>
      <c r="D9" s="45"/>
      <c r="E9" s="45"/>
      <c r="F9" s="45"/>
    </row>
    <row r="10" spans="1:6" ht="27.75" x14ac:dyDescent="0.4">
      <c r="A10" s="142" t="s">
        <v>97</v>
      </c>
      <c r="B10" s="142"/>
      <c r="C10" s="142"/>
      <c r="D10" s="142"/>
      <c r="E10" s="142"/>
      <c r="F10" s="142"/>
    </row>
    <row r="11" spans="1:6" ht="27" x14ac:dyDescent="0.35">
      <c r="A11" s="45" t="s">
        <v>20</v>
      </c>
      <c r="B11" s="45" t="s">
        <v>28</v>
      </c>
      <c r="C11" s="45" t="s">
        <v>29</v>
      </c>
      <c r="D11" s="45" t="s">
        <v>30</v>
      </c>
      <c r="E11" s="45" t="s">
        <v>31</v>
      </c>
      <c r="F11" s="45" t="s">
        <v>96</v>
      </c>
    </row>
    <row r="12" spans="1:6" ht="27" x14ac:dyDescent="0.35">
      <c r="A12" s="45"/>
      <c r="B12" s="45"/>
      <c r="C12" s="45"/>
      <c r="D12" s="45"/>
      <c r="E12" s="45"/>
      <c r="F12" s="45"/>
    </row>
    <row r="13" spans="1:6" ht="23.25" x14ac:dyDescent="0.35">
      <c r="A13" s="138">
        <f>Wedstrijdblad!B11</f>
        <v>0</v>
      </c>
      <c r="B13" s="138"/>
      <c r="C13" s="138"/>
      <c r="D13" s="138" t="str">
        <f>CONCATENATE(Wedstrijdblad!B19, " (", Wedstrijdblad!E19, ")")</f>
        <v xml:space="preserve"> ()</v>
      </c>
      <c r="E13" s="138"/>
      <c r="F13" s="138"/>
    </row>
    <row r="14" spans="1:6" ht="27" x14ac:dyDescent="0.35">
      <c r="A14" s="45" t="s">
        <v>20</v>
      </c>
      <c r="B14" s="45" t="s">
        <v>28</v>
      </c>
      <c r="C14" s="45" t="s">
        <v>29</v>
      </c>
      <c r="D14" s="45" t="s">
        <v>30</v>
      </c>
      <c r="E14" s="45" t="s">
        <v>31</v>
      </c>
      <c r="F14" s="45" t="s">
        <v>96</v>
      </c>
    </row>
    <row r="15" spans="1:6" ht="23.25" x14ac:dyDescent="0.35">
      <c r="A15" s="46"/>
      <c r="B15" s="46"/>
      <c r="C15" s="46"/>
      <c r="D15" s="46"/>
      <c r="E15" s="46"/>
      <c r="F15" s="46"/>
    </row>
    <row r="16" spans="1:6" ht="23.25" x14ac:dyDescent="0.35">
      <c r="A16" s="47"/>
      <c r="B16" s="47"/>
      <c r="C16" s="47"/>
      <c r="D16" s="44"/>
      <c r="E16" s="44"/>
      <c r="F16" s="44"/>
    </row>
    <row r="17" spans="1:6" x14ac:dyDescent="0.2">
      <c r="A17" s="44"/>
      <c r="B17" s="44"/>
      <c r="C17" s="44"/>
      <c r="D17" s="44"/>
      <c r="E17" s="44"/>
      <c r="F17" s="44"/>
    </row>
    <row r="18" spans="1:6" x14ac:dyDescent="0.2">
      <c r="A18" s="44"/>
      <c r="B18" s="44"/>
      <c r="C18" s="44"/>
      <c r="D18" s="44"/>
      <c r="E18" s="44"/>
      <c r="F18" s="44"/>
    </row>
    <row r="19" spans="1:6" x14ac:dyDescent="0.2">
      <c r="A19" s="44"/>
      <c r="B19" s="44"/>
      <c r="C19" s="44"/>
      <c r="D19" s="44"/>
      <c r="E19" s="44"/>
      <c r="F19" s="44"/>
    </row>
    <row r="20" spans="1:6" x14ac:dyDescent="0.2">
      <c r="A20" s="44"/>
      <c r="B20" s="44"/>
      <c r="C20" s="44"/>
      <c r="D20" s="44"/>
      <c r="E20" s="44"/>
      <c r="F20" s="44"/>
    </row>
    <row r="21" spans="1:6" x14ac:dyDescent="0.2">
      <c r="A21" s="44"/>
      <c r="B21" s="44"/>
      <c r="C21" s="44"/>
      <c r="D21" s="44"/>
      <c r="E21" s="44"/>
      <c r="F21" s="44"/>
    </row>
    <row r="22" spans="1:6" x14ac:dyDescent="0.2">
      <c r="A22" s="44"/>
      <c r="B22" s="44"/>
      <c r="C22" s="44"/>
      <c r="D22" s="44"/>
      <c r="E22" s="44"/>
      <c r="F22" s="44"/>
    </row>
    <row r="23" spans="1:6" x14ac:dyDescent="0.2">
      <c r="A23" s="44"/>
      <c r="B23" s="44"/>
      <c r="C23" s="44"/>
      <c r="D23" s="44"/>
      <c r="E23" s="44"/>
      <c r="F23" s="44"/>
    </row>
    <row r="24" spans="1:6" x14ac:dyDescent="0.2">
      <c r="A24" s="44"/>
      <c r="B24" s="44"/>
      <c r="C24" s="44"/>
      <c r="D24" s="44"/>
      <c r="E24" s="44"/>
      <c r="F24" s="44"/>
    </row>
    <row r="25" spans="1:6" x14ac:dyDescent="0.2">
      <c r="A25" s="44"/>
      <c r="B25" s="44"/>
      <c r="C25" s="44"/>
      <c r="D25" s="44"/>
      <c r="E25" s="44"/>
      <c r="F25" s="44"/>
    </row>
    <row r="26" spans="1:6" x14ac:dyDescent="0.2">
      <c r="A26" s="44"/>
      <c r="B26" s="44"/>
      <c r="C26" s="44"/>
      <c r="D26" s="44"/>
      <c r="E26" s="44"/>
      <c r="F26" s="44"/>
    </row>
    <row r="27" spans="1:6" ht="27" x14ac:dyDescent="0.35">
      <c r="A27" s="48"/>
      <c r="B27" s="48"/>
      <c r="C27" s="48"/>
      <c r="D27" s="48"/>
      <c r="E27" s="48"/>
      <c r="F27" s="48"/>
    </row>
    <row r="28" spans="1:6" x14ac:dyDescent="0.2">
      <c r="A28" s="44"/>
      <c r="B28" s="44"/>
      <c r="C28" s="44"/>
      <c r="D28" s="44"/>
      <c r="E28" s="44"/>
      <c r="F28" s="44"/>
    </row>
    <row r="29" spans="1:6" x14ac:dyDescent="0.2">
      <c r="A29" s="44"/>
      <c r="B29" s="44"/>
      <c r="C29" s="44"/>
      <c r="D29" s="44"/>
      <c r="E29" s="44"/>
      <c r="F29" s="44"/>
    </row>
    <row r="30" spans="1:6" x14ac:dyDescent="0.2">
      <c r="A30" s="44"/>
      <c r="B30" s="44"/>
      <c r="C30" s="44"/>
      <c r="D30" s="44"/>
      <c r="E30" s="44"/>
      <c r="F30" s="44"/>
    </row>
    <row r="31" spans="1:6" x14ac:dyDescent="0.2">
      <c r="A31" s="44"/>
      <c r="B31" s="44"/>
      <c r="C31" s="44"/>
      <c r="D31" s="44"/>
      <c r="E31" s="44"/>
      <c r="F31" s="44"/>
    </row>
    <row r="32" spans="1:6" x14ac:dyDescent="0.2">
      <c r="A32" s="44"/>
      <c r="B32" s="44"/>
      <c r="C32" s="44"/>
      <c r="D32" s="44"/>
      <c r="E32" s="44"/>
      <c r="F32" s="44"/>
    </row>
    <row r="33" spans="1:6" x14ac:dyDescent="0.2">
      <c r="A33" s="44"/>
      <c r="B33" s="44"/>
      <c r="C33" s="44"/>
      <c r="D33" s="44"/>
      <c r="E33" s="44"/>
      <c r="F33" s="44"/>
    </row>
    <row r="34" spans="1:6" x14ac:dyDescent="0.2">
      <c r="A34" s="44"/>
      <c r="B34" s="44"/>
      <c r="C34" s="44"/>
      <c r="D34" s="44"/>
      <c r="E34" s="44"/>
      <c r="F34" s="44"/>
    </row>
    <row r="35" spans="1:6" x14ac:dyDescent="0.2">
      <c r="A35" s="44"/>
      <c r="B35" s="44"/>
      <c r="C35" s="44"/>
      <c r="D35" s="44"/>
      <c r="E35" s="44"/>
      <c r="F35" s="44"/>
    </row>
    <row r="36" spans="1:6" x14ac:dyDescent="0.2">
      <c r="A36" s="44"/>
      <c r="B36" s="44"/>
      <c r="C36" s="44"/>
      <c r="D36" s="44"/>
      <c r="E36" s="44"/>
      <c r="F36" s="44"/>
    </row>
    <row r="37" spans="1:6" x14ac:dyDescent="0.2">
      <c r="A37" s="44"/>
      <c r="B37" s="44"/>
      <c r="C37" s="44"/>
      <c r="D37" s="44"/>
      <c r="E37" s="44"/>
      <c r="F37" s="44"/>
    </row>
    <row r="38" spans="1:6" x14ac:dyDescent="0.2">
      <c r="A38" s="44"/>
      <c r="B38" s="44"/>
      <c r="C38" s="44"/>
      <c r="D38" s="44"/>
      <c r="E38" s="44"/>
      <c r="F38" s="44"/>
    </row>
    <row r="39" spans="1:6" x14ac:dyDescent="0.2">
      <c r="A39" s="44"/>
      <c r="B39" s="44"/>
      <c r="C39" s="44"/>
      <c r="D39" s="44"/>
      <c r="E39" s="44"/>
      <c r="F39" s="44"/>
    </row>
    <row r="40" spans="1:6" x14ac:dyDescent="0.2">
      <c r="A40" s="44"/>
      <c r="B40" s="44"/>
      <c r="C40" s="44"/>
      <c r="D40" s="44"/>
      <c r="E40" s="44"/>
      <c r="F40" s="44"/>
    </row>
    <row r="41" spans="1:6" x14ac:dyDescent="0.2">
      <c r="A41" s="44"/>
      <c r="B41" s="44"/>
      <c r="C41" s="44"/>
      <c r="D41" s="44"/>
      <c r="E41" s="44"/>
      <c r="F41" s="44"/>
    </row>
    <row r="42" spans="1:6" ht="23.25" x14ac:dyDescent="0.35">
      <c r="A42" s="138">
        <f>Wedstrijdblad!B11</f>
        <v>0</v>
      </c>
      <c r="B42" s="138">
        <v>0</v>
      </c>
      <c r="C42" s="138"/>
      <c r="D42" s="138" t="str">
        <f>CONCATENATE(Wedstrijdblad!B18, " (", Wedstrijdblad!E18, ")")</f>
        <v xml:space="preserve"> ()</v>
      </c>
      <c r="E42" s="138"/>
      <c r="F42" s="138"/>
    </row>
    <row r="43" spans="1:6" ht="27" x14ac:dyDescent="0.35">
      <c r="A43" s="45" t="s">
        <v>20</v>
      </c>
      <c r="B43" s="45" t="s">
        <v>28</v>
      </c>
      <c r="C43" s="45" t="s">
        <v>29</v>
      </c>
      <c r="D43" s="45" t="s">
        <v>30</v>
      </c>
      <c r="E43" s="45" t="s">
        <v>31</v>
      </c>
      <c r="F43" s="45" t="s">
        <v>96</v>
      </c>
    </row>
    <row r="44" spans="1:6" ht="23.25" x14ac:dyDescent="0.35">
      <c r="A44" s="46"/>
      <c r="B44" s="46"/>
      <c r="C44" s="46"/>
      <c r="D44" s="46"/>
      <c r="E44" s="46"/>
      <c r="F44" s="46"/>
    </row>
    <row r="45" spans="1:6" ht="23.25" x14ac:dyDescent="0.35">
      <c r="A45" s="138">
        <f>Wedstrijdblad!B12</f>
        <v>0</v>
      </c>
      <c r="B45" s="138"/>
      <c r="C45" s="138"/>
      <c r="D45" s="138" t="str">
        <f>CONCATENATE(Wedstrijdblad!B18, " (", Wedstrijdblad!E18, ")")</f>
        <v xml:space="preserve"> ()</v>
      </c>
      <c r="E45" s="138"/>
      <c r="F45" s="138"/>
    </row>
    <row r="46" spans="1:6" ht="27" x14ac:dyDescent="0.35">
      <c r="A46" s="45" t="s">
        <v>20</v>
      </c>
      <c r="B46" s="45" t="s">
        <v>28</v>
      </c>
      <c r="C46" s="45" t="s">
        <v>29</v>
      </c>
      <c r="D46" s="45" t="s">
        <v>30</v>
      </c>
      <c r="E46" s="45" t="s">
        <v>31</v>
      </c>
      <c r="F46" s="45" t="s">
        <v>96</v>
      </c>
    </row>
    <row r="47" spans="1:6" ht="23.25" x14ac:dyDescent="0.35">
      <c r="A47" s="46"/>
      <c r="B47" s="46"/>
      <c r="C47" s="46"/>
      <c r="D47" s="46"/>
      <c r="E47" s="46"/>
      <c r="F47" s="46"/>
    </row>
    <row r="48" spans="1:6" ht="23.25" x14ac:dyDescent="0.35">
      <c r="A48" s="138">
        <f>Wedstrijdblad!B10</f>
        <v>0</v>
      </c>
      <c r="B48" s="138"/>
      <c r="C48" s="138"/>
      <c r="D48" s="138" t="str">
        <f>CONCATENATE(Wedstrijdblad!B19, " (", Wedstrijdblad!E19, ")")</f>
        <v xml:space="preserve"> ()</v>
      </c>
      <c r="E48" s="138"/>
      <c r="F48" s="138"/>
    </row>
    <row r="49" spans="1:6" ht="27" x14ac:dyDescent="0.35">
      <c r="A49" s="45" t="s">
        <v>20</v>
      </c>
      <c r="B49" s="45" t="s">
        <v>28</v>
      </c>
      <c r="C49" s="45" t="s">
        <v>29</v>
      </c>
      <c r="D49" s="45" t="s">
        <v>30</v>
      </c>
      <c r="E49" s="45" t="s">
        <v>31</v>
      </c>
      <c r="F49" s="45" t="s">
        <v>96</v>
      </c>
    </row>
    <row r="50" spans="1:6" ht="23.25" x14ac:dyDescent="0.35">
      <c r="A50" s="46"/>
      <c r="B50" s="46"/>
      <c r="C50" s="46"/>
      <c r="D50" s="46"/>
      <c r="E50" s="46"/>
      <c r="F50" s="46"/>
    </row>
    <row r="51" spans="1:6" ht="23.25" x14ac:dyDescent="0.35">
      <c r="A51" s="139">
        <f>Wedstrijdblad!B12</f>
        <v>0</v>
      </c>
      <c r="B51" s="140"/>
      <c r="C51" s="141"/>
      <c r="D51" s="138" t="str">
        <f>CONCATENATE(Wedstrijdblad!B20, " (", Wedstrijdblad!E20, ")")</f>
        <v xml:space="preserve"> ()</v>
      </c>
      <c r="E51" s="138"/>
      <c r="F51" s="138"/>
    </row>
    <row r="52" spans="1:6" ht="27" x14ac:dyDescent="0.35">
      <c r="A52" s="45" t="s">
        <v>20</v>
      </c>
      <c r="B52" s="45" t="s">
        <v>28</v>
      </c>
      <c r="C52" s="45" t="s">
        <v>29</v>
      </c>
      <c r="D52" s="45" t="s">
        <v>30</v>
      </c>
      <c r="E52" s="45" t="s">
        <v>31</v>
      </c>
      <c r="F52" s="45" t="s">
        <v>96</v>
      </c>
    </row>
    <row r="53" spans="1:6" ht="23.25" x14ac:dyDescent="0.35">
      <c r="A53" s="46"/>
      <c r="B53" s="46"/>
      <c r="C53" s="46"/>
      <c r="D53" s="46"/>
      <c r="E53" s="46"/>
      <c r="F53" s="46"/>
    </row>
    <row r="54" spans="1:6" ht="23.25" x14ac:dyDescent="0.35">
      <c r="A54" s="138">
        <f>Wedstrijdblad!B10</f>
        <v>0</v>
      </c>
      <c r="B54" s="138">
        <v>0</v>
      </c>
      <c r="C54" s="138"/>
      <c r="D54" s="138" t="str">
        <f>CONCATENATE(Wedstrijdblad!B18, " (", Wedstrijdblad!E18, ")")</f>
        <v xml:space="preserve"> ()</v>
      </c>
      <c r="E54" s="138"/>
      <c r="F54" s="138"/>
    </row>
    <row r="55" spans="1:6" ht="27" x14ac:dyDescent="0.35">
      <c r="A55" s="45" t="s">
        <v>20</v>
      </c>
      <c r="B55" s="45" t="s">
        <v>28</v>
      </c>
      <c r="C55" s="45" t="s">
        <v>29</v>
      </c>
      <c r="D55" s="45" t="s">
        <v>30</v>
      </c>
      <c r="E55" s="45" t="s">
        <v>31</v>
      </c>
      <c r="F55" s="45" t="s">
        <v>96</v>
      </c>
    </row>
    <row r="56" spans="1:6" ht="23.25" x14ac:dyDescent="0.35">
      <c r="A56" s="46"/>
      <c r="B56" s="46"/>
      <c r="C56" s="46"/>
      <c r="D56" s="46"/>
      <c r="E56" s="46"/>
      <c r="F56" s="46"/>
    </row>
    <row r="57" spans="1:6" x14ac:dyDescent="0.2">
      <c r="A57" s="44"/>
      <c r="B57" s="44"/>
      <c r="C57" s="44"/>
      <c r="D57" s="44"/>
      <c r="E57" s="44"/>
      <c r="F57" s="44"/>
    </row>
  </sheetData>
  <mergeCells count="18">
    <mergeCell ref="A45:C45"/>
    <mergeCell ref="D45:F45"/>
    <mergeCell ref="A1:C1"/>
    <mergeCell ref="A4:C4"/>
    <mergeCell ref="D4:F4"/>
    <mergeCell ref="A7:C7"/>
    <mergeCell ref="D7:F7"/>
    <mergeCell ref="A10:F10"/>
    <mergeCell ref="A13:C13"/>
    <mergeCell ref="D13:F13"/>
    <mergeCell ref="A42:C42"/>
    <mergeCell ref="D42:F42"/>
    <mergeCell ref="A48:C48"/>
    <mergeCell ref="D48:F48"/>
    <mergeCell ref="D51:F51"/>
    <mergeCell ref="A54:C54"/>
    <mergeCell ref="D54:F54"/>
    <mergeCell ref="A51:C51"/>
  </mergeCells>
  <printOptions horizontalCentered="1"/>
  <pageMargins left="0" right="0" top="0.74803149606299213" bottom="0.74803149606299213" header="0.31496062992125984" footer="0.31496062992125984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71</vt:i4>
      </vt:variant>
    </vt:vector>
  </HeadingPairs>
  <TitlesOfParts>
    <vt:vector size="77" baseType="lpstr">
      <vt:lpstr>Wedstrijdblad</vt:lpstr>
      <vt:lpstr>Afwezigen</vt:lpstr>
      <vt:lpstr>Ploegen</vt:lpstr>
      <vt:lpstr>Spelers</vt:lpstr>
      <vt:lpstr>hulpvariabelen</vt:lpstr>
      <vt:lpstr>Wedstrijdblaadjes</vt:lpstr>
      <vt:lpstr>_set1</vt:lpstr>
      <vt:lpstr>_set10</vt:lpstr>
      <vt:lpstr>_set2</vt:lpstr>
      <vt:lpstr>_set3</vt:lpstr>
      <vt:lpstr>_set4</vt:lpstr>
      <vt:lpstr>_set5</vt:lpstr>
      <vt:lpstr>_set6</vt:lpstr>
      <vt:lpstr>_set7</vt:lpstr>
      <vt:lpstr>_set8</vt:lpstr>
      <vt:lpstr>_set9</vt:lpstr>
      <vt:lpstr>bezoekersA</vt:lpstr>
      <vt:lpstr>bezoekersB</vt:lpstr>
      <vt:lpstr>bezoekersC</vt:lpstr>
      <vt:lpstr>bezoekersD</vt:lpstr>
      <vt:lpstr>bezoekersE</vt:lpstr>
      <vt:lpstr>bezoekersF</vt:lpstr>
      <vt:lpstr>Dubbels</vt:lpstr>
      <vt:lpstr>janeen</vt:lpstr>
      <vt:lpstr>m10s1</vt:lpstr>
      <vt:lpstr>m10s2</vt:lpstr>
      <vt:lpstr>m10s3</vt:lpstr>
      <vt:lpstr>m10s4</vt:lpstr>
      <vt:lpstr>m10s5</vt:lpstr>
      <vt:lpstr>m1s1</vt:lpstr>
      <vt:lpstr>m1s2</vt:lpstr>
      <vt:lpstr>m1s3</vt:lpstr>
      <vt:lpstr>m1s4</vt:lpstr>
      <vt:lpstr>m1s5</vt:lpstr>
      <vt:lpstr>m2s1</vt:lpstr>
      <vt:lpstr>m2s2</vt:lpstr>
      <vt:lpstr>m2s3</vt:lpstr>
      <vt:lpstr>m2s4</vt:lpstr>
      <vt:lpstr>m2s5</vt:lpstr>
      <vt:lpstr>m3s1</vt:lpstr>
      <vt:lpstr>m3s2</vt:lpstr>
      <vt:lpstr>m3s3</vt:lpstr>
      <vt:lpstr>m3s4</vt:lpstr>
      <vt:lpstr>m3s5</vt:lpstr>
      <vt:lpstr>m4s1</vt:lpstr>
      <vt:lpstr>m4s2</vt:lpstr>
      <vt:lpstr>m4s3</vt:lpstr>
      <vt:lpstr>m4s4</vt:lpstr>
      <vt:lpstr>m4s5</vt:lpstr>
      <vt:lpstr>m5s1</vt:lpstr>
      <vt:lpstr>m5s2</vt:lpstr>
      <vt:lpstr>m5s3</vt:lpstr>
      <vt:lpstr>m5s4</vt:lpstr>
      <vt:lpstr>m5s5</vt:lpstr>
      <vt:lpstr>m6s1</vt:lpstr>
      <vt:lpstr>m6s2</vt:lpstr>
      <vt:lpstr>m6s3</vt:lpstr>
      <vt:lpstr>m6s4</vt:lpstr>
      <vt:lpstr>m6s5</vt:lpstr>
      <vt:lpstr>m7s1</vt:lpstr>
      <vt:lpstr>m7s2</vt:lpstr>
      <vt:lpstr>m7s3</vt:lpstr>
      <vt:lpstr>m7s4</vt:lpstr>
      <vt:lpstr>m7s5</vt:lpstr>
      <vt:lpstr>m8s1</vt:lpstr>
      <vt:lpstr>m8s2</vt:lpstr>
      <vt:lpstr>m8s3</vt:lpstr>
      <vt:lpstr>m8s4</vt:lpstr>
      <vt:lpstr>m8s5</vt:lpstr>
      <vt:lpstr>m9s1</vt:lpstr>
      <vt:lpstr>m9s2</vt:lpstr>
      <vt:lpstr>m9s3</vt:lpstr>
      <vt:lpstr>m9s4</vt:lpstr>
      <vt:lpstr>m9s5</vt:lpstr>
      <vt:lpstr>Ploegen</vt:lpstr>
      <vt:lpstr>spelers</vt:lpstr>
      <vt:lpstr>Zalen</vt:lpstr>
    </vt:vector>
  </TitlesOfParts>
  <Company>INASTI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De Smedt</dc:creator>
  <cp:lastModifiedBy>Wouter</cp:lastModifiedBy>
  <cp:lastPrinted>2016-01-25T21:36:31Z</cp:lastPrinted>
  <dcterms:created xsi:type="dcterms:W3CDTF">2009-02-10T22:01:12Z</dcterms:created>
  <dcterms:modified xsi:type="dcterms:W3CDTF">2018-09-16T17:38:51Z</dcterms:modified>
</cp:coreProperties>
</file>