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an\Documents\ArcGIS\Projects\demographic data\"/>
    </mc:Choice>
  </mc:AlternateContent>
  <xr:revisionPtr revIDLastSave="0" documentId="13_ncr:1_{8F52C060-B1FB-4F29-880E-2CB3A4DDD719}" xr6:coauthVersionLast="47" xr6:coauthVersionMax="47" xr10:uidLastSave="{00000000-0000-0000-0000-000000000000}"/>
  <bookViews>
    <workbookView xWindow="828" yWindow="-108" windowWidth="22320" windowHeight="14616" firstSheet="23" activeTab="26" xr2:uid="{8583F98E-5850-41EC-AA65-30B7EC4CDCA4}"/>
  </bookViews>
  <sheets>
    <sheet name="Sheet2" sheetId="9" r:id="rId1"/>
    <sheet name="KW" sheetId="2" r:id="rId2"/>
    <sheet name="work kuwait" sheetId="1" r:id="rId3"/>
    <sheet name="KW fin" sheetId="29" r:id="rId4"/>
    <sheet name="SA info" sheetId="3" r:id="rId5"/>
    <sheet name="SA prov" sheetId="5" r:id="rId6"/>
    <sheet name="SA dist" sheetId="4" r:id="rId7"/>
    <sheet name="QA work" sheetId="6" r:id="rId8"/>
    <sheet name="QA foreign" sheetId="7" r:id="rId9"/>
    <sheet name="QA f1" sheetId="8" r:id="rId10"/>
    <sheet name="QA fin" sheetId="28" r:id="rId11"/>
    <sheet name="BH work" sheetId="13" r:id="rId12"/>
    <sheet name="BH fin" sheetId="14" r:id="rId13"/>
    <sheet name="YM data" sheetId="19" r:id="rId14"/>
    <sheet name="YM dist est" sheetId="18" r:id="rId15"/>
    <sheet name="YE extra" sheetId="20" r:id="rId16"/>
    <sheet name="UAE work" sheetId="21" r:id="rId17"/>
    <sheet name="AE pops" sheetId="24" r:id="rId18"/>
    <sheet name="UAE" sheetId="22" r:id="rId19"/>
    <sheet name="UAE eth" sheetId="30" r:id="rId20"/>
    <sheet name="AE eth2" sheetId="31" r:id="rId21"/>
    <sheet name="UAE fin" sheetId="32" r:id="rId22"/>
    <sheet name="UAE fin2" sheetId="33" r:id="rId23"/>
    <sheet name="OM work" sheetId="25" r:id="rId24"/>
    <sheet name="OM pop" sheetId="26" r:id="rId25"/>
    <sheet name="OM census" sheetId="27" r:id="rId26"/>
    <sheet name="OM eth" sheetId="35" r:id="rId27"/>
    <sheet name="YM working" sheetId="37" r:id="rId28"/>
    <sheet name="YM GPT" sheetId="36" r:id="rId29"/>
  </sheets>
  <definedNames>
    <definedName name="ExternalData_1" localSheetId="26" hidden="1">'OM eth'!#REF!</definedName>
  </definedNames>
  <calcPr calcId="191029"/>
  <pivotCaches>
    <pivotCache cacheId="7" r:id="rId30"/>
    <pivotCache cacheId="8" r:id="rId31"/>
    <pivotCache cacheId="9" r:id="rId32"/>
    <pivotCache cacheId="10" r:id="rId33"/>
    <pivotCache cacheId="11" r:id="rId34"/>
    <pivotCache cacheId="12" r:id="rId35"/>
    <pivotCache cacheId="13" r:id="rId36"/>
    <pivotCache cacheId="14" r:id="rId37"/>
    <pivotCache cacheId="6" r:id="rId3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7" l="1"/>
  <c r="K2" i="37"/>
  <c r="L2" i="37"/>
  <c r="J3" i="37"/>
  <c r="K3" i="37"/>
  <c r="L3" i="37"/>
  <c r="J4" i="37"/>
  <c r="K4" i="37"/>
  <c r="L4" i="37"/>
  <c r="J5" i="37"/>
  <c r="K5" i="37"/>
  <c r="L5" i="37"/>
  <c r="J6" i="37"/>
  <c r="K6" i="37"/>
  <c r="L6" i="37"/>
  <c r="J7" i="37"/>
  <c r="K7" i="37"/>
  <c r="L7" i="37"/>
  <c r="J8" i="37"/>
  <c r="K8" i="37"/>
  <c r="L8" i="37"/>
  <c r="J9" i="37"/>
  <c r="K9" i="37"/>
  <c r="L9" i="37"/>
  <c r="J10" i="37"/>
  <c r="K10" i="37"/>
  <c r="L10" i="37"/>
  <c r="J11" i="37"/>
  <c r="K11" i="37"/>
  <c r="L11" i="37"/>
  <c r="J12" i="37"/>
  <c r="K12" i="37"/>
  <c r="L12" i="37"/>
  <c r="J13" i="37"/>
  <c r="K13" i="37"/>
  <c r="L13" i="37"/>
  <c r="J14" i="37"/>
  <c r="K14" i="37"/>
  <c r="L14" i="37"/>
  <c r="J15" i="37"/>
  <c r="K15" i="37"/>
  <c r="L15" i="37"/>
  <c r="J16" i="37"/>
  <c r="K16" i="37"/>
  <c r="L16" i="37"/>
  <c r="J17" i="37"/>
  <c r="K17" i="37"/>
  <c r="L17" i="37"/>
  <c r="J18" i="37"/>
  <c r="K18" i="37"/>
  <c r="L18" i="37"/>
  <c r="J19" i="37"/>
  <c r="K19" i="37"/>
  <c r="L19" i="37"/>
  <c r="J20" i="37"/>
  <c r="K20" i="37"/>
  <c r="L20" i="37"/>
  <c r="J21" i="37"/>
  <c r="K21" i="37"/>
  <c r="L21" i="37"/>
  <c r="J22" i="37"/>
  <c r="K22" i="37"/>
  <c r="L22" i="37"/>
  <c r="J23" i="37"/>
  <c r="K23" i="37"/>
  <c r="L23" i="37"/>
  <c r="J24" i="37"/>
  <c r="K24" i="37"/>
  <c r="L24" i="37"/>
  <c r="J25" i="37"/>
  <c r="K25" i="37"/>
  <c r="L25" i="37"/>
  <c r="J26" i="37"/>
  <c r="K26" i="37"/>
  <c r="L26" i="37"/>
  <c r="J27" i="37"/>
  <c r="K27" i="37"/>
  <c r="L27" i="37"/>
  <c r="J28" i="37"/>
  <c r="K28" i="37"/>
  <c r="L28" i="37"/>
  <c r="J29" i="37"/>
  <c r="K29" i="37"/>
  <c r="L29" i="37"/>
  <c r="J30" i="37"/>
  <c r="K30" i="37"/>
  <c r="L30" i="37"/>
  <c r="J31" i="37"/>
  <c r="K31" i="37"/>
  <c r="L31" i="37"/>
  <c r="J32" i="37"/>
  <c r="K32" i="37"/>
  <c r="L32" i="37"/>
  <c r="J33" i="37"/>
  <c r="K33" i="37"/>
  <c r="L33" i="37"/>
  <c r="J34" i="37"/>
  <c r="K34" i="37"/>
  <c r="L34" i="37"/>
  <c r="J35" i="37"/>
  <c r="K35" i="37"/>
  <c r="L35" i="37"/>
  <c r="J36" i="37"/>
  <c r="K36" i="37"/>
  <c r="L36" i="37"/>
  <c r="J37" i="37"/>
  <c r="K37" i="37"/>
  <c r="L37" i="37"/>
  <c r="J38" i="37"/>
  <c r="K38" i="37"/>
  <c r="L38" i="37"/>
  <c r="J39" i="37"/>
  <c r="K39" i="37"/>
  <c r="L39" i="37"/>
  <c r="J40" i="37"/>
  <c r="K40" i="37"/>
  <c r="L40" i="37"/>
  <c r="J41" i="37"/>
  <c r="K41" i="37"/>
  <c r="L41" i="37"/>
  <c r="J42" i="37"/>
  <c r="K42" i="37"/>
  <c r="L42" i="37"/>
  <c r="J43" i="37"/>
  <c r="K43" i="37"/>
  <c r="L43" i="37"/>
  <c r="J44" i="37"/>
  <c r="K44" i="37"/>
  <c r="L44" i="37"/>
  <c r="J45" i="37"/>
  <c r="K45" i="37"/>
  <c r="L45" i="37"/>
  <c r="J46" i="37"/>
  <c r="K46" i="37"/>
  <c r="L46" i="37"/>
  <c r="J47" i="37"/>
  <c r="K47" i="37"/>
  <c r="L47" i="37"/>
  <c r="J48" i="37"/>
  <c r="K48" i="37"/>
  <c r="L48" i="37"/>
  <c r="J49" i="37"/>
  <c r="K49" i="37"/>
  <c r="L49" i="37"/>
  <c r="J50" i="37"/>
  <c r="K50" i="37"/>
  <c r="L50" i="37"/>
  <c r="J51" i="37"/>
  <c r="K51" i="37"/>
  <c r="L51" i="37"/>
  <c r="J52" i="37"/>
  <c r="K52" i="37"/>
  <c r="L52" i="37"/>
  <c r="J53" i="37"/>
  <c r="K53" i="37"/>
  <c r="L53" i="37"/>
  <c r="J54" i="37"/>
  <c r="K54" i="37"/>
  <c r="L54" i="37"/>
  <c r="J55" i="37"/>
  <c r="K55" i="37"/>
  <c r="L55" i="37"/>
  <c r="J56" i="37"/>
  <c r="K56" i="37"/>
  <c r="L56" i="37"/>
  <c r="J57" i="37"/>
  <c r="K57" i="37"/>
  <c r="L57" i="37"/>
  <c r="J58" i="37"/>
  <c r="K58" i="37"/>
  <c r="L58" i="37"/>
  <c r="J59" i="37"/>
  <c r="K59" i="37"/>
  <c r="L59" i="37"/>
  <c r="J60" i="37"/>
  <c r="K60" i="37"/>
  <c r="L60" i="37"/>
  <c r="J61" i="37"/>
  <c r="K61" i="37"/>
  <c r="L61" i="37"/>
  <c r="J62" i="37"/>
  <c r="K62" i="37"/>
  <c r="L62" i="37"/>
  <c r="J63" i="37"/>
  <c r="K63" i="37"/>
  <c r="L63" i="37"/>
  <c r="J64" i="37"/>
  <c r="K64" i="37"/>
  <c r="L64" i="37"/>
  <c r="J65" i="37"/>
  <c r="K65" i="37"/>
  <c r="L65" i="37"/>
  <c r="J66" i="37"/>
  <c r="K66" i="37"/>
  <c r="L66" i="37"/>
  <c r="J67" i="37"/>
  <c r="K67" i="37"/>
  <c r="L67" i="37"/>
  <c r="J68" i="37"/>
  <c r="K68" i="37"/>
  <c r="L68" i="37"/>
  <c r="J69" i="37"/>
  <c r="K69" i="37"/>
  <c r="L69" i="37"/>
  <c r="J70" i="37"/>
  <c r="K70" i="37"/>
  <c r="L70" i="37"/>
  <c r="J71" i="37"/>
  <c r="K71" i="37"/>
  <c r="L71" i="37"/>
  <c r="J72" i="37"/>
  <c r="K72" i="37"/>
  <c r="L72" i="37"/>
  <c r="J73" i="37"/>
  <c r="K73" i="37"/>
  <c r="L73" i="37"/>
  <c r="J74" i="37"/>
  <c r="K74" i="37"/>
  <c r="L74" i="37"/>
  <c r="J75" i="37"/>
  <c r="K75" i="37"/>
  <c r="L75" i="37"/>
  <c r="J76" i="37"/>
  <c r="K76" i="37"/>
  <c r="L76" i="37"/>
  <c r="J77" i="37"/>
  <c r="K77" i="37"/>
  <c r="L77" i="37"/>
  <c r="J78" i="37"/>
  <c r="K78" i="37"/>
  <c r="L78" i="37"/>
  <c r="J79" i="37"/>
  <c r="K79" i="37"/>
  <c r="L79" i="37"/>
  <c r="J80" i="37"/>
  <c r="K80" i="37"/>
  <c r="L80" i="37"/>
  <c r="J81" i="37"/>
  <c r="K81" i="37"/>
  <c r="L81" i="37"/>
  <c r="J82" i="37"/>
  <c r="K82" i="37"/>
  <c r="L82" i="37"/>
  <c r="J83" i="37"/>
  <c r="K83" i="37"/>
  <c r="L83" i="37"/>
  <c r="J84" i="37"/>
  <c r="K84" i="37"/>
  <c r="L84" i="37"/>
  <c r="J85" i="37"/>
  <c r="K85" i="37"/>
  <c r="L85" i="37"/>
  <c r="J86" i="37"/>
  <c r="K86" i="37"/>
  <c r="L86" i="37"/>
  <c r="J87" i="37"/>
  <c r="K87" i="37"/>
  <c r="L87" i="37"/>
  <c r="J88" i="37"/>
  <c r="K88" i="37"/>
  <c r="L88" i="37"/>
  <c r="J89" i="37"/>
  <c r="K89" i="37"/>
  <c r="L89" i="37"/>
  <c r="J90" i="37"/>
  <c r="K90" i="37"/>
  <c r="L90" i="37"/>
  <c r="J91" i="37"/>
  <c r="K91" i="37"/>
  <c r="L91" i="37"/>
  <c r="J92" i="37"/>
  <c r="K92" i="37"/>
  <c r="L92" i="37"/>
  <c r="J93" i="37"/>
  <c r="K93" i="37"/>
  <c r="L93" i="37"/>
  <c r="J94" i="37"/>
  <c r="K94" i="37"/>
  <c r="L94" i="37"/>
  <c r="J95" i="37"/>
  <c r="K95" i="37"/>
  <c r="L95" i="37"/>
  <c r="J96" i="37"/>
  <c r="K96" i="37"/>
  <c r="L96" i="37"/>
  <c r="J97" i="37"/>
  <c r="K97" i="37"/>
  <c r="L97" i="37"/>
  <c r="J98" i="37"/>
  <c r="K98" i="37"/>
  <c r="L98" i="37"/>
  <c r="J99" i="37"/>
  <c r="K99" i="37"/>
  <c r="L99" i="37"/>
  <c r="J100" i="37"/>
  <c r="K100" i="37"/>
  <c r="L100" i="37"/>
  <c r="J101" i="37"/>
  <c r="K101" i="37"/>
  <c r="L101" i="37"/>
  <c r="J102" i="37"/>
  <c r="K102" i="37"/>
  <c r="L102" i="37"/>
  <c r="J103" i="37"/>
  <c r="K103" i="37"/>
  <c r="L103" i="37"/>
  <c r="J104" i="37"/>
  <c r="K104" i="37"/>
  <c r="L104" i="37"/>
  <c r="J105" i="37"/>
  <c r="K105" i="37"/>
  <c r="L105" i="37"/>
  <c r="J106" i="37"/>
  <c r="K106" i="37"/>
  <c r="L106" i="37"/>
  <c r="J107" i="37"/>
  <c r="K107" i="37"/>
  <c r="L107" i="37"/>
  <c r="J108" i="37"/>
  <c r="K108" i="37"/>
  <c r="L108" i="37"/>
  <c r="J109" i="37"/>
  <c r="K109" i="37"/>
  <c r="L109" i="37"/>
  <c r="J110" i="37"/>
  <c r="K110" i="37"/>
  <c r="L110" i="37"/>
  <c r="J111" i="37"/>
  <c r="K111" i="37"/>
  <c r="L111" i="37"/>
  <c r="J112" i="37"/>
  <c r="K112" i="37"/>
  <c r="L112" i="37"/>
  <c r="J113" i="37"/>
  <c r="K113" i="37"/>
  <c r="L113" i="37"/>
  <c r="J114" i="37"/>
  <c r="K114" i="37"/>
  <c r="L114" i="37"/>
  <c r="J115" i="37"/>
  <c r="K115" i="37"/>
  <c r="L115" i="37"/>
  <c r="J116" i="37"/>
  <c r="K116" i="37"/>
  <c r="L116" i="37"/>
  <c r="J117" i="37"/>
  <c r="K117" i="37"/>
  <c r="L117" i="37"/>
  <c r="J118" i="37"/>
  <c r="K118" i="37"/>
  <c r="L118" i="37"/>
  <c r="J119" i="37"/>
  <c r="K119" i="37"/>
  <c r="L119" i="37"/>
  <c r="J120" i="37"/>
  <c r="K120" i="37"/>
  <c r="L120" i="37"/>
  <c r="J121" i="37"/>
  <c r="K121" i="37"/>
  <c r="L121" i="37"/>
  <c r="J122" i="37"/>
  <c r="K122" i="37"/>
  <c r="L122" i="37"/>
  <c r="J123" i="37"/>
  <c r="K123" i="37"/>
  <c r="L123" i="37"/>
  <c r="J124" i="37"/>
  <c r="K124" i="37"/>
  <c r="L124" i="37"/>
  <c r="J125" i="37"/>
  <c r="K125" i="37"/>
  <c r="L125" i="37"/>
  <c r="J126" i="37"/>
  <c r="K126" i="37"/>
  <c r="L126" i="37"/>
  <c r="J127" i="37"/>
  <c r="K127" i="37"/>
  <c r="L127" i="37"/>
  <c r="J128" i="37"/>
  <c r="K128" i="37"/>
  <c r="L128" i="37"/>
  <c r="J129" i="37"/>
  <c r="K129" i="37"/>
  <c r="L129" i="37"/>
  <c r="J130" i="37"/>
  <c r="K130" i="37"/>
  <c r="L130" i="37"/>
  <c r="J131" i="37"/>
  <c r="K131" i="37"/>
  <c r="L131" i="37"/>
  <c r="J132" i="37"/>
  <c r="K132" i="37"/>
  <c r="L132" i="37"/>
  <c r="J133" i="37"/>
  <c r="K133" i="37"/>
  <c r="L133" i="37"/>
  <c r="J134" i="37"/>
  <c r="K134" i="37"/>
  <c r="L134" i="37"/>
  <c r="J135" i="37"/>
  <c r="K135" i="37"/>
  <c r="L135" i="37"/>
  <c r="J136" i="37"/>
  <c r="K136" i="37"/>
  <c r="L136" i="37"/>
  <c r="J137" i="37"/>
  <c r="K137" i="37"/>
  <c r="L137" i="37"/>
  <c r="J138" i="37"/>
  <c r="K138" i="37"/>
  <c r="L138" i="37"/>
  <c r="J139" i="37"/>
  <c r="K139" i="37"/>
  <c r="L139" i="37"/>
  <c r="J140" i="37"/>
  <c r="K140" i="37"/>
  <c r="L140" i="37"/>
  <c r="J141" i="37"/>
  <c r="K141" i="37"/>
  <c r="L141" i="37"/>
  <c r="J142" i="37"/>
  <c r="K142" i="37"/>
  <c r="L142" i="37"/>
  <c r="J143" i="37"/>
  <c r="K143" i="37"/>
  <c r="L143" i="37"/>
  <c r="J144" i="37"/>
  <c r="K144" i="37"/>
  <c r="L144" i="37"/>
  <c r="J145" i="37"/>
  <c r="K145" i="37"/>
  <c r="L145" i="37"/>
  <c r="J146" i="37"/>
  <c r="K146" i="37"/>
  <c r="L146" i="37"/>
  <c r="J147" i="37"/>
  <c r="K147" i="37"/>
  <c r="L147" i="37"/>
  <c r="J148" i="37"/>
  <c r="K148" i="37"/>
  <c r="L148" i="37"/>
  <c r="J149" i="37"/>
  <c r="K149" i="37"/>
  <c r="L149" i="37"/>
  <c r="J150" i="37"/>
  <c r="K150" i="37"/>
  <c r="L150" i="37"/>
  <c r="J151" i="37"/>
  <c r="K151" i="37"/>
  <c r="L151" i="37"/>
  <c r="J152" i="37"/>
  <c r="K152" i="37"/>
  <c r="L152" i="37"/>
  <c r="J153" i="37"/>
  <c r="K153" i="37"/>
  <c r="L153" i="37"/>
  <c r="J154" i="37"/>
  <c r="K154" i="37"/>
  <c r="L154" i="37"/>
  <c r="J155" i="37"/>
  <c r="K155" i="37"/>
  <c r="L155" i="37"/>
  <c r="J156" i="37"/>
  <c r="K156" i="37"/>
  <c r="L156" i="37"/>
  <c r="J157" i="37"/>
  <c r="K157" i="37"/>
  <c r="L157" i="37"/>
  <c r="J158" i="37"/>
  <c r="K158" i="37"/>
  <c r="L158" i="37"/>
  <c r="J159" i="37"/>
  <c r="K159" i="37"/>
  <c r="L159" i="37"/>
  <c r="J160" i="37"/>
  <c r="K160" i="37"/>
  <c r="L160" i="37"/>
  <c r="J161" i="37"/>
  <c r="K161" i="37"/>
  <c r="L161" i="37"/>
  <c r="J162" i="37"/>
  <c r="K162" i="37"/>
  <c r="L162" i="37"/>
  <c r="J163" i="37"/>
  <c r="K163" i="37"/>
  <c r="L163" i="37"/>
  <c r="J164" i="37"/>
  <c r="K164" i="37"/>
  <c r="L164" i="37"/>
  <c r="J165" i="37"/>
  <c r="K165" i="37"/>
  <c r="L165" i="37"/>
  <c r="J166" i="37"/>
  <c r="K166" i="37"/>
  <c r="L166" i="37"/>
  <c r="J167" i="37"/>
  <c r="K167" i="37"/>
  <c r="L167" i="37"/>
  <c r="J168" i="37"/>
  <c r="K168" i="37"/>
  <c r="L168" i="37"/>
  <c r="J169" i="37"/>
  <c r="K169" i="37"/>
  <c r="L169" i="37"/>
  <c r="J170" i="37"/>
  <c r="K170" i="37"/>
  <c r="L170" i="37"/>
  <c r="J171" i="37"/>
  <c r="K171" i="37"/>
  <c r="L171" i="37"/>
  <c r="J172" i="37"/>
  <c r="K172" i="37"/>
  <c r="L172" i="37"/>
  <c r="J173" i="37"/>
  <c r="K173" i="37"/>
  <c r="L173" i="37"/>
  <c r="J174" i="37"/>
  <c r="K174" i="37"/>
  <c r="L174" i="37"/>
  <c r="J175" i="37"/>
  <c r="K175" i="37"/>
  <c r="L175" i="37"/>
  <c r="J176" i="37"/>
  <c r="K176" i="37"/>
  <c r="L176" i="37"/>
  <c r="J177" i="37"/>
  <c r="K177" i="37"/>
  <c r="L177" i="37"/>
  <c r="J178" i="37"/>
  <c r="K178" i="37"/>
  <c r="L178" i="37"/>
  <c r="J179" i="37"/>
  <c r="K179" i="37"/>
  <c r="L179" i="37"/>
  <c r="J180" i="37"/>
  <c r="K180" i="37"/>
  <c r="L180" i="37"/>
  <c r="J181" i="37"/>
  <c r="K181" i="37"/>
  <c r="L181" i="37"/>
  <c r="J182" i="37"/>
  <c r="K182" i="37"/>
  <c r="L182" i="37"/>
  <c r="J183" i="37"/>
  <c r="K183" i="37"/>
  <c r="L183" i="37"/>
  <c r="J184" i="37"/>
  <c r="K184" i="37"/>
  <c r="L184" i="37"/>
  <c r="J185" i="37"/>
  <c r="K185" i="37"/>
  <c r="L185" i="37"/>
  <c r="J186" i="37"/>
  <c r="K186" i="37"/>
  <c r="L186" i="37"/>
  <c r="J187" i="37"/>
  <c r="K187" i="37"/>
  <c r="L187" i="37"/>
  <c r="J188" i="37"/>
  <c r="K188" i="37"/>
  <c r="L188" i="37"/>
  <c r="J189" i="37"/>
  <c r="K189" i="37"/>
  <c r="L189" i="37"/>
  <c r="J190" i="37"/>
  <c r="K190" i="37"/>
  <c r="L190" i="37"/>
  <c r="J191" i="37"/>
  <c r="K191" i="37"/>
  <c r="L191" i="37"/>
  <c r="J192" i="37"/>
  <c r="K192" i="37"/>
  <c r="L192" i="37"/>
  <c r="J193" i="37"/>
  <c r="K193" i="37"/>
  <c r="L193" i="37"/>
  <c r="J194" i="37"/>
  <c r="K194" i="37"/>
  <c r="L194" i="37"/>
  <c r="J195" i="37"/>
  <c r="K195" i="37"/>
  <c r="L195" i="37"/>
  <c r="J196" i="37"/>
  <c r="K196" i="37"/>
  <c r="L196" i="37"/>
  <c r="J197" i="37"/>
  <c r="K197" i="37"/>
  <c r="L197" i="37"/>
  <c r="J198" i="37"/>
  <c r="K198" i="37"/>
  <c r="L198" i="37"/>
  <c r="J199" i="37"/>
  <c r="K199" i="37"/>
  <c r="L199" i="37"/>
  <c r="J200" i="37"/>
  <c r="K200" i="37"/>
  <c r="L200" i="37"/>
  <c r="J201" i="37"/>
  <c r="K201" i="37"/>
  <c r="L201" i="37"/>
  <c r="J202" i="37"/>
  <c r="K202" i="37"/>
  <c r="L202" i="37"/>
  <c r="J203" i="37"/>
  <c r="K203" i="37"/>
  <c r="L203" i="37"/>
  <c r="J204" i="37"/>
  <c r="K204" i="37"/>
  <c r="L204" i="37"/>
  <c r="J205" i="37"/>
  <c r="K205" i="37"/>
  <c r="L205" i="37"/>
  <c r="J206" i="37"/>
  <c r="K206" i="37"/>
  <c r="L206" i="37"/>
  <c r="J207" i="37"/>
  <c r="K207" i="37"/>
  <c r="L207" i="37"/>
  <c r="J208" i="37"/>
  <c r="K208" i="37"/>
  <c r="L208" i="37"/>
  <c r="J209" i="37"/>
  <c r="K209" i="37"/>
  <c r="L209" i="37"/>
  <c r="J210" i="37"/>
  <c r="K210" i="37"/>
  <c r="L210" i="37"/>
  <c r="J211" i="37"/>
  <c r="K211" i="37"/>
  <c r="L211" i="37"/>
  <c r="J212" i="37"/>
  <c r="K212" i="37"/>
  <c r="L212" i="37"/>
  <c r="J213" i="37"/>
  <c r="K213" i="37"/>
  <c r="L213" i="37"/>
  <c r="J214" i="37"/>
  <c r="K214" i="37"/>
  <c r="L214" i="37"/>
  <c r="J215" i="37"/>
  <c r="K215" i="37"/>
  <c r="L215" i="37"/>
  <c r="J216" i="37"/>
  <c r="K216" i="37"/>
  <c r="L216" i="37"/>
  <c r="J217" i="37"/>
  <c r="K217" i="37"/>
  <c r="L217" i="37"/>
  <c r="J218" i="37"/>
  <c r="K218" i="37"/>
  <c r="L218" i="37"/>
  <c r="J219" i="37"/>
  <c r="K219" i="37"/>
  <c r="L219" i="37"/>
  <c r="J220" i="37"/>
  <c r="K220" i="37"/>
  <c r="L220" i="37"/>
  <c r="J221" i="37"/>
  <c r="K221" i="37"/>
  <c r="L221" i="37"/>
  <c r="J222" i="37"/>
  <c r="K222" i="37"/>
  <c r="L222" i="37"/>
  <c r="J223" i="37"/>
  <c r="K223" i="37"/>
  <c r="L223" i="37"/>
  <c r="J224" i="37"/>
  <c r="K224" i="37"/>
  <c r="L224" i="37"/>
  <c r="J225" i="37"/>
  <c r="K225" i="37"/>
  <c r="L225" i="37"/>
  <c r="J226" i="37"/>
  <c r="K226" i="37"/>
  <c r="L226" i="37"/>
  <c r="J227" i="37"/>
  <c r="K227" i="37"/>
  <c r="L227" i="37"/>
  <c r="J228" i="37"/>
  <c r="K228" i="37"/>
  <c r="L228" i="37"/>
  <c r="J229" i="37"/>
  <c r="K229" i="37"/>
  <c r="L229" i="37"/>
  <c r="J230" i="37"/>
  <c r="K230" i="37"/>
  <c r="L230" i="37"/>
  <c r="J231" i="37"/>
  <c r="K231" i="37"/>
  <c r="L231" i="37"/>
  <c r="J232" i="37"/>
  <c r="K232" i="37"/>
  <c r="L232" i="37"/>
  <c r="J233" i="37"/>
  <c r="K233" i="37"/>
  <c r="L233" i="37"/>
  <c r="J234" i="37"/>
  <c r="K234" i="37"/>
  <c r="L234" i="37"/>
  <c r="J235" i="37"/>
  <c r="K235" i="37"/>
  <c r="L235" i="37"/>
  <c r="J236" i="37"/>
  <c r="K236" i="37"/>
  <c r="L236" i="37"/>
  <c r="J237" i="37"/>
  <c r="K237" i="37"/>
  <c r="L237" i="37"/>
  <c r="J238" i="37"/>
  <c r="K238" i="37"/>
  <c r="L238" i="37"/>
  <c r="J239" i="37"/>
  <c r="K239" i="37"/>
  <c r="L239" i="37"/>
  <c r="J240" i="37"/>
  <c r="K240" i="37"/>
  <c r="L240" i="37"/>
  <c r="J241" i="37"/>
  <c r="K241" i="37"/>
  <c r="L241" i="37"/>
  <c r="J242" i="37"/>
  <c r="K242" i="37"/>
  <c r="L242" i="37"/>
  <c r="J243" i="37"/>
  <c r="K243" i="37"/>
  <c r="L243" i="37"/>
  <c r="J244" i="37"/>
  <c r="K244" i="37"/>
  <c r="L244" i="37"/>
  <c r="J245" i="37"/>
  <c r="K245" i="37"/>
  <c r="L245" i="37"/>
  <c r="J246" i="37"/>
  <c r="K246" i="37"/>
  <c r="L246" i="37"/>
  <c r="J247" i="37"/>
  <c r="K247" i="37"/>
  <c r="L247" i="37"/>
  <c r="J248" i="37"/>
  <c r="K248" i="37"/>
  <c r="L248" i="37"/>
  <c r="J249" i="37"/>
  <c r="K249" i="37"/>
  <c r="L249" i="37"/>
  <c r="J250" i="37"/>
  <c r="K250" i="37"/>
  <c r="L250" i="37"/>
  <c r="J251" i="37"/>
  <c r="K251" i="37"/>
  <c r="L251" i="37"/>
  <c r="J252" i="37"/>
  <c r="K252" i="37"/>
  <c r="L252" i="37"/>
  <c r="J253" i="37"/>
  <c r="K253" i="37"/>
  <c r="L253" i="37"/>
  <c r="J254" i="37"/>
  <c r="K254" i="37"/>
  <c r="L254" i="37"/>
  <c r="J255" i="37"/>
  <c r="K255" i="37"/>
  <c r="L255" i="37"/>
  <c r="J256" i="37"/>
  <c r="K256" i="37"/>
  <c r="L256" i="37"/>
  <c r="J257" i="37"/>
  <c r="K257" i="37"/>
  <c r="L257" i="37"/>
  <c r="J258" i="37"/>
  <c r="K258" i="37"/>
  <c r="L258" i="37"/>
  <c r="J259" i="37"/>
  <c r="K259" i="37"/>
  <c r="L259" i="37"/>
  <c r="J260" i="37"/>
  <c r="K260" i="37"/>
  <c r="L260" i="37"/>
  <c r="J261" i="37"/>
  <c r="K261" i="37"/>
  <c r="L261" i="37"/>
  <c r="J262" i="37"/>
  <c r="K262" i="37"/>
  <c r="L262" i="37"/>
  <c r="J263" i="37"/>
  <c r="K263" i="37"/>
  <c r="L263" i="37"/>
  <c r="J264" i="37"/>
  <c r="K264" i="37"/>
  <c r="L264" i="37"/>
  <c r="J265" i="37"/>
  <c r="K265" i="37"/>
  <c r="L265" i="37"/>
  <c r="J266" i="37"/>
  <c r="K266" i="37"/>
  <c r="L266" i="37"/>
  <c r="J267" i="37"/>
  <c r="K267" i="37"/>
  <c r="L267" i="37"/>
  <c r="J268" i="37"/>
  <c r="K268" i="37"/>
  <c r="L268" i="37"/>
  <c r="J269" i="37"/>
  <c r="K269" i="37"/>
  <c r="L269" i="37"/>
  <c r="J270" i="37"/>
  <c r="K270" i="37"/>
  <c r="L270" i="37"/>
  <c r="J271" i="37"/>
  <c r="K271" i="37"/>
  <c r="L271" i="37"/>
  <c r="J272" i="37"/>
  <c r="K272" i="37"/>
  <c r="L272" i="37"/>
  <c r="J273" i="37"/>
  <c r="K273" i="37"/>
  <c r="L273" i="37"/>
  <c r="J274" i="37"/>
  <c r="K274" i="37"/>
  <c r="L274" i="37"/>
  <c r="J275" i="37"/>
  <c r="K275" i="37"/>
  <c r="L275" i="37"/>
  <c r="J276" i="37"/>
  <c r="K276" i="37"/>
  <c r="L276" i="37"/>
  <c r="J277" i="37"/>
  <c r="K277" i="37"/>
  <c r="L277" i="37"/>
  <c r="J278" i="37"/>
  <c r="K278" i="37"/>
  <c r="L278" i="37"/>
  <c r="J279" i="37"/>
  <c r="K279" i="37"/>
  <c r="L279" i="37"/>
  <c r="J280" i="37"/>
  <c r="K280" i="37"/>
  <c r="L280" i="37"/>
  <c r="J281" i="37"/>
  <c r="K281" i="37"/>
  <c r="L281" i="37"/>
  <c r="J282" i="37"/>
  <c r="K282" i="37"/>
  <c r="L282" i="37"/>
  <c r="J283" i="37"/>
  <c r="K283" i="37"/>
  <c r="L283" i="37"/>
  <c r="J284" i="37"/>
  <c r="K284" i="37"/>
  <c r="L284" i="37"/>
  <c r="J285" i="37"/>
  <c r="K285" i="37"/>
  <c r="L285" i="37"/>
  <c r="J286" i="37"/>
  <c r="K286" i="37"/>
  <c r="L286" i="37"/>
  <c r="J287" i="37"/>
  <c r="K287" i="37"/>
  <c r="L287" i="37"/>
  <c r="J288" i="37"/>
  <c r="K288" i="37"/>
  <c r="L288" i="37"/>
  <c r="J289" i="37"/>
  <c r="K289" i="37"/>
  <c r="L289" i="37"/>
  <c r="J290" i="37"/>
  <c r="K290" i="37"/>
  <c r="L290" i="37"/>
  <c r="J291" i="37"/>
  <c r="K291" i="37"/>
  <c r="L291" i="37"/>
  <c r="J292" i="37"/>
  <c r="K292" i="37"/>
  <c r="L292" i="37"/>
  <c r="J293" i="37"/>
  <c r="K293" i="37"/>
  <c r="L293" i="37"/>
  <c r="J294" i="37"/>
  <c r="K294" i="37"/>
  <c r="L294" i="37"/>
  <c r="J295" i="37"/>
  <c r="K295" i="37"/>
  <c r="L295" i="37"/>
  <c r="J296" i="37"/>
  <c r="K296" i="37"/>
  <c r="L296" i="37"/>
  <c r="J297" i="37"/>
  <c r="K297" i="37"/>
  <c r="L297" i="37"/>
  <c r="J298" i="37"/>
  <c r="K298" i="37"/>
  <c r="L298" i="37"/>
  <c r="J299" i="37"/>
  <c r="K299" i="37"/>
  <c r="L299" i="37"/>
  <c r="J300" i="37"/>
  <c r="K300" i="37"/>
  <c r="L300" i="37"/>
  <c r="J301" i="37"/>
  <c r="K301" i="37"/>
  <c r="L301" i="37"/>
  <c r="J302" i="37"/>
  <c r="K302" i="37"/>
  <c r="L302" i="37"/>
  <c r="J303" i="37"/>
  <c r="K303" i="37"/>
  <c r="L303" i="37"/>
  <c r="J304" i="37"/>
  <c r="K304" i="37"/>
  <c r="L304" i="37"/>
  <c r="J305" i="37"/>
  <c r="K305" i="37"/>
  <c r="L305" i="37"/>
  <c r="J306" i="37"/>
  <c r="K306" i="37"/>
  <c r="L306" i="37"/>
  <c r="J307" i="37"/>
  <c r="K307" i="37"/>
  <c r="L307" i="37"/>
  <c r="J308" i="37"/>
  <c r="K308" i="37"/>
  <c r="L308" i="37"/>
  <c r="J309" i="37"/>
  <c r="K309" i="37"/>
  <c r="L309" i="37"/>
  <c r="J310" i="37"/>
  <c r="K310" i="37"/>
  <c r="L310" i="37"/>
  <c r="J311" i="37"/>
  <c r="K311" i="37"/>
  <c r="L311" i="37"/>
  <c r="J312" i="37"/>
  <c r="K312" i="37"/>
  <c r="L312" i="37"/>
  <c r="J313" i="37"/>
  <c r="K313" i="37"/>
  <c r="L313" i="37"/>
  <c r="J314" i="37"/>
  <c r="K314" i="37"/>
  <c r="L314" i="37"/>
  <c r="J315" i="37"/>
  <c r="K315" i="37"/>
  <c r="L315" i="37"/>
  <c r="J316" i="37"/>
  <c r="K316" i="37"/>
  <c r="L316" i="37"/>
  <c r="J317" i="37"/>
  <c r="K317" i="37"/>
  <c r="L317" i="37"/>
  <c r="J318" i="37"/>
  <c r="K318" i="37"/>
  <c r="L318" i="37"/>
  <c r="J319" i="37"/>
  <c r="K319" i="37"/>
  <c r="L319" i="37"/>
  <c r="J320" i="37"/>
  <c r="K320" i="37"/>
  <c r="L320" i="37"/>
  <c r="J321" i="37"/>
  <c r="K321" i="37"/>
  <c r="L321" i="37"/>
  <c r="J322" i="37"/>
  <c r="K322" i="37"/>
  <c r="L322" i="37"/>
  <c r="J323" i="37"/>
  <c r="K323" i="37"/>
  <c r="L323" i="37"/>
  <c r="J324" i="37"/>
  <c r="K324" i="37"/>
  <c r="L324" i="37"/>
  <c r="J325" i="37"/>
  <c r="K325" i="37"/>
  <c r="L325" i="37"/>
  <c r="J326" i="37"/>
  <c r="K326" i="37"/>
  <c r="L326" i="37"/>
  <c r="J327" i="37"/>
  <c r="K327" i="37"/>
  <c r="L327" i="37"/>
  <c r="J328" i="37"/>
  <c r="K328" i="37"/>
  <c r="L328" i="37"/>
  <c r="J329" i="37"/>
  <c r="K329" i="37"/>
  <c r="L329" i="37"/>
  <c r="J330" i="37"/>
  <c r="K330" i="37"/>
  <c r="L330" i="37"/>
  <c r="J331" i="37"/>
  <c r="K331" i="37"/>
  <c r="L331" i="37"/>
  <c r="J332" i="37"/>
  <c r="K332" i="37"/>
  <c r="L332" i="37"/>
  <c r="J333" i="37"/>
  <c r="K333" i="37"/>
  <c r="L333" i="37"/>
  <c r="J334" i="37"/>
  <c r="K334" i="37"/>
  <c r="L334" i="37"/>
  <c r="E337" i="37"/>
  <c r="J337" i="37"/>
  <c r="J339" i="37" s="1"/>
  <c r="K337" i="37"/>
  <c r="K339" i="37" s="1"/>
  <c r="L337" i="37"/>
  <c r="L339" i="37" s="1"/>
  <c r="A83" i="35"/>
  <c r="B83" i="35" s="1"/>
  <c r="C68" i="35"/>
  <c r="C69" i="35"/>
  <c r="C70" i="35"/>
  <c r="C71" i="35"/>
  <c r="C72" i="35"/>
  <c r="C67" i="35"/>
  <c r="C82" i="35"/>
  <c r="C77" i="35"/>
  <c r="C81" i="35"/>
  <c r="C79" i="35"/>
  <c r="C80" i="35"/>
  <c r="C78" i="35"/>
  <c r="E48" i="35"/>
  <c r="F64" i="27"/>
  <c r="G64" i="27"/>
  <c r="E64" i="27"/>
  <c r="C51" i="35"/>
  <c r="D37" i="35" a="1"/>
  <c r="D37" i="35" s="1"/>
  <c r="C17" i="35"/>
  <c r="S3" i="32"/>
  <c r="S4" i="32"/>
  <c r="S5" i="32"/>
  <c r="S6" i="32"/>
  <c r="S7" i="32"/>
  <c r="S8" i="32"/>
  <c r="S9" i="32"/>
  <c r="S10" i="32"/>
  <c r="S11" i="32"/>
  <c r="S12" i="32"/>
  <c r="S13" i="32"/>
  <c r="S14" i="32"/>
  <c r="S15" i="32"/>
  <c r="S16" i="32"/>
  <c r="S17" i="32"/>
  <c r="S18" i="32"/>
  <c r="S19" i="32"/>
  <c r="S20" i="32"/>
  <c r="E65" i="35" l="1" a="1"/>
  <c r="E65" i="35" s="1"/>
  <c r="F65" i="35" s="1"/>
  <c r="G65" i="35" s="1"/>
  <c r="A84" i="35"/>
  <c r="D76" i="35" s="1"/>
  <c r="D77" i="35" s="1" a="1"/>
  <c r="D51" i="35"/>
  <c r="AG14" i="32"/>
  <c r="AL4" i="32"/>
  <c r="AL8" i="32"/>
  <c r="AL6" i="32"/>
  <c r="AL5" i="32"/>
  <c r="AL3" i="32"/>
  <c r="AI17" i="32"/>
  <c r="AI19" i="32"/>
  <c r="AI12" i="32"/>
  <c r="AI13" i="32"/>
  <c r="AI15" i="32"/>
  <c r="AI16" i="32"/>
  <c r="AI18" i="32"/>
  <c r="AI7" i="32"/>
  <c r="U19" i="32"/>
  <c r="U18" i="32"/>
  <c r="U8" i="32"/>
  <c r="U6" i="32"/>
  <c r="U4" i="32"/>
  <c r="U14" i="32"/>
  <c r="U17" i="32"/>
  <c r="U5" i="32"/>
  <c r="U7" i="32"/>
  <c r="U3" i="32"/>
  <c r="U13" i="32"/>
  <c r="U15" i="32"/>
  <c r="U16" i="32"/>
  <c r="U12" i="32"/>
  <c r="U9" i="32"/>
  <c r="U10" i="32"/>
  <c r="U11" i="32"/>
  <c r="X9" i="32"/>
  <c r="X10" i="32"/>
  <c r="X11" i="32"/>
  <c r="X12" i="32"/>
  <c r="X14" i="32"/>
  <c r="X17" i="32"/>
  <c r="X19" i="32"/>
  <c r="AA17" i="32"/>
  <c r="AA14" i="32"/>
  <c r="AC19" i="32"/>
  <c r="AB19" i="32"/>
  <c r="Z19" i="32"/>
  <c r="Y19" i="32"/>
  <c r="AC17" i="32"/>
  <c r="AB17" i="32"/>
  <c r="Z17" i="32"/>
  <c r="Y17" i="32"/>
  <c r="AC14" i="32"/>
  <c r="AB14" i="32"/>
  <c r="Z14" i="32"/>
  <c r="Y14" i="32"/>
  <c r="AC12" i="32"/>
  <c r="AB12" i="32"/>
  <c r="Z12" i="32"/>
  <c r="Y12" i="32"/>
  <c r="AC15" i="32"/>
  <c r="Y10" i="32"/>
  <c r="Z10" i="32"/>
  <c r="AB10" i="32"/>
  <c r="AC10" i="32"/>
  <c r="Y11" i="32"/>
  <c r="Z11" i="32"/>
  <c r="AB11" i="32"/>
  <c r="AC11" i="32"/>
  <c r="AC9" i="32"/>
  <c r="AB9" i="32"/>
  <c r="Z9" i="32"/>
  <c r="Y9" i="32"/>
  <c r="W17" i="32"/>
  <c r="W14" i="32"/>
  <c r="W7" i="32"/>
  <c r="W5" i="32"/>
  <c r="W3" i="32"/>
  <c r="W8" i="32"/>
  <c r="W6" i="32"/>
  <c r="W4" i="32"/>
  <c r="V5" i="32"/>
  <c r="V3" i="32"/>
  <c r="V17" i="32"/>
  <c r="V14" i="32"/>
  <c r="V7" i="32"/>
  <c r="V8" i="32"/>
  <c r="V6" i="32"/>
  <c r="V4" i="32"/>
  <c r="G22" i="31"/>
  <c r="AC3" i="32"/>
  <c r="AC5" i="32"/>
  <c r="AC7" i="32"/>
  <c r="AB7" i="32"/>
  <c r="AB5" i="32"/>
  <c r="AB3" i="32"/>
  <c r="Z7" i="32"/>
  <c r="Z5" i="32"/>
  <c r="Z3" i="32"/>
  <c r="Y7" i="32"/>
  <c r="Y5" i="32"/>
  <c r="Y3" i="32"/>
  <c r="X7" i="32"/>
  <c r="X5" i="32"/>
  <c r="X3" i="32"/>
  <c r="AL7" i="32"/>
  <c r="AH7" i="32"/>
  <c r="AH3" i="32"/>
  <c r="AJ17" i="32"/>
  <c r="AJ14" i="32"/>
  <c r="AJ9" i="32"/>
  <c r="AJ4" i="32"/>
  <c r="AJ6" i="32"/>
  <c r="AJ7" i="32"/>
  <c r="AJ5" i="32"/>
  <c r="AJ3" i="32"/>
  <c r="AJ10" i="32"/>
  <c r="AJ11" i="32"/>
  <c r="AJ12" i="32"/>
  <c r="AJ13" i="32"/>
  <c r="AJ15" i="32"/>
  <c r="AJ16" i="32"/>
  <c r="AJ18" i="32"/>
  <c r="AJ19" i="32"/>
  <c r="AJ8" i="32"/>
  <c r="AK17" i="32"/>
  <c r="AK14" i="32"/>
  <c r="AK7" i="32"/>
  <c r="AK5" i="32"/>
  <c r="AK3" i="32"/>
  <c r="AK4" i="32"/>
  <c r="AK6" i="32"/>
  <c r="AK8" i="32"/>
  <c r="AK9" i="32"/>
  <c r="AK10" i="32"/>
  <c r="AK11" i="32"/>
  <c r="AK12" i="32"/>
  <c r="AK13" i="32"/>
  <c r="AK15" i="32"/>
  <c r="AK16" i="32"/>
  <c r="AK18" i="32"/>
  <c r="AK19" i="32"/>
  <c r="AL17" i="32"/>
  <c r="AL14" i="32"/>
  <c r="AL19" i="32"/>
  <c r="AL18" i="32"/>
  <c r="AL16" i="32"/>
  <c r="AL15" i="32"/>
  <c r="AL12" i="32"/>
  <c r="AL13" i="32"/>
  <c r="AH17" i="32"/>
  <c r="AH14" i="32"/>
  <c r="AH8" i="32"/>
  <c r="AH4" i="32"/>
  <c r="AH6" i="32"/>
  <c r="AH5" i="32"/>
  <c r="AH18" i="32"/>
  <c r="AH19" i="32"/>
  <c r="AH16" i="32"/>
  <c r="AH15" i="32"/>
  <c r="AH12" i="32"/>
  <c r="AH13" i="32"/>
  <c r="AG17" i="32"/>
  <c r="AG7" i="32"/>
  <c r="AG5" i="32"/>
  <c r="AG4" i="32"/>
  <c r="AG3" i="32"/>
  <c r="AI14" i="32"/>
  <c r="AI5" i="32"/>
  <c r="AI3" i="32"/>
  <c r="AI8" i="32"/>
  <c r="AI6" i="32"/>
  <c r="AI10" i="32"/>
  <c r="AI11" i="32"/>
  <c r="AI9" i="32"/>
  <c r="AI4" i="32"/>
  <c r="AD6" i="32"/>
  <c r="AE7" i="32"/>
  <c r="AE8" i="32"/>
  <c r="AE6" i="32"/>
  <c r="AF7" i="32"/>
  <c r="AF8" i="32"/>
  <c r="AF6" i="32"/>
  <c r="AF4" i="32"/>
  <c r="AD4" i="32"/>
  <c r="AD5" i="32"/>
  <c r="AD7" i="32"/>
  <c r="AD8" i="32"/>
  <c r="AD3" i="32"/>
  <c r="AE4" i="32"/>
  <c r="AE5" i="32"/>
  <c r="AE3" i="32"/>
  <c r="AF5" i="32"/>
  <c r="AF3" i="32"/>
  <c r="AG6" i="32"/>
  <c r="AG8" i="32"/>
  <c r="AF17" i="32"/>
  <c r="AA5" i="32"/>
  <c r="AA3" i="32"/>
  <c r="AA7" i="32"/>
  <c r="AA8" i="32"/>
  <c r="AA6" i="32"/>
  <c r="AA4" i="32"/>
  <c r="T22" i="32"/>
  <c r="AC25" i="32" s="1"/>
  <c r="AC18" i="32" s="1"/>
  <c r="N6" i="32"/>
  <c r="N8" i="32"/>
  <c r="N7" i="32"/>
  <c r="M7" i="32" s="1"/>
  <c r="N4" i="32"/>
  <c r="N13" i="32"/>
  <c r="R4" i="32"/>
  <c r="R17" i="32"/>
  <c r="R5" i="32"/>
  <c r="R3" i="32"/>
  <c r="R6" i="32"/>
  <c r="R7" i="32"/>
  <c r="R8" i="32"/>
  <c r="R16" i="32"/>
  <c r="R15" i="32"/>
  <c r="R13" i="32"/>
  <c r="R12" i="32"/>
  <c r="R14" i="32"/>
  <c r="Q18" i="32"/>
  <c r="Q13" i="32"/>
  <c r="Q16" i="32"/>
  <c r="Q14" i="32"/>
  <c r="Q12" i="32"/>
  <c r="Q10" i="32"/>
  <c r="L22" i="32"/>
  <c r="N14" i="32"/>
  <c r="N12" i="32"/>
  <c r="N16" i="32"/>
  <c r="N9" i="32"/>
  <c r="M9" i="32" s="1"/>
  <c r="N10" i="32"/>
  <c r="M10" i="32" s="1"/>
  <c r="N11" i="32"/>
  <c r="M11" i="32" s="1"/>
  <c r="N18" i="32"/>
  <c r="N15" i="32"/>
  <c r="M15" i="32" s="1"/>
  <c r="N17" i="32"/>
  <c r="M17" i="32" s="1"/>
  <c r="P4" i="32"/>
  <c r="P6" i="32"/>
  <c r="P8" i="32"/>
  <c r="O4" i="32"/>
  <c r="O6" i="32"/>
  <c r="O8" i="32"/>
  <c r="O5" i="32"/>
  <c r="O3" i="32"/>
  <c r="P14" i="32"/>
  <c r="O14" i="32"/>
  <c r="P3" i="32"/>
  <c r="P5" i="32"/>
  <c r="N3" i="32"/>
  <c r="N5" i="32"/>
  <c r="N19" i="32"/>
  <c r="M19" i="32" s="1"/>
  <c r="F1" i="32"/>
  <c r="G3" i="32" s="1" a="1"/>
  <c r="G3" i="32" s="1"/>
  <c r="G19" i="31"/>
  <c r="BL18" i="30" a="1"/>
  <c r="BL18" i="30" s="1"/>
  <c r="BB3" i="30" a="1"/>
  <c r="BB3" i="30" s="1"/>
  <c r="BC2" i="30"/>
  <c r="AQ3" i="30" a="1"/>
  <c r="AQ3" i="30" s="1"/>
  <c r="AQ10" i="30" a="1"/>
  <c r="AQ10" i="30" s="1"/>
  <c r="AQ24" i="30" a="1"/>
  <c r="AQ24" i="30" s="1"/>
  <c r="AQ14" i="30" a="1"/>
  <c r="AQ14" i="30" s="1"/>
  <c r="AS15" i="30"/>
  <c r="AT15" i="30" s="1"/>
  <c r="D1" i="30"/>
  <c r="E1" i="30"/>
  <c r="F1" i="30"/>
  <c r="AV12" i="30"/>
  <c r="AV11" i="30"/>
  <c r="AV10" i="30"/>
  <c r="AV9" i="30"/>
  <c r="AV8" i="30"/>
  <c r="AV7" i="30"/>
  <c r="AV6" i="30"/>
  <c r="AV5" i="30"/>
  <c r="AV4" i="30"/>
  <c r="AV3" i="30"/>
  <c r="AV2" i="30"/>
  <c r="AT17" i="30"/>
  <c r="AX14" i="30" s="1"/>
  <c r="AF78" i="30"/>
  <c r="AG7" i="30"/>
  <c r="AL3" i="30"/>
  <c r="AL4" i="30"/>
  <c r="AL7" i="30"/>
  <c r="AG4" i="30"/>
  <c r="AG6" i="30"/>
  <c r="AG8" i="30"/>
  <c r="AG9" i="30"/>
  <c r="AG10" i="30"/>
  <c r="AG11" i="30"/>
  <c r="AG13" i="30"/>
  <c r="AG3" i="30"/>
  <c r="Q5" i="30"/>
  <c r="Q6" i="30"/>
  <c r="Q7" i="30"/>
  <c r="Q8" i="30"/>
  <c r="Q9" i="30"/>
  <c r="Q10" i="30"/>
  <c r="Q11" i="30"/>
  <c r="Q12" i="30"/>
  <c r="Q13" i="30"/>
  <c r="Q14" i="30"/>
  <c r="Q4" i="30"/>
  <c r="H3" i="30"/>
  <c r="L4" i="30" s="1"/>
  <c r="I6" i="30"/>
  <c r="I7" i="30" s="1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3" i="30"/>
  <c r="H29" i="22"/>
  <c r="D20" i="22"/>
  <c r="E20" i="22"/>
  <c r="F24" i="22"/>
  <c r="E24" i="22"/>
  <c r="H31" i="22"/>
  <c r="G31" i="22"/>
  <c r="H23" i="29"/>
  <c r="H24" i="29"/>
  <c r="H25" i="29"/>
  <c r="H26" i="29"/>
  <c r="H27" i="29"/>
  <c r="H22" i="29"/>
  <c r="P27" i="29"/>
  <c r="P28" i="29"/>
  <c r="P29" i="29"/>
  <c r="P30" i="29"/>
  <c r="P31" i="29"/>
  <c r="P26" i="29"/>
  <c r="O27" i="29"/>
  <c r="O28" i="29"/>
  <c r="O29" i="29"/>
  <c r="O30" i="29"/>
  <c r="O31" i="29"/>
  <c r="O26" i="29"/>
  <c r="F67" i="35" l="1"/>
  <c r="G67" i="35" s="1"/>
  <c r="F66" i="35"/>
  <c r="G66" i="35" s="1"/>
  <c r="F68" i="35"/>
  <c r="G68" i="35" s="1"/>
  <c r="F69" i="35"/>
  <c r="G69" i="35" s="1"/>
  <c r="D77" i="35"/>
  <c r="F77" i="35" s="1"/>
  <c r="G77" i="35" s="1"/>
  <c r="F80" i="35"/>
  <c r="G80" i="35" s="1"/>
  <c r="F81" i="35"/>
  <c r="G81" i="35" s="1"/>
  <c r="F82" i="35"/>
  <c r="G82" i="35" s="1"/>
  <c r="F78" i="35"/>
  <c r="G78" i="35" s="1"/>
  <c r="F79" i="35"/>
  <c r="G79" i="35" s="1"/>
  <c r="AC13" i="32"/>
  <c r="AC16" i="32"/>
  <c r="U25" i="32"/>
  <c r="W22" i="32"/>
  <c r="V22" i="32"/>
  <c r="AK22" i="32"/>
  <c r="AH22" i="32"/>
  <c r="AL22" i="32"/>
  <c r="AJ22" i="32"/>
  <c r="AI22" i="32"/>
  <c r="M5" i="32"/>
  <c r="M4" i="32"/>
  <c r="AJ25" i="32"/>
  <c r="AC8" i="32"/>
  <c r="AC6" i="32"/>
  <c r="AC4" i="32"/>
  <c r="AE22" i="32"/>
  <c r="AG22" i="32"/>
  <c r="AF22" i="32"/>
  <c r="AD22" i="32"/>
  <c r="AA22" i="32"/>
  <c r="AA25" i="32"/>
  <c r="AH25" i="32"/>
  <c r="Z25" i="32"/>
  <c r="AG25" i="32"/>
  <c r="Y25" i="32"/>
  <c r="AK25" i="32"/>
  <c r="AB25" i="32"/>
  <c r="AE25" i="32"/>
  <c r="W25" i="32"/>
  <c r="AI25" i="32"/>
  <c r="AF25" i="32"/>
  <c r="X25" i="32"/>
  <c r="AL25" i="32"/>
  <c r="AD25" i="32"/>
  <c r="V25" i="32"/>
  <c r="M8" i="32"/>
  <c r="M3" i="32"/>
  <c r="M13" i="32"/>
  <c r="M6" i="32"/>
  <c r="R22" i="32"/>
  <c r="R23" i="32" s="1"/>
  <c r="M18" i="32"/>
  <c r="M16" i="32"/>
  <c r="M14" i="32"/>
  <c r="M12" i="32"/>
  <c r="Q22" i="32"/>
  <c r="Q23" i="32" s="1"/>
  <c r="O22" i="32"/>
  <c r="O23" i="32" s="1"/>
  <c r="P22" i="32"/>
  <c r="P23" i="32" s="1"/>
  <c r="N22" i="32"/>
  <c r="N23" i="32" s="1"/>
  <c r="AQ1" i="30"/>
  <c r="AQ2" i="30"/>
  <c r="AU17" i="30"/>
  <c r="AS14" i="30"/>
  <c r="L7" i="30"/>
  <c r="L6" i="30"/>
  <c r="I5" i="30"/>
  <c r="L5" i="30" s="1"/>
  <c r="H42" i="29"/>
  <c r="H43" i="29"/>
  <c r="H44" i="29"/>
  <c r="H45" i="29"/>
  <c r="H46" i="29"/>
  <c r="H41" i="29"/>
  <c r="I42" i="29"/>
  <c r="I43" i="29"/>
  <c r="I44" i="29"/>
  <c r="I45" i="29"/>
  <c r="I46" i="29"/>
  <c r="I41" i="29"/>
  <c r="J41" i="29"/>
  <c r="J42" i="29"/>
  <c r="J43" i="29"/>
  <c r="J44" i="29"/>
  <c r="J45" i="29"/>
  <c r="J46" i="29"/>
  <c r="AB16" i="32" l="1"/>
  <c r="AB15" i="32"/>
  <c r="AB13" i="32"/>
  <c r="X15" i="32"/>
  <c r="X8" i="32"/>
  <c r="X13" i="32"/>
  <c r="X16" i="32"/>
  <c r="Y15" i="32"/>
  <c r="Y13" i="32"/>
  <c r="Y16" i="32"/>
  <c r="Z15" i="32"/>
  <c r="Z13" i="32"/>
  <c r="Z16" i="32"/>
  <c r="AF23" i="32"/>
  <c r="AF27" i="32"/>
  <c r="AL23" i="32"/>
  <c r="AL27" i="32"/>
  <c r="AE23" i="32"/>
  <c r="AE27" i="32"/>
  <c r="AH23" i="32"/>
  <c r="AH27" i="32"/>
  <c r="AG23" i="32"/>
  <c r="AG27" i="32"/>
  <c r="AK23" i="32"/>
  <c r="AK27" i="32"/>
  <c r="V23" i="32"/>
  <c r="V27" i="32"/>
  <c r="AD23" i="32"/>
  <c r="AD27" i="32"/>
  <c r="AI23" i="32"/>
  <c r="AI27" i="32"/>
  <c r="W23" i="32"/>
  <c r="W27" i="32"/>
  <c r="AA23" i="32"/>
  <c r="AA27" i="32"/>
  <c r="AJ23" i="32"/>
  <c r="AJ27" i="32"/>
  <c r="AB6" i="32"/>
  <c r="AB8" i="32"/>
  <c r="AB4" i="32"/>
  <c r="AB18" i="32"/>
  <c r="X18" i="32"/>
  <c r="X4" i="32"/>
  <c r="X6" i="32"/>
  <c r="Y18" i="32"/>
  <c r="Y4" i="32"/>
  <c r="Y6" i="32"/>
  <c r="Y8" i="32"/>
  <c r="Z4" i="32"/>
  <c r="Z6" i="32"/>
  <c r="Z8" i="32"/>
  <c r="Z18" i="32"/>
  <c r="L3" i="30"/>
  <c r="K3" i="30" s="1"/>
  <c r="G27" i="29"/>
  <c r="Z22" i="32" l="1"/>
  <c r="AB22" i="32"/>
  <c r="Y22" i="32"/>
  <c r="X22" i="32"/>
  <c r="E27" i="29" a="1"/>
  <c r="E27" i="29" s="1"/>
  <c r="X23" i="32" l="1"/>
  <c r="X27" i="32"/>
  <c r="Y23" i="32"/>
  <c r="Y27" i="32"/>
  <c r="AB23" i="32"/>
  <c r="AB27" i="32"/>
  <c r="Z23" i="32"/>
  <c r="Z27" i="32"/>
  <c r="F27" i="29" a="1"/>
  <c r="F27" i="29" s="1"/>
  <c r="T37" i="14" l="1"/>
  <c r="U37" i="14"/>
  <c r="V37" i="14"/>
  <c r="W37" i="14"/>
  <c r="X37" i="14"/>
  <c r="Y37" i="14"/>
  <c r="Z37" i="14"/>
  <c r="T38" i="14"/>
  <c r="U38" i="14"/>
  <c r="V38" i="14"/>
  <c r="W38" i="14"/>
  <c r="X38" i="14"/>
  <c r="Y38" i="14"/>
  <c r="Z38" i="14"/>
  <c r="T39" i="14"/>
  <c r="U39" i="14"/>
  <c r="V39" i="14"/>
  <c r="W39" i="14"/>
  <c r="X39" i="14"/>
  <c r="Y39" i="14"/>
  <c r="Z39" i="14"/>
  <c r="T40" i="14"/>
  <c r="U40" i="14"/>
  <c r="V40" i="14"/>
  <c r="W40" i="14"/>
  <c r="X40" i="14"/>
  <c r="Y40" i="14"/>
  <c r="Z40" i="14"/>
  <c r="T41" i="14"/>
  <c r="T42" i="14"/>
  <c r="N34" i="14" a="1"/>
  <c r="N34" i="14" s="1"/>
  <c r="P43" i="14" a="1"/>
  <c r="P43" i="14" s="1"/>
  <c r="M41" i="14"/>
  <c r="J42" i="14" s="1" a="1"/>
  <c r="I42" i="14" a="1"/>
  <c r="I42" i="14" s="1"/>
  <c r="H49" i="14"/>
  <c r="J42" i="14" l="1"/>
  <c r="K42" i="14" s="1"/>
  <c r="K43" i="14"/>
  <c r="K44" i="14"/>
  <c r="K45" i="14"/>
  <c r="K46" i="14"/>
  <c r="K47" i="14"/>
  <c r="J48" i="14" l="1"/>
  <c r="K48" i="14"/>
  <c r="L48" i="14" s="1"/>
  <c r="H53" i="14"/>
  <c r="H54" i="14"/>
  <c r="H55" i="14"/>
  <c r="H52" i="14"/>
  <c r="F53" i="14"/>
  <c r="F54" i="14"/>
  <c r="F55" i="14"/>
  <c r="F52" i="14"/>
  <c r="E54" i="14"/>
  <c r="D46" i="14"/>
  <c r="C46" i="14" s="1"/>
  <c r="C52" i="14" s="1" a="1"/>
  <c r="C52" i="14" s="1"/>
  <c r="E4" i="14"/>
  <c r="F4" i="14"/>
  <c r="H4" i="14"/>
  <c r="I4" i="14"/>
  <c r="J4" i="14"/>
  <c r="E5" i="14"/>
  <c r="F5" i="14"/>
  <c r="H5" i="14"/>
  <c r="I5" i="14"/>
  <c r="J5" i="14"/>
  <c r="E6" i="14"/>
  <c r="H6" i="14"/>
  <c r="I6" i="14"/>
  <c r="J6" i="14"/>
  <c r="F62" i="8"/>
  <c r="F63" i="8"/>
  <c r="F64" i="8"/>
  <c r="F65" i="8"/>
  <c r="F66" i="8"/>
  <c r="F67" i="8"/>
  <c r="F68" i="8"/>
  <c r="F61" i="8"/>
  <c r="AH26" i="7"/>
  <c r="AH27" i="7"/>
  <c r="AH28" i="7"/>
  <c r="AH29" i="7"/>
  <c r="AH30" i="7"/>
  <c r="AH31" i="7"/>
  <c r="AH32" i="7"/>
  <c r="AH33" i="7"/>
  <c r="AH34" i="7"/>
  <c r="AH35" i="7"/>
  <c r="AH25" i="7"/>
  <c r="AG2" i="7"/>
  <c r="AG9" i="7"/>
  <c r="AG10" i="7"/>
  <c r="AG5" i="7"/>
  <c r="AG4" i="7"/>
  <c r="AE3" i="7"/>
  <c r="AE8" i="7"/>
  <c r="AE4" i="7"/>
  <c r="AG8" i="7"/>
  <c r="AG7" i="7"/>
  <c r="AG11" i="7"/>
  <c r="AG12" i="7"/>
  <c r="AG6" i="7"/>
  <c r="X74" i="7"/>
  <c r="X82" i="7"/>
  <c r="W4" i="7"/>
  <c r="X4" i="7" s="1"/>
  <c r="W10" i="7"/>
  <c r="X10" i="7" s="1"/>
  <c r="W12" i="7"/>
  <c r="X12" i="7" s="1"/>
  <c r="W18" i="7"/>
  <c r="X18" i="7" s="1"/>
  <c r="W20" i="7"/>
  <c r="X20" i="7" s="1"/>
  <c r="W26" i="7"/>
  <c r="X26" i="7" s="1"/>
  <c r="W28" i="7"/>
  <c r="X28" i="7" s="1"/>
  <c r="W34" i="7"/>
  <c r="X34" i="7" s="1"/>
  <c r="W36" i="7"/>
  <c r="X36" i="7" s="1"/>
  <c r="W42" i="7"/>
  <c r="X42" i="7" s="1"/>
  <c r="W44" i="7"/>
  <c r="X44" i="7" s="1"/>
  <c r="W50" i="7"/>
  <c r="X50" i="7" s="1"/>
  <c r="W52" i="7"/>
  <c r="X52" i="7" s="1"/>
  <c r="W58" i="7"/>
  <c r="X58" i="7" s="1"/>
  <c r="W60" i="7"/>
  <c r="X60" i="7" s="1"/>
  <c r="W66" i="7"/>
  <c r="X66" i="7" s="1"/>
  <c r="W68" i="7"/>
  <c r="X68" i="7" s="1"/>
  <c r="W74" i="7"/>
  <c r="W76" i="7"/>
  <c r="X76" i="7" s="1"/>
  <c r="W82" i="7"/>
  <c r="W84" i="7"/>
  <c r="X84" i="7" s="1"/>
  <c r="W3" i="7"/>
  <c r="X3" i="7" s="1"/>
  <c r="V1" i="7"/>
  <c r="W5" i="7" s="1"/>
  <c r="X5" i="7" s="1"/>
  <c r="Q5" i="7"/>
  <c r="Q47" i="7"/>
  <c r="G58" i="6"/>
  <c r="E53" i="14" l="1"/>
  <c r="G4" i="14"/>
  <c r="E45" i="14"/>
  <c r="G6" i="14"/>
  <c r="G5" i="14"/>
  <c r="E52" i="14"/>
  <c r="E55" i="14"/>
  <c r="W83" i="7"/>
  <c r="X83" i="7" s="1"/>
  <c r="W75" i="7"/>
  <c r="X75" i="7" s="1"/>
  <c r="W67" i="7"/>
  <c r="X67" i="7" s="1"/>
  <c r="W59" i="7"/>
  <c r="X59" i="7" s="1"/>
  <c r="W51" i="7"/>
  <c r="X51" i="7" s="1"/>
  <c r="W43" i="7"/>
  <c r="X43" i="7" s="1"/>
  <c r="W35" i="7"/>
  <c r="X35" i="7" s="1"/>
  <c r="W27" i="7"/>
  <c r="X27" i="7" s="1"/>
  <c r="W19" i="7"/>
  <c r="X19" i="7" s="1"/>
  <c r="W11" i="7"/>
  <c r="X11" i="7" s="1"/>
  <c r="W89" i="7"/>
  <c r="X89" i="7" s="1"/>
  <c r="W81" i="7"/>
  <c r="X81" i="7" s="1"/>
  <c r="W73" i="7"/>
  <c r="X73" i="7" s="1"/>
  <c r="W65" i="7"/>
  <c r="X65" i="7" s="1"/>
  <c r="W57" i="7"/>
  <c r="X57" i="7" s="1"/>
  <c r="W49" i="7"/>
  <c r="X49" i="7" s="1"/>
  <c r="W41" i="7"/>
  <c r="X41" i="7" s="1"/>
  <c r="W33" i="7"/>
  <c r="X33" i="7" s="1"/>
  <c r="W25" i="7"/>
  <c r="X25" i="7" s="1"/>
  <c r="W17" i="7"/>
  <c r="X17" i="7" s="1"/>
  <c r="W9" i="7"/>
  <c r="X9" i="7" s="1"/>
  <c r="W88" i="7"/>
  <c r="X88" i="7" s="1"/>
  <c r="W80" i="7"/>
  <c r="X80" i="7" s="1"/>
  <c r="W72" i="7"/>
  <c r="X72" i="7" s="1"/>
  <c r="W64" i="7"/>
  <c r="X64" i="7" s="1"/>
  <c r="W56" i="7"/>
  <c r="X56" i="7" s="1"/>
  <c r="W48" i="7"/>
  <c r="X48" i="7" s="1"/>
  <c r="W40" i="7"/>
  <c r="X40" i="7" s="1"/>
  <c r="W32" i="7"/>
  <c r="X32" i="7" s="1"/>
  <c r="W24" i="7"/>
  <c r="X24" i="7" s="1"/>
  <c r="W16" i="7"/>
  <c r="X16" i="7" s="1"/>
  <c r="W8" i="7"/>
  <c r="X8" i="7" s="1"/>
  <c r="W87" i="7"/>
  <c r="X87" i="7" s="1"/>
  <c r="W79" i="7"/>
  <c r="X79" i="7" s="1"/>
  <c r="W71" i="7"/>
  <c r="X71" i="7" s="1"/>
  <c r="W63" i="7"/>
  <c r="X63" i="7" s="1"/>
  <c r="W55" i="7"/>
  <c r="X55" i="7" s="1"/>
  <c r="W47" i="7"/>
  <c r="X47" i="7" s="1"/>
  <c r="W39" i="7"/>
  <c r="X39" i="7" s="1"/>
  <c r="W31" i="7"/>
  <c r="X31" i="7" s="1"/>
  <c r="W23" i="7"/>
  <c r="X23" i="7" s="1"/>
  <c r="W15" i="7"/>
  <c r="X15" i="7" s="1"/>
  <c r="W7" i="7"/>
  <c r="X7" i="7" s="1"/>
  <c r="W86" i="7"/>
  <c r="X86" i="7" s="1"/>
  <c r="W78" i="7"/>
  <c r="X78" i="7" s="1"/>
  <c r="W70" i="7"/>
  <c r="X70" i="7" s="1"/>
  <c r="W62" i="7"/>
  <c r="X62" i="7" s="1"/>
  <c r="W54" i="7"/>
  <c r="X54" i="7" s="1"/>
  <c r="W46" i="7"/>
  <c r="X46" i="7" s="1"/>
  <c r="W38" i="7"/>
  <c r="X38" i="7" s="1"/>
  <c r="W30" i="7"/>
  <c r="X30" i="7" s="1"/>
  <c r="W22" i="7"/>
  <c r="X22" i="7" s="1"/>
  <c r="W14" i="7"/>
  <c r="X14" i="7" s="1"/>
  <c r="W6" i="7"/>
  <c r="X6" i="7" s="1"/>
  <c r="W85" i="7"/>
  <c r="X85" i="7" s="1"/>
  <c r="W77" i="7"/>
  <c r="X77" i="7" s="1"/>
  <c r="W69" i="7"/>
  <c r="X69" i="7" s="1"/>
  <c r="W61" i="7"/>
  <c r="X61" i="7" s="1"/>
  <c r="W53" i="7"/>
  <c r="X53" i="7" s="1"/>
  <c r="W45" i="7"/>
  <c r="X45" i="7" s="1"/>
  <c r="W37" i="7"/>
  <c r="X37" i="7" s="1"/>
  <c r="W29" i="7"/>
  <c r="X29" i="7" s="1"/>
  <c r="W21" i="7"/>
  <c r="X21" i="7" s="1"/>
  <c r="W13" i="7"/>
  <c r="X13" i="7" s="1"/>
  <c r="P47" i="7"/>
  <c r="R47" i="7" s="1"/>
  <c r="Q76" i="7"/>
  <c r="Q9" i="7"/>
  <c r="Q42" i="7"/>
  <c r="Q8" i="7"/>
  <c r="Q45" i="7"/>
  <c r="Q74" i="7"/>
  <c r="Q53" i="7"/>
  <c r="Q39" i="7"/>
  <c r="Q31" i="7"/>
  <c r="Q23" i="7"/>
  <c r="Q15" i="7"/>
  <c r="Q7" i="7"/>
  <c r="Q55" i="7"/>
  <c r="Q78" i="7"/>
  <c r="Q61" i="7"/>
  <c r="Q25" i="7"/>
  <c r="Q46" i="7"/>
  <c r="Q32" i="7"/>
  <c r="Q68" i="7"/>
  <c r="Q3" i="7"/>
  <c r="Q73" i="7"/>
  <c r="Q52" i="7"/>
  <c r="Q38" i="7"/>
  <c r="Q30" i="7"/>
  <c r="Q22" i="7"/>
  <c r="Q14" i="7"/>
  <c r="Q6" i="7"/>
  <c r="Q41" i="7"/>
  <c r="Q77" i="7"/>
  <c r="Q57" i="7"/>
  <c r="Q59" i="7"/>
  <c r="Q63" i="7"/>
  <c r="Q58" i="7"/>
  <c r="Q16" i="7"/>
  <c r="Q62" i="7"/>
  <c r="Q89" i="7"/>
  <c r="Q69" i="7"/>
  <c r="Q51" i="7"/>
  <c r="Q37" i="7"/>
  <c r="Q29" i="7"/>
  <c r="Q21" i="7"/>
  <c r="Q13" i="7"/>
  <c r="Q88" i="7"/>
  <c r="Q72" i="7"/>
  <c r="Q56" i="7"/>
  <c r="Q43" i="7"/>
  <c r="Q71" i="7"/>
  <c r="Q75" i="7"/>
  <c r="Q24" i="7"/>
  <c r="Q79" i="7"/>
  <c r="Q85" i="7"/>
  <c r="Q67" i="7"/>
  <c r="Q50" i="7"/>
  <c r="Q36" i="7"/>
  <c r="Q28" i="7"/>
  <c r="Q20" i="7"/>
  <c r="Q12" i="7"/>
  <c r="Q4" i="7"/>
  <c r="Q87" i="7"/>
  <c r="Q70" i="7"/>
  <c r="Q54" i="7"/>
  <c r="Q33" i="7"/>
  <c r="Q66" i="7"/>
  <c r="Q49" i="7"/>
  <c r="Q35" i="7"/>
  <c r="Q27" i="7"/>
  <c r="Q19" i="7"/>
  <c r="Q11" i="7"/>
  <c r="Q40" i="7"/>
  <c r="Q86" i="7"/>
  <c r="Q48" i="7"/>
  <c r="Q17" i="7"/>
  <c r="Q80" i="7"/>
  <c r="Q83" i="7"/>
  <c r="Q65" i="7"/>
  <c r="Q82" i="7"/>
  <c r="Q60" i="7"/>
  <c r="Q44" i="7"/>
  <c r="Q34" i="7"/>
  <c r="Q26" i="7"/>
  <c r="Q18" i="7"/>
  <c r="Q10" i="7"/>
  <c r="Q84" i="7"/>
  <c r="Q81" i="7"/>
  <c r="Q64" i="7"/>
  <c r="AH4" i="7" l="1"/>
  <c r="AH10" i="7"/>
  <c r="AH6" i="7"/>
  <c r="AH12" i="7"/>
  <c r="AH11" i="7"/>
  <c r="AH7" i="7"/>
  <c r="AH8" i="7"/>
  <c r="AH5" i="7"/>
  <c r="AH9" i="7"/>
  <c r="AH3" i="7"/>
  <c r="P56" i="7"/>
  <c r="R56" i="7" s="1"/>
  <c r="P11" i="7"/>
  <c r="R11" i="7" s="1"/>
  <c r="P70" i="7"/>
  <c r="R70" i="7" s="1"/>
  <c r="P67" i="7"/>
  <c r="R67" i="7" s="1"/>
  <c r="P72" i="7"/>
  <c r="R72" i="7" s="1"/>
  <c r="P69" i="7"/>
  <c r="R69" i="7" s="1"/>
  <c r="P77" i="7"/>
  <c r="R77" i="7" s="1"/>
  <c r="P73" i="7"/>
  <c r="R73" i="7" s="1"/>
  <c r="P55" i="7"/>
  <c r="R55" i="7" s="1"/>
  <c r="P45" i="7"/>
  <c r="R45" i="7" s="1"/>
  <c r="P50" i="7"/>
  <c r="R50" i="7" s="1"/>
  <c r="P74" i="7"/>
  <c r="R74" i="7" s="1"/>
  <c r="P19" i="7"/>
  <c r="R19" i="7" s="1"/>
  <c r="P87" i="7"/>
  <c r="R87" i="7" s="1"/>
  <c r="P89" i="7"/>
  <c r="R89" i="7" s="1"/>
  <c r="P10" i="7"/>
  <c r="R10" i="7" s="1"/>
  <c r="P83" i="7"/>
  <c r="R83" i="7" s="1"/>
  <c r="P27" i="7"/>
  <c r="R27" i="7" s="1"/>
  <c r="P4" i="7"/>
  <c r="R4" i="7" s="1"/>
  <c r="P79" i="7"/>
  <c r="R79" i="7" s="1"/>
  <c r="P5" i="7"/>
  <c r="R5" i="7" s="1"/>
  <c r="P62" i="7"/>
  <c r="R62" i="7" s="1"/>
  <c r="P6" i="7"/>
  <c r="R6" i="7" s="1"/>
  <c r="P68" i="7"/>
  <c r="R68" i="7" s="1"/>
  <c r="P15" i="7"/>
  <c r="R15" i="7" s="1"/>
  <c r="P42" i="7"/>
  <c r="R42" i="7" s="1"/>
  <c r="P60" i="7"/>
  <c r="R60" i="7" s="1"/>
  <c r="P52" i="7"/>
  <c r="R52" i="7" s="1"/>
  <c r="P82" i="7"/>
  <c r="R82" i="7" s="1"/>
  <c r="P88" i="7"/>
  <c r="R88" i="7" s="1"/>
  <c r="P7" i="7"/>
  <c r="R7" i="7" s="1"/>
  <c r="P80" i="7"/>
  <c r="R80" i="7" s="1"/>
  <c r="P35" i="7"/>
  <c r="R35" i="7" s="1"/>
  <c r="P12" i="7"/>
  <c r="R12" i="7" s="1"/>
  <c r="P24" i="7"/>
  <c r="R24" i="7" s="1"/>
  <c r="P13" i="7"/>
  <c r="R13" i="7" s="1"/>
  <c r="P16" i="7"/>
  <c r="R16" i="7" s="1"/>
  <c r="P14" i="7"/>
  <c r="R14" i="7" s="1"/>
  <c r="P32" i="7"/>
  <c r="R32" i="7" s="1"/>
  <c r="P23" i="7"/>
  <c r="R23" i="7" s="1"/>
  <c r="P9" i="7"/>
  <c r="R9" i="7" s="1"/>
  <c r="P54" i="7"/>
  <c r="R54" i="7" s="1"/>
  <c r="P78" i="7"/>
  <c r="R78" i="7" s="1"/>
  <c r="P81" i="7"/>
  <c r="R81" i="7" s="1"/>
  <c r="P85" i="7"/>
  <c r="R85" i="7" s="1"/>
  <c r="P41" i="7"/>
  <c r="R41" i="7" s="1"/>
  <c r="P18" i="7"/>
  <c r="R18" i="7" s="1"/>
  <c r="P26" i="7"/>
  <c r="R26" i="7" s="1"/>
  <c r="P17" i="7"/>
  <c r="R17" i="7" s="1"/>
  <c r="P49" i="7"/>
  <c r="R49" i="7" s="1"/>
  <c r="P20" i="7"/>
  <c r="R20" i="7" s="1"/>
  <c r="P75" i="7"/>
  <c r="R75" i="7" s="1"/>
  <c r="P21" i="7"/>
  <c r="R21" i="7" s="1"/>
  <c r="P58" i="7"/>
  <c r="R58" i="7" s="1"/>
  <c r="P22" i="7"/>
  <c r="R22" i="7" s="1"/>
  <c r="P46" i="7"/>
  <c r="R46" i="7" s="1"/>
  <c r="P31" i="7"/>
  <c r="R31" i="7" s="1"/>
  <c r="P76" i="7"/>
  <c r="R76" i="7" s="1"/>
  <c r="P64" i="7"/>
  <c r="R64" i="7" s="1"/>
  <c r="P51" i="7"/>
  <c r="R51" i="7" s="1"/>
  <c r="P84" i="7"/>
  <c r="R84" i="7" s="1"/>
  <c r="P8" i="7"/>
  <c r="R8" i="7" s="1"/>
  <c r="P34" i="7"/>
  <c r="R34" i="7" s="1"/>
  <c r="P48" i="7"/>
  <c r="R48" i="7" s="1"/>
  <c r="P66" i="7"/>
  <c r="R66" i="7" s="1"/>
  <c r="P28" i="7"/>
  <c r="R28" i="7" s="1"/>
  <c r="P71" i="7"/>
  <c r="R71" i="7" s="1"/>
  <c r="P29" i="7"/>
  <c r="R29" i="7" s="1"/>
  <c r="P63" i="7"/>
  <c r="R63" i="7" s="1"/>
  <c r="P30" i="7"/>
  <c r="R30" i="7" s="1"/>
  <c r="P25" i="7"/>
  <c r="R25" i="7" s="1"/>
  <c r="P39" i="7"/>
  <c r="R39" i="7" s="1"/>
  <c r="P40" i="7"/>
  <c r="R40" i="7" s="1"/>
  <c r="P57" i="7"/>
  <c r="R57" i="7" s="1"/>
  <c r="P65" i="7"/>
  <c r="R65" i="7" s="1"/>
  <c r="P3" i="7"/>
  <c r="R3" i="7" s="1"/>
  <c r="P44" i="7"/>
  <c r="R44" i="7" s="1"/>
  <c r="P86" i="7"/>
  <c r="R86" i="7" s="1"/>
  <c r="P33" i="7"/>
  <c r="R33" i="7" s="1"/>
  <c r="P36" i="7"/>
  <c r="R36" i="7" s="1"/>
  <c r="P43" i="7"/>
  <c r="R43" i="7" s="1"/>
  <c r="P37" i="7"/>
  <c r="R37" i="7" s="1"/>
  <c r="P59" i="7"/>
  <c r="R59" i="7" s="1"/>
  <c r="P38" i="7"/>
  <c r="R38" i="7" s="1"/>
  <c r="P61" i="7"/>
  <c r="R61" i="7" s="1"/>
  <c r="P53" i="7"/>
  <c r="R53" i="7" s="1"/>
  <c r="F21" i="22" l="1"/>
  <c r="E21" i="22"/>
  <c r="F20" i="22"/>
  <c r="G32" i="22"/>
  <c r="G33" i="22"/>
  <c r="H30" i="22"/>
  <c r="D51" i="22"/>
  <c r="E41" i="22"/>
  <c r="E42" i="22"/>
  <c r="E43" i="22"/>
  <c r="E44" i="22"/>
  <c r="E46" i="22"/>
  <c r="E47" i="22"/>
  <c r="D57" i="21"/>
  <c r="C51" i="22"/>
  <c r="D47" i="21"/>
  <c r="C50" i="22"/>
  <c r="E55" i="22"/>
  <c r="E54" i="22"/>
  <c r="G39" i="21"/>
  <c r="C49" i="22"/>
  <c r="D25" i="22"/>
  <c r="E37" i="22"/>
  <c r="F37" i="22"/>
  <c r="D37" i="22"/>
  <c r="D24" i="22"/>
  <c r="B8" i="21"/>
  <c r="C8" i="21"/>
  <c r="D8" i="21"/>
  <c r="F29" i="21"/>
  <c r="F34" i="21"/>
  <c r="C74" i="21" a="1"/>
  <c r="C74" i="21" s="1"/>
  <c r="D74" i="21" a="1"/>
  <c r="D74" i="21" s="1"/>
  <c r="E74" i="21" a="1"/>
  <c r="E74" i="21" s="1"/>
  <c r="F74" i="21" a="1"/>
  <c r="F74" i="21" s="1"/>
  <c r="B74" i="21" a="1"/>
  <c r="B74" i="21" s="1"/>
  <c r="F53" i="21"/>
  <c r="G53" i="21" s="1"/>
  <c r="F54" i="21"/>
  <c r="G54" i="21" s="1"/>
  <c r="F52" i="21"/>
  <c r="G52" i="21" s="1"/>
  <c r="G7" i="14"/>
  <c r="I8" i="14"/>
  <c r="E7" i="14"/>
  <c r="H7" i="14"/>
  <c r="E17" i="14"/>
  <c r="D14" i="14" s="1"/>
  <c r="E15" i="14" s="1"/>
  <c r="F15" i="14" s="1"/>
  <c r="F18" i="14"/>
  <c r="O24" i="13" a="1"/>
  <c r="O24" i="13" s="1"/>
  <c r="N33" i="13"/>
  <c r="J52" i="13" a="1"/>
  <c r="J52" i="13" s="1"/>
  <c r="E42" i="2"/>
  <c r="E43" i="2"/>
  <c r="E44" i="2"/>
  <c r="E45" i="2"/>
  <c r="E46" i="2"/>
  <c r="E41" i="2"/>
  <c r="J8" i="14" l="1"/>
  <c r="E8" i="14"/>
  <c r="F8" i="14"/>
  <c r="H8" i="14"/>
  <c r="E14" i="14"/>
  <c r="F14" i="14" s="1"/>
  <c r="E52" i="8" a="1"/>
  <c r="E52" i="8" s="1"/>
  <c r="D52" i="8"/>
  <c r="D53" i="8"/>
  <c r="D54" i="8"/>
  <c r="D55" i="8"/>
  <c r="D56" i="8"/>
  <c r="D57" i="8"/>
  <c r="D58" i="8"/>
  <c r="D59" i="8"/>
  <c r="E59" i="8" a="1"/>
  <c r="E59" i="8" s="1"/>
  <c r="E58" i="8" a="1"/>
  <c r="E58" i="8" s="1"/>
  <c r="E57" i="8" a="1"/>
  <c r="E57" i="8" s="1"/>
  <c r="E56" i="8" a="1"/>
  <c r="E56" i="8" s="1"/>
  <c r="E55" i="8" a="1"/>
  <c r="E55" i="8" s="1"/>
  <c r="E54" i="8" a="1"/>
  <c r="E54" i="8" s="1"/>
  <c r="E53" i="8" a="1"/>
  <c r="E53" i="8" s="1"/>
  <c r="E42" i="8" a="1"/>
  <c r="E42" i="8" s="1"/>
  <c r="E43" i="8" a="1"/>
  <c r="E43" i="8" s="1"/>
  <c r="E44" i="8" a="1"/>
  <c r="E44" i="8" s="1"/>
  <c r="E45" i="8" a="1"/>
  <c r="E45" i="8"/>
  <c r="E46" i="8" a="1"/>
  <c r="E46" i="8" s="1"/>
  <c r="E47" i="8" a="1"/>
  <c r="E47" i="8" s="1"/>
  <c r="E48" i="8" a="1"/>
  <c r="E48" i="8" s="1"/>
  <c r="E41" i="8" a="1"/>
  <c r="E41" i="8" s="1"/>
  <c r="D42" i="8"/>
  <c r="D43" i="8"/>
  <c r="D44" i="8"/>
  <c r="D45" i="8"/>
  <c r="D46" i="8"/>
  <c r="D47" i="8"/>
  <c r="D48" i="8"/>
  <c r="D41" i="8"/>
  <c r="E14" i="8" a="1"/>
  <c r="E14" i="8" s="1"/>
  <c r="K27" i="8"/>
  <c r="K28" i="8"/>
  <c r="K29" i="8"/>
  <c r="K30" i="8"/>
  <c r="K31" i="8"/>
  <c r="K32" i="8"/>
  <c r="K33" i="8"/>
  <c r="K26" i="8"/>
  <c r="J38" i="8"/>
  <c r="H35" i="8"/>
  <c r="J27" i="8"/>
  <c r="J31" i="8"/>
  <c r="J30" i="8"/>
  <c r="J32" i="8"/>
  <c r="J29" i="8"/>
  <c r="J26" i="8"/>
  <c r="J36" i="8"/>
  <c r="J28" i="8"/>
  <c r="E29" i="8" a="1"/>
  <c r="E29" i="8" s="1"/>
  <c r="J33" i="8"/>
  <c r="D27" i="8"/>
  <c r="I28" i="8"/>
  <c r="I33" i="8"/>
  <c r="I29" i="8"/>
  <c r="I27" i="8"/>
  <c r="I26" i="8"/>
  <c r="D33" i="8"/>
  <c r="E33" i="8" a="1"/>
  <c r="E33" i="8" s="1"/>
  <c r="I30" i="8"/>
  <c r="D30" i="8" s="1"/>
  <c r="I32" i="8"/>
  <c r="I31" i="8"/>
  <c r="D194" i="1" a="1"/>
  <c r="D194" i="1" s="1"/>
  <c r="D31" i="8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D15" i="8"/>
  <c r="D16" i="8"/>
  <c r="D17" i="8"/>
  <c r="D18" i="8"/>
  <c r="D19" i="8"/>
  <c r="D20" i="8"/>
  <c r="D21" i="8"/>
  <c r="H25" i="7"/>
  <c r="I17" i="7" s="1" a="1"/>
  <c r="I17" i="7" s="1"/>
  <c r="J60" i="6"/>
  <c r="K63" i="6"/>
  <c r="J63" i="6"/>
  <c r="K62" i="6"/>
  <c r="J62" i="6"/>
  <c r="K61" i="6"/>
  <c r="J61" i="6"/>
  <c r="K60" i="6"/>
  <c r="K59" i="6"/>
  <c r="J59" i="6"/>
  <c r="K58" i="6"/>
  <c r="J58" i="6"/>
  <c r="K57" i="6"/>
  <c r="J57" i="6"/>
  <c r="J56" i="6"/>
  <c r="K56" i="6"/>
  <c r="H60" i="6"/>
  <c r="G60" i="6"/>
  <c r="I60" i="6" s="1"/>
  <c r="F63" i="6"/>
  <c r="H63" i="6" s="1"/>
  <c r="F62" i="6"/>
  <c r="H62" i="6" s="1"/>
  <c r="F61" i="6"/>
  <c r="H61" i="6" s="1"/>
  <c r="F60" i="6"/>
  <c r="F59" i="6"/>
  <c r="H59" i="6" s="1"/>
  <c r="F58" i="6"/>
  <c r="H58" i="6" s="1"/>
  <c r="F57" i="6"/>
  <c r="H57" i="6" s="1"/>
  <c r="F56" i="6"/>
  <c r="H56" i="6" s="1"/>
  <c r="G8" i="14" l="1"/>
  <c r="J35" i="8"/>
  <c r="E30" i="8" a="1"/>
  <c r="E30" i="8" s="1"/>
  <c r="D32" i="8"/>
  <c r="I35" i="8"/>
  <c r="E26" i="8" a="1"/>
  <c r="E26" i="8" s="1"/>
  <c r="D29" i="8"/>
  <c r="D28" i="8"/>
  <c r="E27" i="8" a="1"/>
  <c r="E27" i="8" s="1"/>
  <c r="E31" i="8" a="1"/>
  <c r="E31" i="8" s="1"/>
  <c r="E28" i="8" a="1"/>
  <c r="E28" i="8" s="1"/>
  <c r="E32" i="8" a="1"/>
  <c r="E32" i="8" s="1"/>
  <c r="D26" i="8"/>
  <c r="D14" i="8"/>
  <c r="G57" i="6"/>
  <c r="I57" i="6" s="1"/>
  <c r="G61" i="6"/>
  <c r="I61" i="6" s="1"/>
  <c r="G56" i="6"/>
  <c r="I56" i="6" s="1"/>
  <c r="I58" i="6"/>
  <c r="G62" i="6"/>
  <c r="I62" i="6" s="1"/>
  <c r="G59" i="6"/>
  <c r="I59" i="6" s="1"/>
  <c r="G63" i="6"/>
  <c r="I63" i="6" s="1"/>
  <c r="E49" i="6" l="1"/>
  <c r="D52" i="6" s="1"/>
  <c r="E52" i="6" s="1"/>
  <c r="D33" i="6"/>
  <c r="D34" i="6"/>
  <c r="D35" i="6"/>
  <c r="D36" i="6"/>
  <c r="D41" i="6"/>
  <c r="D37" i="6"/>
  <c r="D38" i="6"/>
  <c r="D39" i="6"/>
  <c r="D40" i="6"/>
  <c r="D32" i="6"/>
  <c r="C33" i="6"/>
  <c r="C34" i="6"/>
  <c r="C35" i="6"/>
  <c r="C36" i="6"/>
  <c r="C41" i="6"/>
  <c r="C37" i="6"/>
  <c r="C38" i="6"/>
  <c r="C39" i="6"/>
  <c r="C40" i="6"/>
  <c r="C32" i="6"/>
  <c r="C205" i="1"/>
  <c r="E207" i="1"/>
  <c r="D186" i="1"/>
  <c r="D213" i="1" a="1"/>
  <c r="D213" i="1" s="1"/>
  <c r="E187" i="1"/>
  <c r="D187" i="1" s="1"/>
  <c r="E188" i="1"/>
  <c r="D188" i="1" s="1"/>
  <c r="E189" i="1"/>
  <c r="E190" i="1"/>
  <c r="E191" i="1"/>
  <c r="E186" i="1"/>
  <c r="D214" i="1" a="1"/>
  <c r="D214" i="1" s="1"/>
  <c r="C202" i="1"/>
  <c r="D210" i="1" s="1" a="1"/>
  <c r="D210" i="1" s="1"/>
  <c r="C203" i="1"/>
  <c r="D211" i="1" s="1" a="1"/>
  <c r="D211" i="1" s="1"/>
  <c r="C204" i="1"/>
  <c r="D212" i="1" s="1" a="1"/>
  <c r="D212" i="1" s="1"/>
  <c r="C206" i="1"/>
  <c r="F207" i="1"/>
  <c r="G207" i="1"/>
  <c r="P207" i="1"/>
  <c r="O207" i="1"/>
  <c r="N207" i="1"/>
  <c r="M207" i="1"/>
  <c r="L207" i="1"/>
  <c r="K207" i="1"/>
  <c r="J207" i="1"/>
  <c r="D189" i="1"/>
  <c r="D190" i="1"/>
  <c r="D191" i="1"/>
  <c r="F190" i="1"/>
  <c r="F108" i="1"/>
  <c r="F106" i="1"/>
  <c r="F107" i="1"/>
  <c r="F109" i="1"/>
  <c r="F110" i="1"/>
  <c r="F112" i="1"/>
  <c r="F111" i="1"/>
  <c r="C193" i="1"/>
  <c r="A172" i="1"/>
  <c r="A181" i="1"/>
  <c r="D172" i="1"/>
  <c r="E172" i="1"/>
  <c r="F172" i="1"/>
  <c r="G172" i="1"/>
  <c r="H172" i="1"/>
  <c r="I172" i="1"/>
  <c r="J172" i="1"/>
  <c r="D181" i="1"/>
  <c r="E181" i="1"/>
  <c r="F181" i="1"/>
  <c r="G181" i="1"/>
  <c r="H181" i="1"/>
  <c r="I181" i="1"/>
  <c r="J181" i="1"/>
  <c r="C181" i="1"/>
  <c r="C172" i="1"/>
  <c r="D161" i="1"/>
  <c r="E161" i="1"/>
  <c r="F161" i="1"/>
  <c r="G161" i="1"/>
  <c r="H161" i="1"/>
  <c r="I161" i="1"/>
  <c r="J161" i="1"/>
  <c r="C161" i="1"/>
  <c r="C152" i="1"/>
  <c r="B156" i="1"/>
  <c r="B157" i="1"/>
  <c r="B158" i="1"/>
  <c r="B159" i="1"/>
  <c r="B160" i="1"/>
  <c r="B155" i="1"/>
  <c r="J141" i="1"/>
  <c r="B147" i="1"/>
  <c r="B148" i="1"/>
  <c r="B149" i="1"/>
  <c r="B150" i="1"/>
  <c r="B151" i="1"/>
  <c r="B146" i="1"/>
  <c r="D152" i="1"/>
  <c r="E152" i="1"/>
  <c r="F152" i="1"/>
  <c r="G152" i="1"/>
  <c r="H152" i="1"/>
  <c r="I152" i="1"/>
  <c r="L133" i="1"/>
  <c r="K133" i="1"/>
  <c r="K137" i="1"/>
  <c r="C137" i="1" s="1"/>
  <c r="C141" i="1" s="1"/>
  <c r="C140" i="1"/>
  <c r="E37" i="6" l="1"/>
  <c r="E34" i="6"/>
  <c r="E32" i="6"/>
  <c r="E35" i="6"/>
  <c r="E40" i="6"/>
  <c r="E33" i="6"/>
  <c r="E39" i="6"/>
  <c r="E38" i="6"/>
  <c r="C43" i="6"/>
  <c r="E43" i="6" s="1"/>
  <c r="C45" i="6" s="1"/>
  <c r="H32" i="6" s="1" a="1"/>
  <c r="D43" i="6"/>
  <c r="E41" i="6"/>
  <c r="E36" i="6"/>
  <c r="C201" i="1"/>
  <c r="D209" i="1" s="1" a="1"/>
  <c r="D209" i="1" s="1"/>
  <c r="D207" i="1"/>
  <c r="H207" i="1"/>
  <c r="A207" i="1" s="1"/>
  <c r="I207" i="1"/>
  <c r="D193" i="1"/>
  <c r="D196" i="1" s="1"/>
  <c r="F193" i="1"/>
  <c r="E193" i="1"/>
  <c r="E141" i="1"/>
  <c r="F141" i="1"/>
  <c r="G141" i="1"/>
  <c r="H141" i="1"/>
  <c r="I141" i="1"/>
  <c r="D141" i="1"/>
  <c r="H32" i="6" l="1"/>
  <c r="D45" i="6"/>
  <c r="I32" i="6" s="1" a="1"/>
  <c r="I32" i="6" s="1"/>
  <c r="D44" i="6"/>
  <c r="C44" i="6"/>
  <c r="C207" i="1"/>
  <c r="D215" i="1" s="1" a="1"/>
  <c r="D215" i="1" s="1"/>
  <c r="L3" i="1"/>
  <c r="D36" i="1"/>
  <c r="C98" i="1"/>
  <c r="A107" i="1" s="1"/>
  <c r="C99" i="1"/>
  <c r="A108" i="1" s="1"/>
  <c r="C100" i="1"/>
  <c r="A109" i="1" s="1"/>
  <c r="C101" i="1"/>
  <c r="A110" i="1" s="1"/>
  <c r="C102" i="1"/>
  <c r="A111" i="1" s="1"/>
  <c r="C97" i="1"/>
  <c r="A106" i="1" s="1"/>
  <c r="A112" i="1"/>
  <c r="J38" i="6" l="1"/>
  <c r="J39" i="6"/>
  <c r="J36" i="6"/>
  <c r="J35" i="6"/>
  <c r="J32" i="6"/>
  <c r="J34" i="6"/>
  <c r="J33" i="6"/>
  <c r="J40" i="6"/>
  <c r="J37" i="6"/>
  <c r="J41" i="6"/>
  <c r="H65" i="1"/>
  <c r="H55" i="1" s="1" a="1"/>
  <c r="H55" i="1" s="1"/>
  <c r="M55" i="1" s="1"/>
  <c r="G65" i="1"/>
  <c r="G55" i="1" s="1" a="1"/>
  <c r="G55" i="1" s="1"/>
  <c r="E55" i="1" a="1"/>
  <c r="E55" i="1" s="1"/>
  <c r="C78" i="1" a="1"/>
  <c r="C78" i="1" s="1"/>
  <c r="D78" i="1" a="1"/>
  <c r="D78" i="1" s="1"/>
  <c r="B78" i="1" a="1"/>
  <c r="B78" i="1" s="1"/>
  <c r="F78" i="1" s="1"/>
  <c r="K37" i="1"/>
  <c r="J37" i="1" s="1"/>
  <c r="M61" i="1" l="1"/>
  <c r="M58" i="1"/>
  <c r="I55" i="1"/>
  <c r="M57" i="1"/>
  <c r="M60" i="1"/>
  <c r="M59" i="1"/>
  <c r="M56" i="1"/>
  <c r="L56" i="1"/>
  <c r="I56" i="1"/>
  <c r="L55" i="1"/>
  <c r="N55" i="1" s="1"/>
  <c r="L58" i="1"/>
  <c r="I58" i="1"/>
  <c r="L59" i="1"/>
  <c r="I61" i="1"/>
  <c r="L60" i="1"/>
  <c r="N60" i="1" s="1"/>
  <c r="I57" i="1"/>
  <c r="I60" i="1"/>
  <c r="L61" i="1"/>
  <c r="N61" i="1" s="1"/>
  <c r="L57" i="1"/>
  <c r="I59" i="1"/>
  <c r="F83" i="1"/>
  <c r="F82" i="1"/>
  <c r="F81" i="1"/>
  <c r="F80" i="1"/>
  <c r="F79" i="1"/>
  <c r="N56" i="1" l="1"/>
  <c r="N58" i="1"/>
  <c r="N59" i="1"/>
  <c r="N57" i="1"/>
  <c r="B48" i="1"/>
  <c r="B47" i="1"/>
  <c r="B46" i="1"/>
  <c r="B45" i="1"/>
  <c r="B44" i="1"/>
  <c r="B43" i="1"/>
  <c r="B42" i="1"/>
  <c r="G19" i="1" a="1"/>
  <c r="G19" i="1" s="1"/>
  <c r="L4" i="1"/>
  <c r="L5" i="1"/>
  <c r="L6" i="1"/>
  <c r="L7" i="1"/>
  <c r="L8" i="1"/>
  <c r="L9" i="1"/>
  <c r="M3" i="1" l="1" a="1"/>
  <c r="M3" i="1" s="1"/>
  <c r="F20" i="1"/>
  <c r="G22" i="1" a="1"/>
  <c r="G22" i="1" s="1"/>
  <c r="D45" i="22"/>
  <c r="E51" i="22" s="1"/>
  <c r="D50" i="22" l="1"/>
  <c r="E50" i="22" s="1"/>
  <c r="D49" i="22" s="1"/>
  <c r="M22" i="32" l="1"/>
  <c r="M23" i="32" s="1"/>
  <c r="AC22" i="32"/>
  <c r="U22" i="32"/>
  <c r="U23" i="32" l="1"/>
  <c r="U27" i="32"/>
  <c r="AC23" i="32"/>
  <c r="AC27" i="3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400B5-8407-4043-A6EF-962CB731356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A6D81148-496A-4056-BA12-0522BF9413B6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xr16:uid="{924CEADB-1789-4714-BA98-588DA314F284}" keepAlive="1" name="Query - Table002 (Page 1)" description="Connection to the 'Table002 (Page 1)' query in the workbook." type="5" refreshedVersion="0" background="1">
    <dbPr connection="Provider=Microsoft.Mashup.OleDb.1;Data Source=$Workbook$;Location=&quot;Table002 (Page 1)&quot;;Extended Properties=&quot;&quot;" command="SELECT * FROM [Table002 (Page 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<sst xmlns="http://schemas.openxmlformats.org/spreadsheetml/2006/main" count="10611" uniqueCount="1881">
  <si>
    <t>Governorate</t>
  </si>
  <si>
    <t>Kuwait</t>
  </si>
  <si>
    <t>Arab countries</t>
  </si>
  <si>
    <t>Other Asian</t>
  </si>
  <si>
    <t>Other African</t>
  </si>
  <si>
    <t>European</t>
  </si>
  <si>
    <t>N. American</t>
  </si>
  <si>
    <t>S. American</t>
  </si>
  <si>
    <t>Aus./NZ</t>
  </si>
  <si>
    <t>Not Stated</t>
  </si>
  <si>
    <t>Ahmadi</t>
  </si>
  <si>
    <t>Hawalli</t>
  </si>
  <si>
    <t>Al-Asimah</t>
  </si>
  <si>
    <t>Jahra</t>
  </si>
  <si>
    <t>Farwaniya</t>
  </si>
  <si>
    <t>Mubarak Al-Kabeer</t>
  </si>
  <si>
    <t>Total</t>
  </si>
  <si>
    <t>Nationality "groups of countries"</t>
  </si>
  <si>
    <t>number of residencies</t>
  </si>
  <si>
    <t>Non-Arab Asian countries</t>
  </si>
  <si>
    <t>Non-Arab African countries</t>
  </si>
  <si>
    <t>European countries</t>
  </si>
  <si>
    <t>North American Countries</t>
  </si>
  <si>
    <t>South and Central American Countries</t>
  </si>
  <si>
    <t xml:space="preserve"> Australia and  Pacific Group</t>
  </si>
  <si>
    <t>A group of other nationalities</t>
  </si>
  <si>
    <t>2022 Kuwait Demographics</t>
  </si>
  <si>
    <t>https://www.csb.gov.kw/Pages/Statistics_en?ID=56&amp;ParentCatID=1</t>
  </si>
  <si>
    <t>https://www.csb.gov.kw/Pages/Statistics_en?ID=6&amp;ParentCatID=1</t>
  </si>
  <si>
    <t>Kuwaiti</t>
  </si>
  <si>
    <t>Non-Kuwaiti</t>
  </si>
  <si>
    <t>https://www.csb.gov.kw/Pages/Statistics_en?ID=67&amp;ParentCatID=1</t>
  </si>
  <si>
    <t>2022 Populations</t>
  </si>
  <si>
    <t>Adjusted and combined Kuwait population</t>
  </si>
  <si>
    <t>Assuming Not stated is Bedoon</t>
  </si>
  <si>
    <t>New Bedoon pop</t>
  </si>
  <si>
    <t>Not Stated (Bedoon)</t>
  </si>
  <si>
    <t>Name</t>
  </si>
  <si>
    <t>Population</t>
  </si>
  <si>
    <t>Estimate (E)</t>
  </si>
  <si>
    <t>Al-Aḥmadī</t>
  </si>
  <si>
    <t>Al-'Āṣimah [Al Asimah, Capital]</t>
  </si>
  <si>
    <t>Al-Farwānīyah [Farwaniya]</t>
  </si>
  <si>
    <t>Al-Jahrā' (incl. Bubiyan &amp; Warbah)</t>
  </si>
  <si>
    <t>Ḥawallī</t>
  </si>
  <si>
    <t>Mubarāk al-Kabīr [Mubarak Al Kabeer]</t>
  </si>
  <si>
    <t>https://web.archive.org/web/20190921104502/http://stat.paci.gov.kw/englishreports/#DataTabPlace:ColumnChartGendrGov</t>
  </si>
  <si>
    <t>Dec 2013 Governorate Pop Data</t>
  </si>
  <si>
    <t>New Pop adjusted for 2022</t>
  </si>
  <si>
    <t>Dist</t>
  </si>
  <si>
    <t>2005 Non-Kuwaiti Data</t>
  </si>
  <si>
    <t>Adjusted 2022 Foreigners</t>
  </si>
  <si>
    <t>New not stated</t>
  </si>
  <si>
    <t>Not stated</t>
  </si>
  <si>
    <t>DON’T INCLUDE BEDOON IN NON-KUWAITI AND KEPT THEM SEPARATE</t>
  </si>
  <si>
    <t>Include Bedoon</t>
  </si>
  <si>
    <t>Not include Bedoon</t>
  </si>
  <si>
    <t>BEDOON NOT COUNTED IN NON-KUWAITI</t>
  </si>
  <si>
    <t>BEDOON COUNTED IN NON-KUWAITI</t>
  </si>
  <si>
    <t>Sunni Arab Kuwaitis</t>
  </si>
  <si>
    <t>Shia Arab Kuwaitis</t>
  </si>
  <si>
    <t>Ajams</t>
  </si>
  <si>
    <t>There is no official national census disclosing sectarian affiliation in Kuwait. However, it is estimated that 60-80% of Kuwait's Bedoon are Shia Muslims</t>
  </si>
  <si>
    <t>https://en.wikipedia.org/wiki/Bedoon#:~:text=There%20is%20no%20official%20national%20census%20disclosing%20sectarian%20affiliation%20in%20Kuwait.%20However%2C%20it%20is%20estimated%20that%2060%2D80%25%20of%20Kuwait%27s%20Bedoon%20are%20Shia%20Muslims</t>
  </si>
  <si>
    <t>In 2020, there were an estimated 289 Christian Kuwaitis residing in Kuwait</t>
  </si>
  <si>
    <t>Christian Arabs</t>
  </si>
  <si>
    <t>Shia Bedoon</t>
  </si>
  <si>
    <t>Sunni Bedoon</t>
  </si>
  <si>
    <t>APPROXIMATE DEMOGRAPHICS</t>
  </si>
  <si>
    <t>Christian Arab Kuwaitis</t>
  </si>
  <si>
    <t>Sunni Arabs</t>
  </si>
  <si>
    <t>Shia Arabs</t>
  </si>
  <si>
    <t>Western and Pacific countries</t>
  </si>
  <si>
    <t>African countries (Non-Arab)</t>
  </si>
  <si>
    <t>Asian countries (Non-Arab)</t>
  </si>
  <si>
    <t>Arabs (most Sunni)</t>
  </si>
  <si>
    <t>60633882B84302154961664</t>
  </si>
  <si>
    <t>60633882B15053730070416</t>
  </si>
  <si>
    <t>60633882B59498803395258</t>
  </si>
  <si>
    <t>60633882B83450722631047</t>
  </si>
  <si>
    <t>60633882B97084514536713</t>
  </si>
  <si>
    <t>60633882B3196450503170</t>
  </si>
  <si>
    <t>ID</t>
  </si>
  <si>
    <t>Provinces</t>
  </si>
  <si>
    <t>NOT AGGREGATED KUWAIT</t>
  </si>
  <si>
    <t>AGGREGATE ARABS BY RELIGION</t>
  </si>
  <si>
    <t>INCLUDE ARABS ABROAD INTO SUNNI ARABS, EVEN THOUGH THEY INCLUDE SOME CHRISTIANS AND SHIA AS WELL</t>
  </si>
  <si>
    <t>Others</t>
  </si>
  <si>
    <t>AGGREGATE EVERYTHING</t>
  </si>
  <si>
    <t>https://portal.saudicensus.sa/portal/public/1/15/100643?type=TABLE</t>
  </si>
  <si>
    <t>Saudi 2022 Population and Saudi/ Non-Saudi pop:</t>
  </si>
  <si>
    <t>Ash Shimasiyah</t>
  </si>
  <si>
    <t>Khubash</t>
  </si>
  <si>
    <t>Badr Al Janub</t>
  </si>
  <si>
    <t>Al Udayd</t>
  </si>
  <si>
    <t>Marat</t>
  </si>
  <si>
    <t>Al Ghat</t>
  </si>
  <si>
    <t>Al Hariq</t>
  </si>
  <si>
    <t>Al Harth</t>
  </si>
  <si>
    <t>Al Hajrah</t>
  </si>
  <si>
    <t>Farat Ghamid Az Zinad</t>
  </si>
  <si>
    <t>Thadiq</t>
  </si>
  <si>
    <t>Al Ghazalah</t>
  </si>
  <si>
    <t>Thar</t>
  </si>
  <si>
    <t>Farasan</t>
  </si>
  <si>
    <t>Al Kamil</t>
  </si>
  <si>
    <t>Bani Hasan</t>
  </si>
  <si>
    <t>Yadamah</t>
  </si>
  <si>
    <t>Mawqaq</t>
  </si>
  <si>
    <t>Ar Rayth</t>
  </si>
  <si>
    <t>As Sulaymi</t>
  </si>
  <si>
    <t>Tanumah</t>
  </si>
  <si>
    <t>Al Bad</t>
  </si>
  <si>
    <t>Al Harjah</t>
  </si>
  <si>
    <t>Fayfa</t>
  </si>
  <si>
    <t>Simira</t>
  </si>
  <si>
    <t>Al Qara</t>
  </si>
  <si>
    <t>Al Mandaq</t>
  </si>
  <si>
    <t>Al Uwayqilah</t>
  </si>
  <si>
    <t>Uqlat As Suqur</t>
  </si>
  <si>
    <t>Dariyah</t>
  </si>
  <si>
    <t>Ash Shamli</t>
  </si>
  <si>
    <t>Huraymila</t>
  </si>
  <si>
    <t>Qaryah Al Ulya</t>
  </si>
  <si>
    <t>Tarib</t>
  </si>
  <si>
    <t>Al Is</t>
  </si>
  <si>
    <t>Al Birk</t>
  </si>
  <si>
    <t>Wadi Al Fara</t>
  </si>
  <si>
    <t>Hubuna</t>
  </si>
  <si>
    <t>Duruma</t>
  </si>
  <si>
    <t>Haqil</t>
  </si>
  <si>
    <t>Ar Rayn</t>
  </si>
  <si>
    <t>Maysan</t>
  </si>
  <si>
    <t>Al Muwayh</t>
  </si>
  <si>
    <t>Uyun Al Jiwa</t>
  </si>
  <si>
    <t>Ash Shinan</t>
  </si>
  <si>
    <t>Harub</t>
  </si>
  <si>
    <t>Qilwah</t>
  </si>
  <si>
    <t>Riyadh Al Khabra</t>
  </si>
  <si>
    <t>Zahran Al Janub</t>
  </si>
  <si>
    <t>Al Aydabi</t>
  </si>
  <si>
    <t>Adam</t>
  </si>
  <si>
    <t>As Sulayyil</t>
  </si>
  <si>
    <t>Al Asyah</t>
  </si>
  <si>
    <t>Rumah</t>
  </si>
  <si>
    <t>At Tuwal</t>
  </si>
  <si>
    <t>Tathlith</t>
  </si>
  <si>
    <t>Al Aqiq</t>
  </si>
  <si>
    <t>An Namas</t>
  </si>
  <si>
    <t>Al Khurmah</t>
  </si>
  <si>
    <t>Turubah</t>
  </si>
  <si>
    <t>Hawtat Bani Tamim</t>
  </si>
  <si>
    <t>Tayma</t>
  </si>
  <si>
    <t>Al Hinakiyah</t>
  </si>
  <si>
    <t>Al Midhnab</t>
  </si>
  <si>
    <t>Bariq</t>
  </si>
  <si>
    <t>Khaybar</t>
  </si>
  <si>
    <t>Shaqra</t>
  </si>
  <si>
    <t>An Nabhaniyah</t>
  </si>
  <si>
    <t>Ad Dair</t>
  </si>
  <si>
    <t>Al Majardah</t>
  </si>
  <si>
    <t>Al Mukhwah</t>
  </si>
  <si>
    <t>Al Mahd</t>
  </si>
  <si>
    <t>Ranyah</t>
  </si>
  <si>
    <t>Al Wajh</t>
  </si>
  <si>
    <t>Rijal Al Ma</t>
  </si>
  <si>
    <t>Khulays</t>
  </si>
  <si>
    <t>Biljurashi</t>
  </si>
  <si>
    <t>Al Badai</t>
  </si>
  <si>
    <t>Dawamat Al Jandal</t>
  </si>
  <si>
    <t>Al Aflaj</t>
  </si>
  <si>
    <t>Ad Dilam</t>
  </si>
  <si>
    <t>Duba</t>
  </si>
  <si>
    <t>Baqa</t>
  </si>
  <si>
    <t>Sarat Abidah</t>
  </si>
  <si>
    <t>Badr</t>
  </si>
  <si>
    <t>Balqarn</t>
  </si>
  <si>
    <t>Al Ula</t>
  </si>
  <si>
    <t>Ras Tannurah</t>
  </si>
  <si>
    <t>Al Muzahimiyah</t>
  </si>
  <si>
    <t>Al Bukayriyah</t>
  </si>
  <si>
    <t>Al Nuayriyah</t>
  </si>
  <si>
    <t>Damad</t>
  </si>
  <si>
    <t>Buqayq</t>
  </si>
  <si>
    <t>Al Ardiyat</t>
  </si>
  <si>
    <t>Turayf</t>
  </si>
  <si>
    <t>Ad Darb</t>
  </si>
  <si>
    <t>Umluj</t>
  </si>
  <si>
    <t>Al Quwayiyah</t>
  </si>
  <si>
    <t>Afif</t>
  </si>
  <si>
    <t>Al Lith</t>
  </si>
  <si>
    <t>Al Hait</t>
  </si>
  <si>
    <t>Az Zulfi</t>
  </si>
  <si>
    <t>Al Aridah</t>
  </si>
  <si>
    <t>Al Khafji</t>
  </si>
  <si>
    <t>Rafha</t>
  </si>
  <si>
    <t>Baysh</t>
  </si>
  <si>
    <t>Al Jumum</t>
  </si>
  <si>
    <t>Al Bahah</t>
  </si>
  <si>
    <t>Wadi Ad Dawasir</t>
  </si>
  <si>
    <t>Bahrah</t>
  </si>
  <si>
    <t>Ad Diriyah</t>
  </si>
  <si>
    <t>Sharurah</t>
  </si>
  <si>
    <t>Ahad Rufaydah</t>
  </si>
  <si>
    <t>Tubarjal</t>
  </si>
  <si>
    <t>Rabigh</t>
  </si>
  <si>
    <t>Ar Rass</t>
  </si>
  <si>
    <t>Ahad Al Masarihah</t>
  </si>
  <si>
    <t>Al Majmaah</t>
  </si>
  <si>
    <t>Samtah</t>
  </si>
  <si>
    <t>Unayzah</t>
  </si>
  <si>
    <t>Abu Arish</t>
  </si>
  <si>
    <t>Al Qurayyat</t>
  </si>
  <si>
    <t>Ad Duwadimi</t>
  </si>
  <si>
    <t>Jazan</t>
  </si>
  <si>
    <t>Bishah</t>
  </si>
  <si>
    <t>Arar</t>
  </si>
  <si>
    <t>Al Qunfudhah</t>
  </si>
  <si>
    <t>Sabya</t>
  </si>
  <si>
    <t>Muhayil</t>
  </si>
  <si>
    <t>Sakaka</t>
  </si>
  <si>
    <t>Yanbu</t>
  </si>
  <si>
    <t>Al Kharj</t>
  </si>
  <si>
    <t>Najran</t>
  </si>
  <si>
    <t>Abha</t>
  </si>
  <si>
    <t>Hafar Al Batin</t>
  </si>
  <si>
    <t>Hail</t>
  </si>
  <si>
    <t>Al Jubayl</t>
  </si>
  <si>
    <t>Al Qatif</t>
  </si>
  <si>
    <t>Khamis Mushayt</t>
  </si>
  <si>
    <t>Tabuk</t>
  </si>
  <si>
    <t>Al Khubar</t>
  </si>
  <si>
    <t>Buraydah</t>
  </si>
  <si>
    <t>Al Taif</t>
  </si>
  <si>
    <t>Al Ahsa</t>
  </si>
  <si>
    <t>Al Madinah Al Munawwarah</t>
  </si>
  <si>
    <t>Ad Dammam</t>
  </si>
  <si>
    <t>Makkah Al Mukarramah</t>
  </si>
  <si>
    <t>Jeddah</t>
  </si>
  <si>
    <t>Ar Riyadh</t>
  </si>
  <si>
    <t>Non-Saudi</t>
  </si>
  <si>
    <t>Saudi</t>
  </si>
  <si>
    <t>Northern Borders</t>
  </si>
  <si>
    <t>Al Jawf</t>
  </si>
  <si>
    <t>Al Qaseem</t>
  </si>
  <si>
    <t>Aseer</t>
  </si>
  <si>
    <t>Eastern Region</t>
  </si>
  <si>
    <t>Region</t>
  </si>
  <si>
    <t>Al Shamal</t>
  </si>
  <si>
    <t>Al Khor</t>
  </si>
  <si>
    <t>Al-Shahaniya</t>
  </si>
  <si>
    <t>Umm Salal</t>
  </si>
  <si>
    <t>Al Daayen</t>
  </si>
  <si>
    <t>Ad Dawhah (Doha)</t>
  </si>
  <si>
    <t>Al Rayyan</t>
  </si>
  <si>
    <t>Al Wakrah</t>
  </si>
  <si>
    <t>Dawlat Qatar</t>
  </si>
  <si>
    <t>2020 Qatar Census</t>
  </si>
  <si>
    <t>https://www.psa.gov.qa/en/statistics/Statistical%20Releases/General/QIF/Qatar_in_Figures_38_2023_EN.pdf</t>
  </si>
  <si>
    <t>Municipality</t>
  </si>
  <si>
    <t>Qataris - Males</t>
  </si>
  <si>
    <t>Qataris - Females</t>
  </si>
  <si>
    <t>Non-Qataris - Males</t>
  </si>
  <si>
    <t>Non-Qataris - Females</t>
  </si>
  <si>
    <t>Total - Males</t>
  </si>
  <si>
    <t>Total - Females</t>
  </si>
  <si>
    <t>DOHA</t>
  </si>
  <si>
    <t>AL RAYYAN</t>
  </si>
  <si>
    <t>AL KHOR</t>
  </si>
  <si>
    <t>AL SHAMAL</t>
  </si>
  <si>
    <t>AL DHAAYEN</t>
  </si>
  <si>
    <t>AL WAKRA</t>
  </si>
  <si>
    <t>UMM SALAL</t>
  </si>
  <si>
    <t>AL SHEEHANIYA</t>
  </si>
  <si>
    <t>OVERSEAS</t>
  </si>
  <si>
    <t>Registered Live Births by Nationality, Gender and Municipality</t>
  </si>
  <si>
    <t>https://www.data.gov.qa/explore/dataset/registered-live-births-by-nationality-gender-and-municipality-2016/table/</t>
  </si>
  <si>
    <t>Qataris</t>
  </si>
  <si>
    <t>Non-Qataris</t>
  </si>
  <si>
    <t>https://web.archive.org/web/20181122162153/http://priyadsouza.com/population-of-qatar-by-nationality-in-2017/</t>
  </si>
  <si>
    <t>https://www.psa.gov.qa/en/statistics1/StatisticsSite/pages/population.aspx?p=7</t>
  </si>
  <si>
    <t>06/2016 Qatar Pop</t>
  </si>
  <si>
    <t>Estimate Qatari Pop in 2016</t>
  </si>
  <si>
    <t>% of Qataris</t>
  </si>
  <si>
    <t>Qatari and Non-Qatari Pop</t>
  </si>
  <si>
    <t>Nationality</t>
  </si>
  <si>
    <t>Percent of total*</t>
  </si>
  <si>
    <t>Data recency</t>
  </si>
  <si>
    <t>India</t>
  </si>
  <si>
    <t>Nepal</t>
  </si>
  <si>
    <t>Qatar</t>
  </si>
  <si>
    <t>Bangladesh</t>
  </si>
  <si>
    <t>Philippines</t>
  </si>
  <si>
    <t>Egypt</t>
  </si>
  <si>
    <t>Sri Lanka</t>
  </si>
  <si>
    <t>Pakistan</t>
  </si>
  <si>
    <t>Syria</t>
  </si>
  <si>
    <t>Sudan</t>
  </si>
  <si>
    <t>Indonesia</t>
  </si>
  <si>
    <t>Jordan</t>
  </si>
  <si>
    <t>Iran</t>
  </si>
  <si>
    <t>UK</t>
  </si>
  <si>
    <t>Lebanon</t>
  </si>
  <si>
    <t>Ethiopia</t>
  </si>
  <si>
    <t>Palestine</t>
  </si>
  <si>
    <t>Tunisia</t>
  </si>
  <si>
    <t>Kenya</t>
  </si>
  <si>
    <t>USA**</t>
  </si>
  <si>
    <t>&gt;0.43%</t>
  </si>
  <si>
    <t>China</t>
  </si>
  <si>
    <t>&gt;0.41%</t>
  </si>
  <si>
    <t>Eritrea</t>
  </si>
  <si>
    <t>Canada</t>
  </si>
  <si>
    <t>Iraq</t>
  </si>
  <si>
    <t>Turkey</t>
  </si>
  <si>
    <t>Nigeria</t>
  </si>
  <si>
    <t>South Africa</t>
  </si>
  <si>
    <t>Australia</t>
  </si>
  <si>
    <t>Algeria</t>
  </si>
  <si>
    <t>France</t>
  </si>
  <si>
    <t>Ghana</t>
  </si>
  <si>
    <t>Malaysia</t>
  </si>
  <si>
    <t>Thailand</t>
  </si>
  <si>
    <t>Afghanistan</t>
  </si>
  <si>
    <t>~0.2%</t>
  </si>
  <si>
    <t>Spain</t>
  </si>
  <si>
    <t>Uganda</t>
  </si>
  <si>
    <t>Romania</t>
  </si>
  <si>
    <t>Greece</t>
  </si>
  <si>
    <t>&lt;0.10%</t>
  </si>
  <si>
    <t>Italy</t>
  </si>
  <si>
    <t>Germany</t>
  </si>
  <si>
    <t>Ireland</t>
  </si>
  <si>
    <t>Russia</t>
  </si>
  <si>
    <t>South Korea</t>
  </si>
  <si>
    <t>Vietnam</t>
  </si>
  <si>
    <t>Serbia</t>
  </si>
  <si>
    <t>Portugal</t>
  </si>
  <si>
    <t>Brazil</t>
  </si>
  <si>
    <t>Netherlands</t>
  </si>
  <si>
    <t>Albania</t>
  </si>
  <si>
    <t>Macedonia</t>
  </si>
  <si>
    <t>Ukraine</t>
  </si>
  <si>
    <t>New Zealand</t>
  </si>
  <si>
    <t>Japan</t>
  </si>
  <si>
    <t>Denmark</t>
  </si>
  <si>
    <t>Poland</t>
  </si>
  <si>
    <t>Belgium</t>
  </si>
  <si>
    <t>Cuba</t>
  </si>
  <si>
    <t>Sweden</t>
  </si>
  <si>
    <t>Bulgaria</t>
  </si>
  <si>
    <t>Croatia</t>
  </si>
  <si>
    <t>Austria</t>
  </si>
  <si>
    <t>Argentina</t>
  </si>
  <si>
    <t>Mexico</t>
  </si>
  <si>
    <t>Venezuela</t>
  </si>
  <si>
    <t>Kyrgyzstan</t>
  </si>
  <si>
    <t>Hungary</t>
  </si>
  <si>
    <t>Singapore</t>
  </si>
  <si>
    <t>Switzerland</t>
  </si>
  <si>
    <t>Senegal</t>
  </si>
  <si>
    <t>Belarus</t>
  </si>
  <si>
    <t>Finland</t>
  </si>
  <si>
    <t>Kazakhstan</t>
  </si>
  <si>
    <t>Colombia</t>
  </si>
  <si>
    <t>Norway</t>
  </si>
  <si>
    <t>Moldova</t>
  </si>
  <si>
    <t>Gambia</t>
  </si>
  <si>
    <t>Azerbaijan</t>
  </si>
  <si>
    <t>Ecuador</t>
  </si>
  <si>
    <t>El Salvador</t>
  </si>
  <si>
    <t>Slovakia</t>
  </si>
  <si>
    <t>Czech Republic</t>
  </si>
  <si>
    <t>Benin</t>
  </si>
  <si>
    <t>Dominican Republic</t>
  </si>
  <si>
    <t>Liberia</t>
  </si>
  <si>
    <t>Brunei</t>
  </si>
  <si>
    <t>Latvia</t>
  </si>
  <si>
    <t>Liechentstein</t>
  </si>
  <si>
    <t>Qatar Estimated Population by Nationality2016</t>
  </si>
  <si>
    <t>Qatari</t>
  </si>
  <si>
    <t>Non-Qatari</t>
  </si>
  <si>
    <t>Adjusted</t>
  </si>
  <si>
    <t>MACHINE</t>
  </si>
  <si>
    <t>SA</t>
  </si>
  <si>
    <t>A</t>
  </si>
  <si>
    <t>F</t>
  </si>
  <si>
    <t>R</t>
  </si>
  <si>
    <t>H</t>
  </si>
  <si>
    <t>Q</t>
  </si>
  <si>
    <t>M</t>
  </si>
  <si>
    <t>W</t>
  </si>
  <si>
    <t>SE</t>
  </si>
  <si>
    <t>Row Labels</t>
  </si>
  <si>
    <t>Grand Total</t>
  </si>
  <si>
    <t>Sum of Population</t>
  </si>
  <si>
    <t>Asian</t>
  </si>
  <si>
    <t>African</t>
  </si>
  <si>
    <t>Middle East and Central Asia</t>
  </si>
  <si>
    <t>Arab</t>
  </si>
  <si>
    <t>South Asia</t>
  </si>
  <si>
    <t>Southeast Asia</t>
  </si>
  <si>
    <t>West</t>
  </si>
  <si>
    <t>South Asian</t>
  </si>
  <si>
    <t>Indian</t>
  </si>
  <si>
    <t>Nepali</t>
  </si>
  <si>
    <t>Bangladeshi</t>
  </si>
  <si>
    <t>Sri Lankan</t>
  </si>
  <si>
    <t>Pakistani</t>
  </si>
  <si>
    <t>Southeast Asian</t>
  </si>
  <si>
    <t>Middle Eastern and Central Asian</t>
  </si>
  <si>
    <t>Western</t>
  </si>
  <si>
    <t>Province</t>
  </si>
  <si>
    <t>QA01</t>
  </si>
  <si>
    <t>QA02</t>
  </si>
  <si>
    <t>QA03</t>
  </si>
  <si>
    <t>QA04</t>
  </si>
  <si>
    <t>QA05</t>
  </si>
  <si>
    <t>QA06</t>
  </si>
  <si>
    <t>QA07</t>
  </si>
  <si>
    <t>QA08</t>
  </si>
  <si>
    <t>UAE</t>
  </si>
  <si>
    <t>Bahrain</t>
  </si>
  <si>
    <t>Wahhabi Percent</t>
  </si>
  <si>
    <t>Salafi Arabs</t>
  </si>
  <si>
    <t>46.87% of Qataris</t>
  </si>
  <si>
    <t>10% of Qataris</t>
  </si>
  <si>
    <t>Shia Arab Qataris</t>
  </si>
  <si>
    <t>Salafi Arabs Qataris</t>
  </si>
  <si>
    <t>Sunni Arab Qataris</t>
  </si>
  <si>
    <t>Added all Arabs to Sunni</t>
  </si>
  <si>
    <t>DISTRIBUTED NATIONALITIES EQUALLY ACROSS GOVERNORATES</t>
  </si>
  <si>
    <t>Southern</t>
  </si>
  <si>
    <t>Other Arabs</t>
  </si>
  <si>
    <t>North American</t>
  </si>
  <si>
    <t>Gulf Co-operative Countries</t>
  </si>
  <si>
    <t>Bahraini</t>
  </si>
  <si>
    <t>Northern</t>
  </si>
  <si>
    <t>Muharraq</t>
  </si>
  <si>
    <t>Male</t>
  </si>
  <si>
    <t>Female</t>
  </si>
  <si>
    <t>Capital</t>
  </si>
  <si>
    <t>Sum of Sum of Population</t>
  </si>
  <si>
    <t>Sex</t>
  </si>
  <si>
    <t>Nationality Groups</t>
  </si>
  <si>
    <t>Bahrain 2020 Census by Nationality and Governorate</t>
  </si>
  <si>
    <t>https://bahrain.opendatasoft.com/explore/dataset/population-by-governorate-nationality-groups-and-sex-census-2020/information/?dataChart=eyJxdWVyaWVzIjpbeyJjaGFydHMiOlt7InR5cGUiOiJjb2x1bW4iLCJmdW5jIjoiU1VNIiwieUF4aXMiOiJwb3B1bGF0aW9uIiwic2NpZW50aWZpY0Rpc3BsYXkiOnRydWUsImNvbG9yIjoiIzhjNTEwYSJ9XSwieEF4aXMiOiJnb3Zlcm5vcmF0ZSIsIm1heHBvaW50cyI6NTAsInNvcnQiOiIiLCJjb25maWciOnsiZGF0YXNldCI6InBvcHVsYXRpb24tYnktZ292ZXJub3JhdGUtbmF0aW9uYWxpdHktZ3JvdXBzLWFuZC1zZXgtY2Vuc3VzLTIwMjAiLCJvcHRpb25zIjp7fX19XSwidGltZXNjYWxlIjoiIiwiZGlzcGxheUxlZ2VuZCI6dHJ1ZSwiYWxpZ25Nb250aCI6dHJ1ZX0%3D</t>
  </si>
  <si>
    <t>https://tbinternet.ohchr.org/_layouts/15/TreatyBodyExternal/DownloadDraft.aspx?key=O90nI6yyRdZ8GMFUzhgnmVjdW7UZt4SIkVhHNpa9LYbOIvsNRUFc8IDiy9xmVh3qikjFfyZ/t/XtBGAr0FTKtw==#:~:text=The%20%E2%80%9CAjam%E2%80%9D%20are%20an%20ethnic,Ajam%20individuals%20in%20the%20country.&amp;text=The%20Baharna%20and%20Ajam%20have,the%20island%20nation%20in%201783.</t>
  </si>
  <si>
    <t>(Don’t click, will download)</t>
  </si>
  <si>
    <t>Ajam and Baharna Pop</t>
  </si>
  <si>
    <t>Shia Arab Bahraini</t>
  </si>
  <si>
    <t>Sunni Arab Bahraini</t>
  </si>
  <si>
    <t>Ajam Bahraini</t>
  </si>
  <si>
    <t>originally 70%, changed to 65% for pop engineering by gov</t>
  </si>
  <si>
    <t>Wahhabis about 25% of Sunnis according to Gulf2000</t>
  </si>
  <si>
    <t>Wahhabi Arab Bahraini</t>
  </si>
  <si>
    <t>https://www.mia.gov.bh/kingdom-of-bahrain/population-and-demographics/?lang=en</t>
  </si>
  <si>
    <t>https://www.arcgis.com/home/item.html?id=500583d9dc244c5ea6fd7939906fd162</t>
  </si>
  <si>
    <t>Shapefile</t>
  </si>
  <si>
    <t>BH01</t>
  </si>
  <si>
    <t>BH02</t>
  </si>
  <si>
    <t>BH03</t>
  </si>
  <si>
    <t>BH04</t>
  </si>
  <si>
    <t>Orthodox Arab Bahraini</t>
  </si>
  <si>
    <t>ADJUSTED BAHRAIN</t>
  </si>
  <si>
    <t>COMBINED BAHRAIN</t>
  </si>
  <si>
    <t>(Assume all non-Bahraini Arabs are Sunni because of governments policies and guess)</t>
  </si>
  <si>
    <t>Other Bahrainis</t>
  </si>
  <si>
    <t>Other Internationals</t>
  </si>
  <si>
    <t>Wahhabi Arabs</t>
  </si>
  <si>
    <t>Ajamis</t>
  </si>
  <si>
    <t>Orthodox Arabs</t>
  </si>
  <si>
    <t>SA52</t>
  </si>
  <si>
    <t>SA70</t>
  </si>
  <si>
    <t>SA47</t>
  </si>
  <si>
    <t>SA59</t>
  </si>
  <si>
    <t>SA49</t>
  </si>
  <si>
    <t>SA124</t>
  </si>
  <si>
    <t>SA139</t>
  </si>
  <si>
    <t>SA43</t>
  </si>
  <si>
    <t>SA65</t>
  </si>
  <si>
    <t>SA67</t>
  </si>
  <si>
    <t>SA75</t>
  </si>
  <si>
    <t>SA57</t>
  </si>
  <si>
    <t>SA130</t>
  </si>
  <si>
    <t>SA74</t>
  </si>
  <si>
    <t>SA72</t>
  </si>
  <si>
    <t>SA56</t>
  </si>
  <si>
    <t>SA78</t>
  </si>
  <si>
    <t>SA76</t>
  </si>
  <si>
    <t>SA71</t>
  </si>
  <si>
    <t>SA60</t>
  </si>
  <si>
    <t>SA77</t>
  </si>
  <si>
    <t>SA69</t>
  </si>
  <si>
    <t>SA73</t>
  </si>
  <si>
    <t>SA127</t>
  </si>
  <si>
    <t>SA126</t>
  </si>
  <si>
    <t>SA38</t>
  </si>
  <si>
    <t>SA10</t>
  </si>
  <si>
    <t>SA06</t>
  </si>
  <si>
    <t>SA41</t>
  </si>
  <si>
    <t>SA34</t>
  </si>
  <si>
    <t>SA40</t>
  </si>
  <si>
    <t>SA35</t>
  </si>
  <si>
    <t>SA123</t>
  </si>
  <si>
    <t>SA18</t>
  </si>
  <si>
    <t>SA19</t>
  </si>
  <si>
    <t>SA125</t>
  </si>
  <si>
    <t>SA37</t>
  </si>
  <si>
    <t>SA16</t>
  </si>
  <si>
    <t>SA03</t>
  </si>
  <si>
    <t>SA01</t>
  </si>
  <si>
    <t>SA92</t>
  </si>
  <si>
    <t>SA149</t>
  </si>
  <si>
    <t>SA144</t>
  </si>
  <si>
    <t>SA36</t>
  </si>
  <si>
    <t>SA39</t>
  </si>
  <si>
    <t>SA97</t>
  </si>
  <si>
    <t>SA91</t>
  </si>
  <si>
    <t>SA42</t>
  </si>
  <si>
    <t>SA142</t>
  </si>
  <si>
    <t>SA96</t>
  </si>
  <si>
    <t>SA68</t>
  </si>
  <si>
    <t>SA63</t>
  </si>
  <si>
    <t>SA61</t>
  </si>
  <si>
    <t>SA88</t>
  </si>
  <si>
    <t>SA58</t>
  </si>
  <si>
    <t>SA20</t>
  </si>
  <si>
    <t>SA62</t>
  </si>
  <si>
    <t>SA102</t>
  </si>
  <si>
    <t>SA99</t>
  </si>
  <si>
    <t>SA64</t>
  </si>
  <si>
    <t>SA101</t>
  </si>
  <si>
    <t>SA66</t>
  </si>
  <si>
    <t>SA44</t>
  </si>
  <si>
    <t>SA128</t>
  </si>
  <si>
    <t>SA21</t>
  </si>
  <si>
    <t>SA45</t>
  </si>
  <si>
    <t>SA51</t>
  </si>
  <si>
    <t>SA48</t>
  </si>
  <si>
    <t>SA46</t>
  </si>
  <si>
    <t>SA55</t>
  </si>
  <si>
    <t>SA53</t>
  </si>
  <si>
    <t>SA50</t>
  </si>
  <si>
    <t>SA54</t>
  </si>
  <si>
    <t>SA131</t>
  </si>
  <si>
    <t>SA103</t>
  </si>
  <si>
    <t>SA84</t>
  </si>
  <si>
    <t>SA14</t>
  </si>
  <si>
    <t>SA82</t>
  </si>
  <si>
    <t>SA85</t>
  </si>
  <si>
    <t>SA122</t>
  </si>
  <si>
    <t>SA137</t>
  </si>
  <si>
    <t>SA119</t>
  </si>
  <si>
    <t>SA79</t>
  </si>
  <si>
    <t>SA141</t>
  </si>
  <si>
    <t>SA11</t>
  </si>
  <si>
    <t>SA81</t>
  </si>
  <si>
    <t>SA87</t>
  </si>
  <si>
    <t>SA80</t>
  </si>
  <si>
    <t>SA83</t>
  </si>
  <si>
    <t>SA86</t>
  </si>
  <si>
    <t>SA129</t>
  </si>
  <si>
    <t>SA31</t>
  </si>
  <si>
    <t>SA145</t>
  </si>
  <si>
    <t>SA146</t>
  </si>
  <si>
    <t>SA32</t>
  </si>
  <si>
    <t>SA148</t>
  </si>
  <si>
    <t>SA147</t>
  </si>
  <si>
    <t>SA143</t>
  </si>
  <si>
    <t>SA28</t>
  </si>
  <si>
    <t>SA26</t>
  </si>
  <si>
    <t>SA89</t>
  </si>
  <si>
    <t>SA94</t>
  </si>
  <si>
    <t>SA93</t>
  </si>
  <si>
    <t>SA98</t>
  </si>
  <si>
    <t>SA100</t>
  </si>
  <si>
    <t>SA90</t>
  </si>
  <si>
    <t>SA95</t>
  </si>
  <si>
    <t>SA25</t>
  </si>
  <si>
    <t>SA22</t>
  </si>
  <si>
    <t>SA33</t>
  </si>
  <si>
    <t>SA24</t>
  </si>
  <si>
    <t>SA118</t>
  </si>
  <si>
    <t>SA120</t>
  </si>
  <si>
    <t>SA104</t>
  </si>
  <si>
    <t>SA121</t>
  </si>
  <si>
    <t>SA110</t>
  </si>
  <si>
    <t>SA114</t>
  </si>
  <si>
    <t>SA111</t>
  </si>
  <si>
    <t>SA113</t>
  </si>
  <si>
    <t>SA115</t>
  </si>
  <si>
    <t>SA108</t>
  </si>
  <si>
    <t>SA105</t>
  </si>
  <si>
    <t>SA107</t>
  </si>
  <si>
    <t>SA106</t>
  </si>
  <si>
    <t>SA109</t>
  </si>
  <si>
    <t>SA112</t>
  </si>
  <si>
    <t>SA117</t>
  </si>
  <si>
    <t>SA116</t>
  </si>
  <si>
    <t>SA135</t>
  </si>
  <si>
    <t>SA136</t>
  </si>
  <si>
    <t>SA133</t>
  </si>
  <si>
    <t>SA132</t>
  </si>
  <si>
    <t>SA140</t>
  </si>
  <si>
    <t>SA138</t>
  </si>
  <si>
    <t>SA134</t>
  </si>
  <si>
    <t>SA04</t>
  </si>
  <si>
    <t>SA13</t>
  </si>
  <si>
    <t>SA07</t>
  </si>
  <si>
    <t>SA08</t>
  </si>
  <si>
    <t>SA02</t>
  </si>
  <si>
    <t>SA17</t>
  </si>
  <si>
    <t>SA09</t>
  </si>
  <si>
    <t>SA12</t>
  </si>
  <si>
    <t>SA15</t>
  </si>
  <si>
    <t>SA05</t>
  </si>
  <si>
    <t>SA29</t>
  </si>
  <si>
    <t>SA23</t>
  </si>
  <si>
    <t>SA27</t>
  </si>
  <si>
    <t>SA30</t>
  </si>
  <si>
    <t>Al Qafr</t>
  </si>
  <si>
    <t>Yarim</t>
  </si>
  <si>
    <t>Adh Dhihar</t>
  </si>
  <si>
    <t>Ibb</t>
  </si>
  <si>
    <t>Khur Maksar</t>
  </si>
  <si>
    <t>Ar Radmah</t>
  </si>
  <si>
    <t>An Nadirah</t>
  </si>
  <si>
    <t>Ash Sha'ir</t>
  </si>
  <si>
    <t>YE18</t>
  </si>
  <si>
    <t>Sibah</t>
  </si>
  <si>
    <t>As Saddah</t>
  </si>
  <si>
    <t>Al Makhadir</t>
  </si>
  <si>
    <t>Hobeish</t>
  </si>
  <si>
    <t>Hazm Al Odayn</t>
  </si>
  <si>
    <t>Far' Al Odayn</t>
  </si>
  <si>
    <t>Al Odayn</t>
  </si>
  <si>
    <t>Jiblah</t>
  </si>
  <si>
    <t>Ba'dan</t>
  </si>
  <si>
    <t>As Sabrah</t>
  </si>
  <si>
    <t>YE19</t>
  </si>
  <si>
    <t>Zinjibar</t>
  </si>
  <si>
    <t>YE13</t>
  </si>
  <si>
    <t>Khanfar</t>
  </si>
  <si>
    <t>As Saiyani</t>
  </si>
  <si>
    <t>Old City</t>
  </si>
  <si>
    <t>Dhi As Sufal</t>
  </si>
  <si>
    <t>Mudhaykhirah</t>
  </si>
  <si>
    <t>Jihanah</t>
  </si>
  <si>
    <t>Al Mashannah</t>
  </si>
  <si>
    <t>Al Mahfad</t>
  </si>
  <si>
    <t>Bidbadah</t>
  </si>
  <si>
    <t>YE15</t>
  </si>
  <si>
    <t>Mudiyah</t>
  </si>
  <si>
    <t>YE12</t>
  </si>
  <si>
    <t>Jayshan</t>
  </si>
  <si>
    <t>YE14</t>
  </si>
  <si>
    <t>Lawdar</t>
  </si>
  <si>
    <t>YE16</t>
  </si>
  <si>
    <t>Rassd</t>
  </si>
  <si>
    <t>At Taffah</t>
  </si>
  <si>
    <t>YE17</t>
  </si>
  <si>
    <t>Sarar</t>
  </si>
  <si>
    <t>YE11</t>
  </si>
  <si>
    <t>Al Wadi'</t>
  </si>
  <si>
    <t>Ahwar</t>
  </si>
  <si>
    <t>Shu'ub</t>
  </si>
  <si>
    <t>As Sawadiyah</t>
  </si>
  <si>
    <t>Azaal</t>
  </si>
  <si>
    <t>Az Zahir</t>
  </si>
  <si>
    <t>As Safiyah</t>
  </si>
  <si>
    <t>As Sab'in</t>
  </si>
  <si>
    <t>Dhi Na'im</t>
  </si>
  <si>
    <t>Al Wehdah</t>
  </si>
  <si>
    <t>At Tahrir</t>
  </si>
  <si>
    <t>Ma'in</t>
  </si>
  <si>
    <t>Ath Thawrah</t>
  </si>
  <si>
    <t>Bani Al Harith</t>
  </si>
  <si>
    <t>Radman</t>
  </si>
  <si>
    <t>Nu'man</t>
  </si>
  <si>
    <t>Sabah</t>
  </si>
  <si>
    <t>Nati'</t>
  </si>
  <si>
    <t>Maswarah</t>
  </si>
  <si>
    <t>As Sawma'ah</t>
  </si>
  <si>
    <t>Mukayras</t>
  </si>
  <si>
    <t>YE31</t>
  </si>
  <si>
    <t>Al Bayda City</t>
  </si>
  <si>
    <t>YE30</t>
  </si>
  <si>
    <t>Al Bayda</t>
  </si>
  <si>
    <t>Rada'</t>
  </si>
  <si>
    <t>Al Quraishyah</t>
  </si>
  <si>
    <t>Wald Rabi'</t>
  </si>
  <si>
    <t>YE29</t>
  </si>
  <si>
    <t>Al Arsh</t>
  </si>
  <si>
    <t>Mawza'</t>
  </si>
  <si>
    <t>Ar Ryashyyah</t>
  </si>
  <si>
    <t>As Silw</t>
  </si>
  <si>
    <t>Ash Sharyah</t>
  </si>
  <si>
    <t>YE32</t>
  </si>
  <si>
    <t>Al Malajim</t>
  </si>
  <si>
    <t>Mawiyah</t>
  </si>
  <si>
    <t>Shar'ab As Salam</t>
  </si>
  <si>
    <t>Shar'ab Ar Rawnah</t>
  </si>
  <si>
    <t>Maqbanah</t>
  </si>
  <si>
    <t>Al Makha</t>
  </si>
  <si>
    <t>Dhubab</t>
  </si>
  <si>
    <t>Jabal Habashi</t>
  </si>
  <si>
    <t>Mashr'ah Wa Hadnan</t>
  </si>
  <si>
    <t>Sabir Al Mawadim</t>
  </si>
  <si>
    <t>Al Misrakh</t>
  </si>
  <si>
    <t>Al Humaydat</t>
  </si>
  <si>
    <t>Dimnat Khadir</t>
  </si>
  <si>
    <t>Ash Shamayatayn</t>
  </si>
  <si>
    <t>Al Wazi'yah</t>
  </si>
  <si>
    <t>Hayfan</t>
  </si>
  <si>
    <t>Al Mudhaffar</t>
  </si>
  <si>
    <t>Al Qahirah</t>
  </si>
  <si>
    <t>Salah</t>
  </si>
  <si>
    <t>At Ta'iziyah</t>
  </si>
  <si>
    <t>Al Ma'afer</t>
  </si>
  <si>
    <t>Markhah Al Olya</t>
  </si>
  <si>
    <t>Al Mawasit</t>
  </si>
  <si>
    <t>Sami'</t>
  </si>
  <si>
    <t>Al Matammah</t>
  </si>
  <si>
    <t>Al Hazm</t>
  </si>
  <si>
    <t>Al Mutun</t>
  </si>
  <si>
    <t>Al Maslub</t>
  </si>
  <si>
    <t>Al Ghayl</t>
  </si>
  <si>
    <t>Al Khalaq</t>
  </si>
  <si>
    <t>Barat Al Anan</t>
  </si>
  <si>
    <t>Rajuzah</t>
  </si>
  <si>
    <t>Kharab Al Marashi</t>
  </si>
  <si>
    <t>Abs</t>
  </si>
  <si>
    <t>Hayran</t>
  </si>
  <si>
    <t>Al Jamimah</t>
  </si>
  <si>
    <t>Mustaba</t>
  </si>
  <si>
    <t>Kushar</t>
  </si>
  <si>
    <t>Kuhlan Ash Sharaf</t>
  </si>
  <si>
    <t>Aflah Ash Sham</t>
  </si>
  <si>
    <t>Khayran Al Muharraq</t>
  </si>
  <si>
    <t>Aslam</t>
  </si>
  <si>
    <t>Al Hujjaylah</t>
  </si>
  <si>
    <t>Qafl Shammar</t>
  </si>
  <si>
    <t>Al Miftah</t>
  </si>
  <si>
    <t>Aflah Al Yaman</t>
  </si>
  <si>
    <t>Ash Shahil</t>
  </si>
  <si>
    <t>Ku'aydinah</t>
  </si>
  <si>
    <t>Al Mahabishah</t>
  </si>
  <si>
    <t>Wadrah</t>
  </si>
  <si>
    <t>Al Maghrabah</t>
  </si>
  <si>
    <t>Kuhlan Afar</t>
  </si>
  <si>
    <t>Najrah</t>
  </si>
  <si>
    <t>Sharas</t>
  </si>
  <si>
    <t>Mabyan</t>
  </si>
  <si>
    <t>Bani Qays</t>
  </si>
  <si>
    <t>Ash shaghadirah</t>
  </si>
  <si>
    <t>Bani Al Awam</t>
  </si>
  <si>
    <t>Hays</t>
  </si>
  <si>
    <t>Al Khukhah</t>
  </si>
  <si>
    <t>Hajjah City</t>
  </si>
  <si>
    <t>Hajjah</t>
  </si>
  <si>
    <t>Ash Shihr</t>
  </si>
  <si>
    <t>Ghayl bin Yamin</t>
  </si>
  <si>
    <t>Ghayl Bawazir</t>
  </si>
  <si>
    <t>Washhah</t>
  </si>
  <si>
    <t>Az Zuhrah</t>
  </si>
  <si>
    <t>Alluhayah</t>
  </si>
  <si>
    <t>Kamaran</t>
  </si>
  <si>
    <t>As Salif</t>
  </si>
  <si>
    <t>Qarah</t>
  </si>
  <si>
    <t>Al Munirah</t>
  </si>
  <si>
    <t>As Sa'id</t>
  </si>
  <si>
    <t>Al Qanawis</t>
  </si>
  <si>
    <t>Al Mighlaf</t>
  </si>
  <si>
    <t>Az Zaydiah</t>
  </si>
  <si>
    <t>Ad Dohi</t>
  </si>
  <si>
    <t>Bajil</t>
  </si>
  <si>
    <t>Ataq</t>
  </si>
  <si>
    <t>Bura'</t>
  </si>
  <si>
    <t>Habban</t>
  </si>
  <si>
    <t>Al Marawi'ah</t>
  </si>
  <si>
    <t>Ad Durayhimi</t>
  </si>
  <si>
    <t>As Sukhnah</t>
  </si>
  <si>
    <t>Al Mansuriyah</t>
  </si>
  <si>
    <t>Bayt Al Faqih</t>
  </si>
  <si>
    <t>Jabal Ras</t>
  </si>
  <si>
    <t>Al Hawak</t>
  </si>
  <si>
    <t>Al Mina</t>
  </si>
  <si>
    <t>Al Hali</t>
  </si>
  <si>
    <t>Zabid</t>
  </si>
  <si>
    <t>Al Jarrahi</t>
  </si>
  <si>
    <t>At Tuhayta</t>
  </si>
  <si>
    <t>Hajar As Say'ar</t>
  </si>
  <si>
    <t>Al Abr</t>
  </si>
  <si>
    <t>Al Qatn</t>
  </si>
  <si>
    <t>Shibam</t>
  </si>
  <si>
    <t>Sah</t>
  </si>
  <si>
    <t>Sayun</t>
  </si>
  <si>
    <t>Haridah</t>
  </si>
  <si>
    <t>Tarim</t>
  </si>
  <si>
    <t>As Sawm</t>
  </si>
  <si>
    <t>Ar Raydah wa Qussay'ar</t>
  </si>
  <si>
    <t>Ad Dis</t>
  </si>
  <si>
    <t>Daw'an</t>
  </si>
  <si>
    <t>Wadi Al Ayn</t>
  </si>
  <si>
    <t>Rakhyah</t>
  </si>
  <si>
    <t>Amd</t>
  </si>
  <si>
    <t>Ad Dulay'ah</t>
  </si>
  <si>
    <t>Yab'uth</t>
  </si>
  <si>
    <t>Hajar</t>
  </si>
  <si>
    <t>Brum Mayf'ah</t>
  </si>
  <si>
    <t>Al Mukalla</t>
  </si>
  <si>
    <t>Al Mukalla City</t>
  </si>
  <si>
    <t>Al Hada</t>
  </si>
  <si>
    <t>Mayfa'at Ans</t>
  </si>
  <si>
    <t>Jahran</t>
  </si>
  <si>
    <t>Arma'a</t>
  </si>
  <si>
    <t>Jabal Ash sharq</t>
  </si>
  <si>
    <t>Osaylan</t>
  </si>
  <si>
    <t>Maghrib Ans</t>
  </si>
  <si>
    <t>Otmah</t>
  </si>
  <si>
    <t>Wusab Al Aali</t>
  </si>
  <si>
    <t>Wusab As Safil</t>
  </si>
  <si>
    <t>Dhamar City</t>
  </si>
  <si>
    <t>Ans</t>
  </si>
  <si>
    <t>Dawran Anis</t>
  </si>
  <si>
    <t>Al Manar</t>
  </si>
  <si>
    <t>Dahr</t>
  </si>
  <si>
    <t>At Talh</t>
  </si>
  <si>
    <t>Jardan</t>
  </si>
  <si>
    <t>Ayn</t>
  </si>
  <si>
    <t>Bayhan</t>
  </si>
  <si>
    <t>Markhah As Sufla</t>
  </si>
  <si>
    <t>Nisab</t>
  </si>
  <si>
    <t>Hatib</t>
  </si>
  <si>
    <t>Ar Rawdah</t>
  </si>
  <si>
    <t>Mayfa'ah</t>
  </si>
  <si>
    <t>Radum</t>
  </si>
  <si>
    <t>Hamdan</t>
  </si>
  <si>
    <t>Arhab</t>
  </si>
  <si>
    <t>Nihm</t>
  </si>
  <si>
    <t>Bani Hushaysh</t>
  </si>
  <si>
    <t>Bani Matar</t>
  </si>
  <si>
    <t>Raghwan</t>
  </si>
  <si>
    <t>Sahar</t>
  </si>
  <si>
    <t>Al Hashwah</t>
  </si>
  <si>
    <t>Sa'dah</t>
  </si>
  <si>
    <t>Sanhan wa Bani Bahlul</t>
  </si>
  <si>
    <t>Bilad Ar Rus</t>
  </si>
  <si>
    <t>Al Haymah Ad Dakhiliyah</t>
  </si>
  <si>
    <t>Al Haymah Al Kharijiyah</t>
  </si>
  <si>
    <t>Manakhah</t>
  </si>
  <si>
    <t>Sa'fan</t>
  </si>
  <si>
    <t>Khawlan</t>
  </si>
  <si>
    <t>At Tyal</t>
  </si>
  <si>
    <t>Bani Dabyan</t>
  </si>
  <si>
    <t>Al Hissn</t>
  </si>
  <si>
    <t>Dar Sa'd</t>
  </si>
  <si>
    <t>Melhan</t>
  </si>
  <si>
    <t>Ash Shaykh Othman</t>
  </si>
  <si>
    <t>Yafi'</t>
  </si>
  <si>
    <t>Al Mu'alla</t>
  </si>
  <si>
    <t>Al Mansurah</t>
  </si>
  <si>
    <t>Al Burayqah</t>
  </si>
  <si>
    <t>At Tawahi</t>
  </si>
  <si>
    <t>Kritar - Sirah</t>
  </si>
  <si>
    <t>Al Had</t>
  </si>
  <si>
    <t>Al Maflahi</t>
  </si>
  <si>
    <t>Yahr</t>
  </si>
  <si>
    <t>Al Malah</t>
  </si>
  <si>
    <t>Tur Al Bahah</t>
  </si>
  <si>
    <t>Habil Jabr</t>
  </si>
  <si>
    <t>Halmin</t>
  </si>
  <si>
    <t>Radfan</t>
  </si>
  <si>
    <t>Hufash</t>
  </si>
  <si>
    <t>Bani Sa'd</t>
  </si>
  <si>
    <t>Al Musaymir</t>
  </si>
  <si>
    <t>Al Mahwit City</t>
  </si>
  <si>
    <t>Al Qubaytah</t>
  </si>
  <si>
    <t>Tuban</t>
  </si>
  <si>
    <t>Majzar</t>
  </si>
  <si>
    <t>Al Maqatirah</t>
  </si>
  <si>
    <t>Al Madaribah Wa Al Aarah</t>
  </si>
  <si>
    <t>Al Hawtah</t>
  </si>
  <si>
    <t>Madghal Al Jid'an</t>
  </si>
  <si>
    <t>Harib Al Qaramish</t>
  </si>
  <si>
    <t>Sirwah</t>
  </si>
  <si>
    <t>Al Jubah</t>
  </si>
  <si>
    <t>Rahabah</t>
  </si>
  <si>
    <t>Jabal Eyal Yazid</t>
  </si>
  <si>
    <t>Harib</t>
  </si>
  <si>
    <t>Mahliyah</t>
  </si>
  <si>
    <t>Al Abdiyah</t>
  </si>
  <si>
    <t>Ma'rib City</t>
  </si>
  <si>
    <t>Hat</t>
  </si>
  <si>
    <t>Ma'rib</t>
  </si>
  <si>
    <t>Al Ghaydhah</t>
  </si>
  <si>
    <t>Jabal Murad</t>
  </si>
  <si>
    <t>Man'ar</t>
  </si>
  <si>
    <t>Al Masilah</t>
  </si>
  <si>
    <t>Shibam Kawkaban</t>
  </si>
  <si>
    <t>Harf Sufyan</t>
  </si>
  <si>
    <t>At Tawilah</t>
  </si>
  <si>
    <t>Ar Rujum</t>
  </si>
  <si>
    <t>Al Khabt</t>
  </si>
  <si>
    <t>Huth</t>
  </si>
  <si>
    <t>Al Ashah</t>
  </si>
  <si>
    <t>Qaflat Odhar</t>
  </si>
  <si>
    <t>Al Mahwit</t>
  </si>
  <si>
    <t>Shaharah</t>
  </si>
  <si>
    <t>Sayhut</t>
  </si>
  <si>
    <t>Qishn</t>
  </si>
  <si>
    <t>Haswin</t>
  </si>
  <si>
    <t>Al Madan</t>
  </si>
  <si>
    <t>Kharif</t>
  </si>
  <si>
    <t>Suwayr</t>
  </si>
  <si>
    <t>Dhulaymat Habur</t>
  </si>
  <si>
    <t>Dhibain</t>
  </si>
  <si>
    <t>Raydah</t>
  </si>
  <si>
    <t>As Sudah</t>
  </si>
  <si>
    <t>Amran</t>
  </si>
  <si>
    <t>As Sawd</t>
  </si>
  <si>
    <t>Maswar</t>
  </si>
  <si>
    <t>Bani Surim</t>
  </si>
  <si>
    <t>YE27</t>
  </si>
  <si>
    <t>Juban</t>
  </si>
  <si>
    <t>YE25</t>
  </si>
  <si>
    <t>Damt</t>
  </si>
  <si>
    <t>YE28</t>
  </si>
  <si>
    <t>Qa'tabah</t>
  </si>
  <si>
    <t>YE24</t>
  </si>
  <si>
    <t>Ash Shu'ayb</t>
  </si>
  <si>
    <t>Thula</t>
  </si>
  <si>
    <t>Eyal Surayh</t>
  </si>
  <si>
    <t>Khamir</t>
  </si>
  <si>
    <t>YE22</t>
  </si>
  <si>
    <t>Al Hasayn</t>
  </si>
  <si>
    <t>YE20</t>
  </si>
  <si>
    <t>Ad Dali'</t>
  </si>
  <si>
    <t>YE26</t>
  </si>
  <si>
    <t>Jahaf</t>
  </si>
  <si>
    <t>YE21</t>
  </si>
  <si>
    <t>Al Azariq</t>
  </si>
  <si>
    <t>YE23</t>
  </si>
  <si>
    <t>Al Husha</t>
  </si>
  <si>
    <t>Bilad Atta'am</t>
  </si>
  <si>
    <t>As Salafiyyah</t>
  </si>
  <si>
    <t>Al Jabin</t>
  </si>
  <si>
    <t>Mazhar</t>
  </si>
  <si>
    <t>Kusmah</t>
  </si>
  <si>
    <t>Al Ja'fariyyah</t>
  </si>
  <si>
    <t>Hadibu</t>
  </si>
  <si>
    <t>Socotra</t>
  </si>
  <si>
    <t>Qalansiyah wa Abd Al Kuri</t>
  </si>
  <si>
    <t>Haydan</t>
  </si>
  <si>
    <t>Majz</t>
  </si>
  <si>
    <t>Saqin</t>
  </si>
  <si>
    <t>Hawf</t>
  </si>
  <si>
    <t>As Safra</t>
  </si>
  <si>
    <t>Kitaf wa Al Boqa'</t>
  </si>
  <si>
    <t>Khab wa Ash Sha'f</t>
  </si>
  <si>
    <t>Zamakh wa Manwokh</t>
  </si>
  <si>
    <t>Al Qaff</t>
  </si>
  <si>
    <t>Thamud</t>
  </si>
  <si>
    <t>Shahin</t>
  </si>
  <si>
    <t>Midi</t>
  </si>
  <si>
    <t>Bakil Al Mir</t>
  </si>
  <si>
    <t>Adh Dhahir</t>
  </si>
  <si>
    <t>Shada'a</t>
  </si>
  <si>
    <t>Ghamr</t>
  </si>
  <si>
    <t>Razih</t>
  </si>
  <si>
    <t>Harad</t>
  </si>
  <si>
    <t>Qatabir</t>
  </si>
  <si>
    <t>Monabbih</t>
  </si>
  <si>
    <t>Baqim</t>
  </si>
  <si>
    <t>Governorate_EN</t>
  </si>
  <si>
    <t>Governorate_PCODE</t>
  </si>
  <si>
    <t>District_EN</t>
  </si>
  <si>
    <t>Districte_PCODE</t>
  </si>
  <si>
    <t>Dist-PCODE</t>
  </si>
  <si>
    <t xml:space="preserve"> CSO Estimated Population 2023 </t>
  </si>
  <si>
    <t>YE1101</t>
  </si>
  <si>
    <t>YE1102</t>
  </si>
  <si>
    <t>YE1103</t>
  </si>
  <si>
    <t>YE1104</t>
  </si>
  <si>
    <t>YE1105</t>
  </si>
  <si>
    <t>YE1106</t>
  </si>
  <si>
    <t>YE1107</t>
  </si>
  <si>
    <t>YE1108</t>
  </si>
  <si>
    <t>YE1109</t>
  </si>
  <si>
    <t>YE1110</t>
  </si>
  <si>
    <t>YE1111</t>
  </si>
  <si>
    <t>YE1112</t>
  </si>
  <si>
    <t>YE1113</t>
  </si>
  <si>
    <t>YE1114</t>
  </si>
  <si>
    <t>YE1115</t>
  </si>
  <si>
    <t>YE1116</t>
  </si>
  <si>
    <t>YE1117</t>
  </si>
  <si>
    <t>YE1118</t>
  </si>
  <si>
    <t>YE1119</t>
  </si>
  <si>
    <t>YE1120</t>
  </si>
  <si>
    <t>Abyan</t>
  </si>
  <si>
    <t>YE1201</t>
  </si>
  <si>
    <t>YE1202</t>
  </si>
  <si>
    <t>YE1203</t>
  </si>
  <si>
    <t>YE1204</t>
  </si>
  <si>
    <t>YE1205</t>
  </si>
  <si>
    <t>YE1206</t>
  </si>
  <si>
    <t>YE1207</t>
  </si>
  <si>
    <t>YE1208</t>
  </si>
  <si>
    <t>YE1209</t>
  </si>
  <si>
    <t>YE1210</t>
  </si>
  <si>
    <t>YE1211</t>
  </si>
  <si>
    <t>Sana'a City</t>
  </si>
  <si>
    <t>YE1301</t>
  </si>
  <si>
    <t>YE1302</t>
  </si>
  <si>
    <t>YE1303</t>
  </si>
  <si>
    <t>YE1304</t>
  </si>
  <si>
    <t>YE1305</t>
  </si>
  <si>
    <t>YE1306</t>
  </si>
  <si>
    <t>YE1307</t>
  </si>
  <si>
    <t>YE1308</t>
  </si>
  <si>
    <t>YE1309</t>
  </si>
  <si>
    <t>YE1310</t>
  </si>
  <si>
    <t>YE1401</t>
  </si>
  <si>
    <t>YE1402</t>
  </si>
  <si>
    <t>YE1403</t>
  </si>
  <si>
    <t>YE1404</t>
  </si>
  <si>
    <t>YE1405</t>
  </si>
  <si>
    <t>YE1406</t>
  </si>
  <si>
    <t>YE1407</t>
  </si>
  <si>
    <t>YE1408</t>
  </si>
  <si>
    <t>YE1409</t>
  </si>
  <si>
    <t>YE1410</t>
  </si>
  <si>
    <t>YE1411</t>
  </si>
  <si>
    <t>YE1412</t>
  </si>
  <si>
    <t>YE1413</t>
  </si>
  <si>
    <t>YE1414</t>
  </si>
  <si>
    <t>YE1415</t>
  </si>
  <si>
    <t>YE1416</t>
  </si>
  <si>
    <t>YE1417</t>
  </si>
  <si>
    <t>YE1418</t>
  </si>
  <si>
    <t>YE1419</t>
  </si>
  <si>
    <t>YE1420</t>
  </si>
  <si>
    <t>Ta'iz</t>
  </si>
  <si>
    <t>YE1501</t>
  </si>
  <si>
    <t>YE1502</t>
  </si>
  <si>
    <t>YE1503</t>
  </si>
  <si>
    <t>YE1504</t>
  </si>
  <si>
    <t>YE1505</t>
  </si>
  <si>
    <t>YE1506</t>
  </si>
  <si>
    <t>YE1507</t>
  </si>
  <si>
    <t>YE1508</t>
  </si>
  <si>
    <t>YE1509</t>
  </si>
  <si>
    <t>YE1510</t>
  </si>
  <si>
    <t>YE1511</t>
  </si>
  <si>
    <t>YE1512</t>
  </si>
  <si>
    <t>YE1513</t>
  </si>
  <si>
    <t>YE1514</t>
  </si>
  <si>
    <t>YE1515</t>
  </si>
  <si>
    <t>YE1516</t>
  </si>
  <si>
    <t>YE1517</t>
  </si>
  <si>
    <t>YE1518</t>
  </si>
  <si>
    <t>YE1519</t>
  </si>
  <si>
    <t>YE1520</t>
  </si>
  <si>
    <t>YE1521</t>
  </si>
  <si>
    <t>YE1522</t>
  </si>
  <si>
    <t>YE1523</t>
  </si>
  <si>
    <t>YE1601</t>
  </si>
  <si>
    <t>YE1602</t>
  </si>
  <si>
    <t>YE1603</t>
  </si>
  <si>
    <t>YE1604</t>
  </si>
  <si>
    <t>YE1605</t>
  </si>
  <si>
    <t>YE1606</t>
  </si>
  <si>
    <t>YE1607</t>
  </si>
  <si>
    <t>YE1608</t>
  </si>
  <si>
    <t>YE1609</t>
  </si>
  <si>
    <t>YE1610</t>
  </si>
  <si>
    <t>YE1611</t>
  </si>
  <si>
    <t>YE1612</t>
  </si>
  <si>
    <t>YE1701</t>
  </si>
  <si>
    <t>YE1702</t>
  </si>
  <si>
    <t>YE1703</t>
  </si>
  <si>
    <t>YE1704</t>
  </si>
  <si>
    <t>YE1705</t>
  </si>
  <si>
    <t>YE1706</t>
  </si>
  <si>
    <t>YE1707</t>
  </si>
  <si>
    <t>YE1708</t>
  </si>
  <si>
    <t>YE1709</t>
  </si>
  <si>
    <t>YE1710</t>
  </si>
  <si>
    <t>YE1711</t>
  </si>
  <si>
    <t>YE1712</t>
  </si>
  <si>
    <t>YE1713</t>
  </si>
  <si>
    <t>YE1714</t>
  </si>
  <si>
    <t>YE1715</t>
  </si>
  <si>
    <t>YE1716</t>
  </si>
  <si>
    <t>YE1717</t>
  </si>
  <si>
    <t>YE1718</t>
  </si>
  <si>
    <t>YE1719</t>
  </si>
  <si>
    <t>YE1720</t>
  </si>
  <si>
    <t>YE1721</t>
  </si>
  <si>
    <t>YE1722</t>
  </si>
  <si>
    <t>YE1723</t>
  </si>
  <si>
    <t>YE1724</t>
  </si>
  <si>
    <t>YE1725</t>
  </si>
  <si>
    <t>YE1726</t>
  </si>
  <si>
    <t>YE1727</t>
  </si>
  <si>
    <t>YE1728</t>
  </si>
  <si>
    <t>YE1729</t>
  </si>
  <si>
    <t>YE1730</t>
  </si>
  <si>
    <t>YE1731</t>
  </si>
  <si>
    <t>Al Hodeidah</t>
  </si>
  <si>
    <t>YE1801</t>
  </si>
  <si>
    <t>YE1802</t>
  </si>
  <si>
    <t>YE1803</t>
  </si>
  <si>
    <t>YE1804</t>
  </si>
  <si>
    <t>YE1805</t>
  </si>
  <si>
    <t>YE1806</t>
  </si>
  <si>
    <t>YE1807</t>
  </si>
  <si>
    <t>YE1808</t>
  </si>
  <si>
    <t>YE1809</t>
  </si>
  <si>
    <t>YE1810</t>
  </si>
  <si>
    <t>YE1811</t>
  </si>
  <si>
    <t>YE1812</t>
  </si>
  <si>
    <t>YE1813</t>
  </si>
  <si>
    <t>YE1814</t>
  </si>
  <si>
    <t>YE1815</t>
  </si>
  <si>
    <t>YE1816</t>
  </si>
  <si>
    <t>YE1817</t>
  </si>
  <si>
    <t>YE1818</t>
  </si>
  <si>
    <t>YE1819</t>
  </si>
  <si>
    <t>YE1820</t>
  </si>
  <si>
    <t>YE1821</t>
  </si>
  <si>
    <t>YE1822</t>
  </si>
  <si>
    <t>YE1823</t>
  </si>
  <si>
    <t>YE1824</t>
  </si>
  <si>
    <t>YE1825</t>
  </si>
  <si>
    <t>YE1826</t>
  </si>
  <si>
    <t>Hadramawt</t>
  </si>
  <si>
    <t>YE1901</t>
  </si>
  <si>
    <t>YE1902</t>
  </si>
  <si>
    <t>YE1903</t>
  </si>
  <si>
    <t>YE1904</t>
  </si>
  <si>
    <t>YE1905</t>
  </si>
  <si>
    <t>YE1906</t>
  </si>
  <si>
    <t>YE1907</t>
  </si>
  <si>
    <t>YE1908</t>
  </si>
  <si>
    <t>YE1909</t>
  </si>
  <si>
    <t>YE1910</t>
  </si>
  <si>
    <t>YE1911</t>
  </si>
  <si>
    <t>YE1912</t>
  </si>
  <si>
    <t>YE1913</t>
  </si>
  <si>
    <t>YE1914</t>
  </si>
  <si>
    <t>YE1915</t>
  </si>
  <si>
    <t>YE1916</t>
  </si>
  <si>
    <t>YE1917</t>
  </si>
  <si>
    <t>YE1918</t>
  </si>
  <si>
    <t>YE1919</t>
  </si>
  <si>
    <t>YE1920</t>
  </si>
  <si>
    <t>YE1921</t>
  </si>
  <si>
    <t>YE1922</t>
  </si>
  <si>
    <t>YE1923</t>
  </si>
  <si>
    <t>YE1924</t>
  </si>
  <si>
    <t>YE1925</t>
  </si>
  <si>
    <t>YE1926</t>
  </si>
  <si>
    <t>YE1927</t>
  </si>
  <si>
    <t>YE1928</t>
  </si>
  <si>
    <t>Dhamar</t>
  </si>
  <si>
    <t>YE2001</t>
  </si>
  <si>
    <t>YE2002</t>
  </si>
  <si>
    <t>YE2003</t>
  </si>
  <si>
    <t>YE2004</t>
  </si>
  <si>
    <t>YE2005</t>
  </si>
  <si>
    <t>YE2006</t>
  </si>
  <si>
    <t>YE2007</t>
  </si>
  <si>
    <t>YE2008</t>
  </si>
  <si>
    <t>YE2009</t>
  </si>
  <si>
    <t>YE2010</t>
  </si>
  <si>
    <t>YE2011</t>
  </si>
  <si>
    <t>YE2012</t>
  </si>
  <si>
    <t>Shabwah</t>
  </si>
  <si>
    <t>YE2101</t>
  </si>
  <si>
    <t>YE2102</t>
  </si>
  <si>
    <t>YE2103</t>
  </si>
  <si>
    <t>YE2104</t>
  </si>
  <si>
    <t>YE2105</t>
  </si>
  <si>
    <t>YE2106</t>
  </si>
  <si>
    <t>YE2107</t>
  </si>
  <si>
    <t>YE2108</t>
  </si>
  <si>
    <t>YE2109</t>
  </si>
  <si>
    <t>YE2110</t>
  </si>
  <si>
    <t>YE2111</t>
  </si>
  <si>
    <t>YE2112</t>
  </si>
  <si>
    <t>YE2113</t>
  </si>
  <si>
    <t>YE2114</t>
  </si>
  <si>
    <t>YE2115</t>
  </si>
  <si>
    <t>YE2116</t>
  </si>
  <si>
    <t>YE2117</t>
  </si>
  <si>
    <t>YE2201</t>
  </si>
  <si>
    <t>YE2202</t>
  </si>
  <si>
    <t>YE2203</t>
  </si>
  <si>
    <t>YE2204</t>
  </si>
  <si>
    <t>YE2205</t>
  </si>
  <si>
    <t>YE2206</t>
  </si>
  <si>
    <t>YE2207</t>
  </si>
  <si>
    <t>YE2208</t>
  </si>
  <si>
    <t>YE2209</t>
  </si>
  <si>
    <t>YE2210</t>
  </si>
  <si>
    <t>YE2211</t>
  </si>
  <si>
    <t>YE2212</t>
  </si>
  <si>
    <t>YE2213</t>
  </si>
  <si>
    <t>YE2214</t>
  </si>
  <si>
    <t>YE2215</t>
  </si>
  <si>
    <t>Sana'a</t>
  </si>
  <si>
    <t>YE2301</t>
  </si>
  <si>
    <t>YE2302</t>
  </si>
  <si>
    <t>YE2303</t>
  </si>
  <si>
    <t>YE2304</t>
  </si>
  <si>
    <t>YE2305</t>
  </si>
  <si>
    <t>YE2306</t>
  </si>
  <si>
    <t>YE2307</t>
  </si>
  <si>
    <t>YE2308</t>
  </si>
  <si>
    <t>YE2309</t>
  </si>
  <si>
    <t>YE2310</t>
  </si>
  <si>
    <t>YE2311</t>
  </si>
  <si>
    <t>YE2312</t>
  </si>
  <si>
    <t>YE2313</t>
  </si>
  <si>
    <t>YE2314</t>
  </si>
  <si>
    <t>YE2315</t>
  </si>
  <si>
    <t>YE2316</t>
  </si>
  <si>
    <t>Aden</t>
  </si>
  <si>
    <t>YE2401</t>
  </si>
  <si>
    <t>YE2402</t>
  </si>
  <si>
    <t>YE2403</t>
  </si>
  <si>
    <t>YE2404</t>
  </si>
  <si>
    <t>YE2405</t>
  </si>
  <si>
    <t>YE2406</t>
  </si>
  <si>
    <t>YE2407</t>
  </si>
  <si>
    <t>YE2408</t>
  </si>
  <si>
    <t>Lahj</t>
  </si>
  <si>
    <t>YE2501</t>
  </si>
  <si>
    <t>YE2502</t>
  </si>
  <si>
    <t>YE2503</t>
  </si>
  <si>
    <t>YE2504</t>
  </si>
  <si>
    <t>YE2505</t>
  </si>
  <si>
    <t>YE2506</t>
  </si>
  <si>
    <t>YE2507</t>
  </si>
  <si>
    <t>YE2508</t>
  </si>
  <si>
    <t>YE2509</t>
  </si>
  <si>
    <t>YE2510</t>
  </si>
  <si>
    <t>YE2511</t>
  </si>
  <si>
    <t>YE2512</t>
  </si>
  <si>
    <t>YE2513</t>
  </si>
  <si>
    <t>YE2514</t>
  </si>
  <si>
    <t>YE2515</t>
  </si>
  <si>
    <t>YE2601</t>
  </si>
  <si>
    <t>YE2602</t>
  </si>
  <si>
    <t>YE2603</t>
  </si>
  <si>
    <t>YE2604</t>
  </si>
  <si>
    <t>YE2605</t>
  </si>
  <si>
    <t>YE2606</t>
  </si>
  <si>
    <t>YE2607</t>
  </si>
  <si>
    <t>YE2608</t>
  </si>
  <si>
    <t>YE2609</t>
  </si>
  <si>
    <t>YE2610</t>
  </si>
  <si>
    <t>YE2611</t>
  </si>
  <si>
    <t>YE2612</t>
  </si>
  <si>
    <t>YE2613</t>
  </si>
  <si>
    <t>YE2614</t>
  </si>
  <si>
    <t>YE2701</t>
  </si>
  <si>
    <t>YE2702</t>
  </si>
  <si>
    <t>YE2703</t>
  </si>
  <si>
    <t>YE2704</t>
  </si>
  <si>
    <t>YE2705</t>
  </si>
  <si>
    <t>YE2706</t>
  </si>
  <si>
    <t>YE2707</t>
  </si>
  <si>
    <t>YE2708</t>
  </si>
  <si>
    <t>YE2709</t>
  </si>
  <si>
    <t>Al Maharah</t>
  </si>
  <si>
    <t>YE2801</t>
  </si>
  <si>
    <t>YE2802</t>
  </si>
  <si>
    <t>YE2803</t>
  </si>
  <si>
    <t>YE2804</t>
  </si>
  <si>
    <t>YE2805</t>
  </si>
  <si>
    <t>YE2806</t>
  </si>
  <si>
    <t>YE2807</t>
  </si>
  <si>
    <t>YE2808</t>
  </si>
  <si>
    <t>YE2809</t>
  </si>
  <si>
    <t>YE2901</t>
  </si>
  <si>
    <t>YE2902</t>
  </si>
  <si>
    <t>YE2903</t>
  </si>
  <si>
    <t>YE2904</t>
  </si>
  <si>
    <t>YE2905</t>
  </si>
  <si>
    <t>YE2906</t>
  </si>
  <si>
    <t>YE2907</t>
  </si>
  <si>
    <t>YE2908</t>
  </si>
  <si>
    <t>YE2909</t>
  </si>
  <si>
    <t>YE2910</t>
  </si>
  <si>
    <t>YE2911</t>
  </si>
  <si>
    <t>YE2912</t>
  </si>
  <si>
    <t>YE2913</t>
  </si>
  <si>
    <t>YE2914</t>
  </si>
  <si>
    <t>YE2915</t>
  </si>
  <si>
    <t>YE2916</t>
  </si>
  <si>
    <t>YE2917</t>
  </si>
  <si>
    <t>YE2918</t>
  </si>
  <si>
    <t>YE2919</t>
  </si>
  <si>
    <t>YE2920</t>
  </si>
  <si>
    <t>YE3001</t>
  </si>
  <si>
    <t>YE3002</t>
  </si>
  <si>
    <t>YE3003</t>
  </si>
  <si>
    <t>YE3004</t>
  </si>
  <si>
    <t>YE3005</t>
  </si>
  <si>
    <t>YE3006</t>
  </si>
  <si>
    <t>YE3007</t>
  </si>
  <si>
    <t>YE3008</t>
  </si>
  <si>
    <t>YE3009</t>
  </si>
  <si>
    <t>Raymah</t>
  </si>
  <si>
    <t>YE3101</t>
  </si>
  <si>
    <t>YE3102</t>
  </si>
  <si>
    <t>YE3103</t>
  </si>
  <si>
    <t>YE3104</t>
  </si>
  <si>
    <t>YE3105</t>
  </si>
  <si>
    <t>YE3106</t>
  </si>
  <si>
    <t>YE3201</t>
  </si>
  <si>
    <t>YE3202</t>
  </si>
  <si>
    <t>https://data.humdata.org/dataset/cod-ab-yem</t>
  </si>
  <si>
    <t>Yemen shapefile and district population 2023:</t>
  </si>
  <si>
    <t>Districts</t>
  </si>
  <si>
    <t>2023 Pop. Estimate</t>
  </si>
  <si>
    <t>Emarati</t>
  </si>
  <si>
    <t xml:space="preserve"> Non-Emarati</t>
  </si>
  <si>
    <t>Dubai Nationalities</t>
  </si>
  <si>
    <t>Sector 1</t>
  </si>
  <si>
    <t>Sector 2</t>
  </si>
  <si>
    <t>Sector 3</t>
  </si>
  <si>
    <t>Sector 4</t>
  </si>
  <si>
    <t>Sector 5</t>
  </si>
  <si>
    <t>Sector 6</t>
  </si>
  <si>
    <t>Sector 7</t>
  </si>
  <si>
    <t>Sector 8</t>
  </si>
  <si>
    <t>Sector 9</t>
  </si>
  <si>
    <t xml:space="preserve">Sector &amp; Community </t>
  </si>
  <si>
    <t>Pop</t>
  </si>
  <si>
    <t>AE01</t>
  </si>
  <si>
    <t>Abu Dhabi Region</t>
  </si>
  <si>
    <t>AE02</t>
  </si>
  <si>
    <t>Al - Ain Region</t>
  </si>
  <si>
    <t>AE03</t>
  </si>
  <si>
    <t>Al - Dhafra Region</t>
  </si>
  <si>
    <t>AE17</t>
  </si>
  <si>
    <t>AE15</t>
  </si>
  <si>
    <t>AE05</t>
  </si>
  <si>
    <t>AE06</t>
  </si>
  <si>
    <t>AE07</t>
  </si>
  <si>
    <t>AE08</t>
  </si>
  <si>
    <t>AE09</t>
  </si>
  <si>
    <t>AE11</t>
  </si>
  <si>
    <t>AE12</t>
  </si>
  <si>
    <t>AE13</t>
  </si>
  <si>
    <t>AE14</t>
  </si>
  <si>
    <t>AE10</t>
  </si>
  <si>
    <t>AE16</t>
  </si>
  <si>
    <t>Sharjah</t>
  </si>
  <si>
    <t>AE04</t>
  </si>
  <si>
    <t>2022 Dubai Sectors Pop</t>
  </si>
  <si>
    <t>https://www.dsc.gov.ae/en-us/Themes/Pages/Population-and-Vital-Statistics.aspx?Theme=42</t>
  </si>
  <si>
    <t>DUBAI</t>
  </si>
  <si>
    <t>https://scc.ajman.ae/sites/default/files/publications/book/AjmaninNumbers-2023-03-small_0.pdf</t>
  </si>
  <si>
    <t>AJMAN</t>
  </si>
  <si>
    <t>2022 Pop.</t>
  </si>
  <si>
    <t>Emirati</t>
  </si>
  <si>
    <t>Non-Emirati</t>
  </si>
  <si>
    <t>https://www.fscfuj.gov.ae/WebsiteFiles/Reports/849/Table1-1.pdf</t>
  </si>
  <si>
    <t>AL-FUJAIRAH</t>
  </si>
  <si>
    <t>https://www.fscfuj.gov.ae/publications.html</t>
  </si>
  <si>
    <t>SHARJAH</t>
  </si>
  <si>
    <t>https://www.thenationalnews.com/uae/government/2023/05/24/sharjah-census-reveals-population-grew-22-per-cent-in-eight-years/</t>
  </si>
  <si>
    <t>https://u.ae/en/about-the-uae/the-seven-emirates/sharjah#:~:text=Sharjah%20is%20the%20third%20largest,AED%20136.9%20billion%20in%202022.</t>
  </si>
  <si>
    <t>UMM AL-QIWAIN</t>
  </si>
  <si>
    <t>RAS AL-KHAIMAH</t>
  </si>
  <si>
    <t>ABU DHABI</t>
  </si>
  <si>
    <t>2015 Pop.</t>
  </si>
  <si>
    <t>https://www.scad.ae/Release%20Documents/SYB-2016%20EN%20Population%20and%20Demography%20PD.pdf</t>
  </si>
  <si>
    <t>Census (C)</t>
  </si>
  <si>
    <t>United Arab Emirates</t>
  </si>
  <si>
    <t>Abū Ẓaby [Abu Dhabi]</t>
  </si>
  <si>
    <t>...</t>
  </si>
  <si>
    <t>'Ajmān</t>
  </si>
  <si>
    <t>Al-Fujayrah [Fujairah]</t>
  </si>
  <si>
    <t>Ash-Shāriqah [Sharjah]</t>
  </si>
  <si>
    <t>Dubayy [Dubai]</t>
  </si>
  <si>
    <t>Rā's al-Khaymah [Ras al-Khaimah]</t>
  </si>
  <si>
    <t>Umm al-Qaywayn [Umm al-Quwain]</t>
  </si>
  <si>
    <t>2005 Pop.</t>
  </si>
  <si>
    <t>https://u.ae/en/about-the-uae/the-seven-emirates/umm-al-quwain</t>
  </si>
  <si>
    <t>based on Sharjah and Dubai, non-Emiratis about .90%</t>
  </si>
  <si>
    <t>Applied .919% equally to all sectors</t>
  </si>
  <si>
    <t>https://www.rak.ae/wps/portal/rak/about/ras-al-khaimah/facts</t>
  </si>
  <si>
    <t>Ajman</t>
  </si>
  <si>
    <t>Al-Fujairah</t>
  </si>
  <si>
    <t>Umm Al-Qiwain</t>
  </si>
  <si>
    <t>Ras Al-Khaimah</t>
  </si>
  <si>
    <t>Emirate</t>
  </si>
  <si>
    <t>Census 1975</t>
  </si>
  <si>
    <t>Census 1985</t>
  </si>
  <si>
    <t>Census 1995</t>
  </si>
  <si>
    <t>Census 2005</t>
  </si>
  <si>
    <t>Est. 2010</t>
  </si>
  <si>
    <t>Abu Dhabi</t>
  </si>
  <si>
    <t>Dubai</t>
  </si>
  <si>
    <t>Umm Al-Quwain</t>
  </si>
  <si>
    <t>Fujairah</t>
  </si>
  <si>
    <t>7,512,000 (UN)[22]</t>
  </si>
  <si>
    <t>8,190,000 (NBS)[23]</t>
  </si>
  <si>
    <t>RAK 2015 Pop divided by 2.35, because both appear to have similar growth rate and UAQ has consistently been about 2.35 times smaller than RAK</t>
  </si>
  <si>
    <t>Emirates</t>
  </si>
  <si>
    <t xml:space="preserve"> Abu Dhabi</t>
  </si>
  <si>
    <t xml:space="preserve"> Dubai</t>
  </si>
  <si>
    <t xml:space="preserve"> Al Sharjah</t>
  </si>
  <si>
    <t xml:space="preserve"> Ajman</t>
  </si>
  <si>
    <t xml:space="preserve"> Umm Al - Quwain</t>
  </si>
  <si>
    <t xml:space="preserve"> Ras Al Khaima</t>
  </si>
  <si>
    <t xml:space="preserve"> Al Fujairah</t>
  </si>
  <si>
    <t>https://fcsc.gov.ae/en-us/Pages/Statistics/Statistics-by-Subject.aspx#/%23/%2523/%2523/%2523/%2523/%2523/%2523/%2523/%2523/%2523/%2523/%2523/%2523/%2523/%2523/%2523/%2523/%2523/%2523/report-tvDetails&amp;folder=Demography%20and%20Social/Census/Census%202005&amp;subject=Demography%20and%20Social</t>
  </si>
  <si>
    <t>Year</t>
  </si>
  <si>
    <t>https://data.worldbank.org/indicator/SP.POP.TOTL?end=2022&amp;locations=AE&amp;most_recent_year_desc=true&amp;start=1960&amp;view=chart</t>
  </si>
  <si>
    <t>https://u.ae/en/information-and-services/social-affairs/preserving-the-emirati-national-identity/population-and-demographic-mix</t>
  </si>
  <si>
    <t>The UAE gov website cites world bank itself so we should be allowed to use it</t>
  </si>
  <si>
    <t>2005 Census</t>
  </si>
  <si>
    <t>For the 3 Emirates:</t>
  </si>
  <si>
    <t>https://www.dsc.gov.ae/Publication/Population%20Bulletin%20Emirate%20of%20Dubai%202015.pdf</t>
  </si>
  <si>
    <t>https://www.khaleejtimes.com/uae/sharjah-announces-biggest-census-project-results-to-be-presented-to-ruler</t>
  </si>
  <si>
    <t>https://www.citypopulation.de/en/uae/cities/</t>
  </si>
  <si>
    <t>based on AF and UAQ, non-Emiratis .65%</t>
  </si>
  <si>
    <t>GDP/capita</t>
  </si>
  <si>
    <t>GDP</t>
  </si>
  <si>
    <t>Approx. Pop</t>
  </si>
  <si>
    <t>https://www.rakmediaoffice.ae/en/about-ras-al-khaimah/facts-about-ras-al-khaimah/</t>
  </si>
  <si>
    <t>https://disclosure.spglobal.com/ratings/en/regulatory/article/-/view/type/HTML/id/3094184</t>
  </si>
  <si>
    <t>https://disclosure.spglobal.com/ratings/en/regulatory/article/-/view/type/HTML/id/3070848</t>
  </si>
  <si>
    <t>Regions</t>
  </si>
  <si>
    <t>Adh Dhahirah</t>
  </si>
  <si>
    <t>Al Wusta</t>
  </si>
  <si>
    <t>Al Buraymi</t>
  </si>
  <si>
    <t>Musandam</t>
  </si>
  <si>
    <t>Ash Sharqiyah North</t>
  </si>
  <si>
    <t>Dhofar</t>
  </si>
  <si>
    <t>Ash Sharqiyah South</t>
  </si>
  <si>
    <t>Total Sultanate</t>
  </si>
  <si>
    <t>Ad Dakhliyah</t>
  </si>
  <si>
    <t>Muscat</t>
  </si>
  <si>
    <t>Al Batinah North</t>
  </si>
  <si>
    <t>Al Batinah South</t>
  </si>
  <si>
    <t>https://data.gov.om/OMPOP2016/population#</t>
  </si>
  <si>
    <t>Order</t>
  </si>
  <si>
    <t>2020 Omani</t>
  </si>
  <si>
    <t>2021 Omani</t>
  </si>
  <si>
    <t>2022 Omani</t>
  </si>
  <si>
    <t>2020 Expat</t>
  </si>
  <si>
    <t>2021 Expat</t>
  </si>
  <si>
    <t>2022 Expat</t>
  </si>
  <si>
    <t>2020 Total</t>
  </si>
  <si>
    <t>2021 Total</t>
  </si>
  <si>
    <t>2022 Total</t>
  </si>
  <si>
    <t>Al Kamil Wa Al Wafi</t>
  </si>
  <si>
    <t>Ar Rustaq</t>
  </si>
  <si>
    <t>Nizwa</t>
  </si>
  <si>
    <t>Dama Wa At Taiyin</t>
  </si>
  <si>
    <t>Ad Duqm</t>
  </si>
  <si>
    <t>Al Khaburah</t>
  </si>
  <si>
    <t>Al Hamra</t>
  </si>
  <si>
    <t>Thumrayt</t>
  </si>
  <si>
    <t>Qurayyat</t>
  </si>
  <si>
    <t>As Seeb</t>
  </si>
  <si>
    <t>Jaalan Bani Bu Ali</t>
  </si>
  <si>
    <t>Mahawt</t>
  </si>
  <si>
    <t>Manah</t>
  </si>
  <si>
    <t>Nakhal</t>
  </si>
  <si>
    <t>Bukha</t>
  </si>
  <si>
    <t>Hayma</t>
  </si>
  <si>
    <t>As Suwayq</t>
  </si>
  <si>
    <t>Taqah</t>
  </si>
  <si>
    <t>Wadi Al Maawil</t>
  </si>
  <si>
    <t>Mirbat</t>
  </si>
  <si>
    <t>Sohar</t>
  </si>
  <si>
    <t>As Sunaynah</t>
  </si>
  <si>
    <t>Barka</t>
  </si>
  <si>
    <t>Samail</t>
  </si>
  <si>
    <t>Sur</t>
  </si>
  <si>
    <t>Ibri</t>
  </si>
  <si>
    <t>Ibra</t>
  </si>
  <si>
    <t>Madha</t>
  </si>
  <si>
    <t>Rakhyut</t>
  </si>
  <si>
    <t>Masirah</t>
  </si>
  <si>
    <t>Liwa</t>
  </si>
  <si>
    <t>Al Awabi</t>
  </si>
  <si>
    <t>Al Jazir</t>
  </si>
  <si>
    <t>Mutrah</t>
  </si>
  <si>
    <t>Sadah</t>
  </si>
  <si>
    <t>Dalkut</t>
  </si>
  <si>
    <t>Shinas</t>
  </si>
  <si>
    <t>Al Qabil</t>
  </si>
  <si>
    <t>Shalim Wa Juzor Al Hallaniyat</t>
  </si>
  <si>
    <t>Yanqul</t>
  </si>
  <si>
    <t>Izki</t>
  </si>
  <si>
    <t>Al Musanaah</t>
  </si>
  <si>
    <t>Khasab</t>
  </si>
  <si>
    <t>Jaalan Bani Bu Hasan</t>
  </si>
  <si>
    <t>Al Mudaybi</t>
  </si>
  <si>
    <t>Al Mazyunah</t>
  </si>
  <si>
    <t>Dank</t>
  </si>
  <si>
    <t>Daba</t>
  </si>
  <si>
    <t>Wadi Bani Khalid</t>
  </si>
  <si>
    <t>Bawshar</t>
  </si>
  <si>
    <t>Salalah</t>
  </si>
  <si>
    <t>Bidiyah</t>
  </si>
  <si>
    <t>Bidbid</t>
  </si>
  <si>
    <t>Bahla</t>
  </si>
  <si>
    <t>Muqshin</t>
  </si>
  <si>
    <t>Mahadah</t>
  </si>
  <si>
    <t>Al Amrat</t>
  </si>
  <si>
    <t>Saham</t>
  </si>
  <si>
    <t>Column4</t>
  </si>
  <si>
    <t>Mahdah</t>
  </si>
  <si>
    <t>Al Jazer</t>
  </si>
  <si>
    <t>Column5</t>
  </si>
  <si>
    <t>Column6</t>
  </si>
  <si>
    <t>Muscat Governorate</t>
  </si>
  <si>
    <t>Musandam Governorate</t>
  </si>
  <si>
    <t>Dhofar Governorate</t>
  </si>
  <si>
    <t>Ash Sharqiyah South Governorate</t>
  </si>
  <si>
    <t>Al Wusta Governorate</t>
  </si>
  <si>
    <t>Al Dhahirah Governorate</t>
  </si>
  <si>
    <t>Al Buraimi Governorate</t>
  </si>
  <si>
    <t>Al Batinah South Governorate</t>
  </si>
  <si>
    <t>Ad Dakhiliyah Governorate</t>
  </si>
  <si>
    <t>Al Batinah North Governorate</t>
  </si>
  <si>
    <t>Ash Sharqiyah North Governorate</t>
  </si>
  <si>
    <t>Gov</t>
  </si>
  <si>
    <t>Governorates</t>
  </si>
  <si>
    <t>OM01</t>
  </si>
  <si>
    <t>Al - Musanah</t>
  </si>
  <si>
    <t>Al - Batinah South</t>
  </si>
  <si>
    <t>OM02</t>
  </si>
  <si>
    <t>Al - Suwayq</t>
  </si>
  <si>
    <t>OM03</t>
  </si>
  <si>
    <t>OM04</t>
  </si>
  <si>
    <t>Wadi al - Maawil</t>
  </si>
  <si>
    <t>OM05</t>
  </si>
  <si>
    <t>Al - Buraymi</t>
  </si>
  <si>
    <t>OM06</t>
  </si>
  <si>
    <t>Al - Sunaynah</t>
  </si>
  <si>
    <t>OM07</t>
  </si>
  <si>
    <t>OM08</t>
  </si>
  <si>
    <t>OM09</t>
  </si>
  <si>
    <t>OM10</t>
  </si>
  <si>
    <t>OM11</t>
  </si>
  <si>
    <t>OM12</t>
  </si>
  <si>
    <t>OM13</t>
  </si>
  <si>
    <t>OM14</t>
  </si>
  <si>
    <t>Al - Awabi</t>
  </si>
  <si>
    <t>Al - Dakhliyah</t>
  </si>
  <si>
    <t>OM15</t>
  </si>
  <si>
    <t>Al - Hamra</t>
  </si>
  <si>
    <t>OM16</t>
  </si>
  <si>
    <t>Al - Rustaq</t>
  </si>
  <si>
    <t>OM17</t>
  </si>
  <si>
    <t>Al - Seeb</t>
  </si>
  <si>
    <t>OM18</t>
  </si>
  <si>
    <t>OM19</t>
  </si>
  <si>
    <t>OM20</t>
  </si>
  <si>
    <t>OM21</t>
  </si>
  <si>
    <t>OM22</t>
  </si>
  <si>
    <t>OM23</t>
  </si>
  <si>
    <t>Al - Khaburah</t>
  </si>
  <si>
    <t>Al - Dhahira</t>
  </si>
  <si>
    <t>OM24</t>
  </si>
  <si>
    <t>OM25</t>
  </si>
  <si>
    <t>Al - Amrat</t>
  </si>
  <si>
    <t>Al - Sharqiyah North</t>
  </si>
  <si>
    <t>OM26</t>
  </si>
  <si>
    <t>Al - Kamil wa al - Wafi</t>
  </si>
  <si>
    <t>OM27</t>
  </si>
  <si>
    <t>Al - Qabil</t>
  </si>
  <si>
    <t>OM28</t>
  </si>
  <si>
    <t>Bid Bid</t>
  </si>
  <si>
    <t>OM29</t>
  </si>
  <si>
    <t>OM30</t>
  </si>
  <si>
    <t>Dima wa al - Taiyyin</t>
  </si>
  <si>
    <t>OM31</t>
  </si>
  <si>
    <t>OM32</t>
  </si>
  <si>
    <t>OM33</t>
  </si>
  <si>
    <t>OM34</t>
  </si>
  <si>
    <t>OM35</t>
  </si>
  <si>
    <t>OM36</t>
  </si>
  <si>
    <t>OM37</t>
  </si>
  <si>
    <t>Al - Sharqiyah South</t>
  </si>
  <si>
    <t>OM38</t>
  </si>
  <si>
    <t>Al - Wusta</t>
  </si>
  <si>
    <t>OM39</t>
  </si>
  <si>
    <t>Al - Duqm</t>
  </si>
  <si>
    <t>OM40</t>
  </si>
  <si>
    <t>Al - Mudaybi</t>
  </si>
  <si>
    <t>OM41</t>
  </si>
  <si>
    <t>OM42</t>
  </si>
  <si>
    <t>OM43</t>
  </si>
  <si>
    <t>Muhut</t>
  </si>
  <si>
    <t>OM44</t>
  </si>
  <si>
    <t>Al - Jazer</t>
  </si>
  <si>
    <t>OM45</t>
  </si>
  <si>
    <t>Al - Mazuynah</t>
  </si>
  <si>
    <t>OM46</t>
  </si>
  <si>
    <t>OM47</t>
  </si>
  <si>
    <t>OM48</t>
  </si>
  <si>
    <t>OM49</t>
  </si>
  <si>
    <t>OM50</t>
  </si>
  <si>
    <t>OM51</t>
  </si>
  <si>
    <t>Sadh</t>
  </si>
  <si>
    <t>OM52</t>
  </si>
  <si>
    <t>OM53</t>
  </si>
  <si>
    <t>Shalim wa juzur al - Hallaniyat</t>
  </si>
  <si>
    <t>OM54</t>
  </si>
  <si>
    <t>OM55</t>
  </si>
  <si>
    <t>OM56</t>
  </si>
  <si>
    <t>OM57</t>
  </si>
  <si>
    <t>OM58</t>
  </si>
  <si>
    <t>OM59</t>
  </si>
  <si>
    <t>OM60</t>
  </si>
  <si>
    <t>OM61</t>
  </si>
  <si>
    <t>Al Suwayq</t>
  </si>
  <si>
    <t>Al Musanah</t>
  </si>
  <si>
    <t>Al Rustaq</t>
  </si>
  <si>
    <t>Wadi al Maawil</t>
  </si>
  <si>
    <t>Al Sunaynah</t>
  </si>
  <si>
    <t>Al Duqm</t>
  </si>
  <si>
    <t>Dima wa al Taiyyin</t>
  </si>
  <si>
    <t>Al Kamil wa al Wafi</t>
  </si>
  <si>
    <t>Al Mazuynah</t>
  </si>
  <si>
    <t>Shalim wa juzur al Hallaniyat</t>
  </si>
  <si>
    <t>Al Seeb</t>
  </si>
  <si>
    <t>GIS Prov.</t>
  </si>
  <si>
    <t>Wiki Gov.</t>
  </si>
  <si>
    <t>Sum of Nat.</t>
  </si>
  <si>
    <t>Census 2020</t>
  </si>
  <si>
    <t>S</t>
  </si>
  <si>
    <t>T</t>
  </si>
  <si>
    <t>N</t>
  </si>
  <si>
    <t>AQ</t>
  </si>
  <si>
    <t>Americas and the Pacific</t>
  </si>
  <si>
    <t>Asians</t>
  </si>
  <si>
    <t>Arabs</t>
  </si>
  <si>
    <t>Africans</t>
  </si>
  <si>
    <t>Middle East</t>
  </si>
  <si>
    <t>Middle Eastern</t>
  </si>
  <si>
    <t>South Asians</t>
  </si>
  <si>
    <t>Europeans</t>
  </si>
  <si>
    <t>Americas and Pacific</t>
  </si>
  <si>
    <t>Shia Arab</t>
  </si>
  <si>
    <t>East Asians</t>
  </si>
  <si>
    <t>Southeast Asians</t>
  </si>
  <si>
    <t>Salafi Arab</t>
  </si>
  <si>
    <t>Sunni Qataris</t>
  </si>
  <si>
    <t>Shia Qataris</t>
  </si>
  <si>
    <t>Salafi Qataris</t>
  </si>
  <si>
    <t>Turks</t>
  </si>
  <si>
    <t>Iranians</t>
  </si>
  <si>
    <t>Used Gulf 2000 percents for Salafis and Shias</t>
  </si>
  <si>
    <t>Americas</t>
  </si>
  <si>
    <t>Indians</t>
  </si>
  <si>
    <t>Bangladeshis</t>
  </si>
  <si>
    <t>Pakistanis</t>
  </si>
  <si>
    <t>https://web.archive.org/web/20210502014151/https://www.data.gov.bh/en/ResourceCenter/DownloadFile?id=3582</t>
  </si>
  <si>
    <t>Others in religion (Christians and Others)</t>
  </si>
  <si>
    <t>Filipinos</t>
  </si>
  <si>
    <t>Christians</t>
  </si>
  <si>
    <t>sea</t>
  </si>
  <si>
    <t>Sri Lankans</t>
  </si>
  <si>
    <t>sri lanka</t>
  </si>
  <si>
    <t>Armenians</t>
  </si>
  <si>
    <t>of which Egypt</t>
  </si>
  <si>
    <t>Saudi Arabia</t>
  </si>
  <si>
    <t>Asia</t>
  </si>
  <si>
    <t>of which India</t>
  </si>
  <si>
    <t>Sri Lanka </t>
  </si>
  <si>
    <t>Africa</t>
  </si>
  <si>
    <t>Other regions</t>
  </si>
  <si>
    <t>https://gulfmigration.grc.net/kuwait-non-kuwaiti-population-by-region-and-selected-countries-of-origin-and-sex-2018/?print=print</t>
  </si>
  <si>
    <t>2018 Kuwait official nationality splits</t>
  </si>
  <si>
    <t>Sunni Arab countries</t>
  </si>
  <si>
    <t>Shia Arabs countries</t>
  </si>
  <si>
    <t>Christian Arab countries</t>
  </si>
  <si>
    <t>Ajams/ Iranians</t>
  </si>
  <si>
    <t>Salafis</t>
  </si>
  <si>
    <t>% Emirati</t>
  </si>
  <si>
    <t>Emiratis</t>
  </si>
  <si>
    <t>Sunni Arab</t>
  </si>
  <si>
    <t>Ajam</t>
  </si>
  <si>
    <t>Shia Ajam</t>
  </si>
  <si>
    <t>Sunni Ajam</t>
  </si>
  <si>
    <t>Shia/Salafi # from Gulf2000, the rest mostly guess, Shia Ajam majority of Ajam, guessed sunni part</t>
  </si>
  <si>
    <t>Percentage</t>
  </si>
  <si>
    <t>All other countries</t>
  </si>
  <si>
    <t>Total Expat Population</t>
  </si>
  <si>
    <t>https://www.globalmediainsight.com/blog/uae-population-statistics/</t>
  </si>
  <si>
    <t> Jordan</t>
  </si>
  <si>
    <t> Afghanistan</t>
  </si>
  <si>
    <t> Palestine</t>
  </si>
  <si>
    <t> South Africa</t>
  </si>
  <si>
    <t> Lebanon*</t>
  </si>
  <si>
    <t> Ethiopia</t>
  </si>
  <si>
    <t> Yemen</t>
  </si>
  <si>
    <t> Indonesia</t>
  </si>
  <si>
    <t> Sudan</t>
  </si>
  <si>
    <t> Saudi Arabia</t>
  </si>
  <si>
    <t> Somalia</t>
  </si>
  <si>
    <t> Iraq</t>
  </si>
  <si>
    <t> United States</t>
  </si>
  <si>
    <t> Russia</t>
  </si>
  <si>
    <t> Canada</t>
  </si>
  <si>
    <t> Kenya</t>
  </si>
  <si>
    <t> Uganda</t>
  </si>
  <si>
    <t> France</t>
  </si>
  <si>
    <t> Australia</t>
  </si>
  <si>
    <t> Germany</t>
  </si>
  <si>
    <t> Spain</t>
  </si>
  <si>
    <t> Romania</t>
  </si>
  <si>
    <t> Algeria</t>
  </si>
  <si>
    <t> Italy</t>
  </si>
  <si>
    <t> South Korea</t>
  </si>
  <si>
    <t> Thailand</t>
  </si>
  <si>
    <t> Turkey</t>
  </si>
  <si>
    <t> Azerbaijan</t>
  </si>
  <si>
    <t> Ireland</t>
  </si>
  <si>
    <t> Malaysia</t>
  </si>
  <si>
    <t> Colombia</t>
  </si>
  <si>
    <t> Kazakhstan</t>
  </si>
  <si>
    <t> Greece</t>
  </si>
  <si>
    <t> Mauritania</t>
  </si>
  <si>
    <t> Netherlands</t>
  </si>
  <si>
    <t> Serbia</t>
  </si>
  <si>
    <t> Ukraine</t>
  </si>
  <si>
    <t> Sweden</t>
  </si>
  <si>
    <t> Denmark</t>
  </si>
  <si>
    <t> Mexico</t>
  </si>
  <si>
    <t> Belgium</t>
  </si>
  <si>
    <t> Eritrea</t>
  </si>
  <si>
    <t> Japan</t>
  </si>
  <si>
    <t> Dominican Republic</t>
  </si>
  <si>
    <t> Austria</t>
  </si>
  <si>
    <t> Belarus</t>
  </si>
  <si>
    <t> Hungary</t>
  </si>
  <si>
    <t>  Switzerland</t>
  </si>
  <si>
    <t> Poland</t>
  </si>
  <si>
    <t> Singapore</t>
  </si>
  <si>
    <t> Bosnia and Herzegovina</t>
  </si>
  <si>
    <t> Czech Republic</t>
  </si>
  <si>
    <t> Venezuela</t>
  </si>
  <si>
    <t> Norway</t>
  </si>
  <si>
    <t> Finland</t>
  </si>
  <si>
    <t> Cyprus</t>
  </si>
  <si>
    <t> Slovakia</t>
  </si>
  <si>
    <t> Senegal</t>
  </si>
  <si>
    <t> Ghana</t>
  </si>
  <si>
    <t> New Zealand</t>
  </si>
  <si>
    <t> Taiwan</t>
  </si>
  <si>
    <t> Latvia</t>
  </si>
  <si>
    <t> Peru</t>
  </si>
  <si>
    <t> Chile</t>
  </si>
  <si>
    <t> Albania</t>
  </si>
  <si>
    <t> Chad</t>
  </si>
  <si>
    <t> Slovenia</t>
  </si>
  <si>
    <t> Angola</t>
  </si>
  <si>
    <t> Zimbabwe</t>
  </si>
  <si>
    <t> Nigeria</t>
  </si>
  <si>
    <t>https://en.wikipedia.org/wiki/Demographics_of_the_United_Arab_Emirates#Ethnic_groups</t>
  </si>
  <si>
    <t>For the rest of the nationalities</t>
  </si>
  <si>
    <t>E</t>
  </si>
  <si>
    <t> Syria</t>
  </si>
  <si>
    <t> United Kingdom</t>
  </si>
  <si>
    <t>cou</t>
  </si>
  <si>
    <t>pop</t>
  </si>
  <si>
    <t>are</t>
  </si>
  <si>
    <t>(blank)</t>
  </si>
  <si>
    <t>Sum of pop</t>
  </si>
  <si>
    <t>NATIONALS OF</t>
  </si>
  <si>
    <t>POPULATION</t>
  </si>
  <si>
    <t>% OF TOTAL POPULATION</t>
  </si>
  <si>
    <t>YEAR OF DATA</t>
  </si>
  <si>
    <t>Iran*</t>
  </si>
  <si>
    <t>Egypt*</t>
  </si>
  <si>
    <t>United Kingdom</t>
  </si>
  <si>
    <t>Lebanon*</t>
  </si>
  <si>
    <t>Yemen</t>
  </si>
  <si>
    <t>Somalia</t>
  </si>
  <si>
    <t>USA</t>
  </si>
  <si>
    <t>Mauritania</t>
  </si>
  <si>
    <t>BIH</t>
  </si>
  <si>
    <t>Cyprus</t>
  </si>
  <si>
    <t>Taiwan</t>
  </si>
  <si>
    <t>Peru</t>
  </si>
  <si>
    <t>Chile</t>
  </si>
  <si>
    <t>Chad</t>
  </si>
  <si>
    <t>Slovenia</t>
  </si>
  <si>
    <t>Angola</t>
  </si>
  <si>
    <t>TOTAL (countries on this list)</t>
  </si>
  <si>
    <t>TOTAL (official UAE 2010 census)</t>
  </si>
  <si>
    <t>TOTAL (2015 UN estimate)</t>
  </si>
  <si>
    <t>n</t>
  </si>
  <si>
    <t>U</t>
  </si>
  <si>
    <t>O</t>
  </si>
  <si>
    <t>Sum of POPULATION</t>
  </si>
  <si>
    <t>Americas/ Pacific</t>
  </si>
  <si>
    <t>Approx. 20% of the diaspora is in the Emirate of Abu Dhabi and rest in 6 Northern Emirates including Dubai</t>
  </si>
  <si>
    <t>2015 adj pop</t>
  </si>
  <si>
    <t>Sum of 2015 adj pop2</t>
  </si>
  <si>
    <t>adj pop</t>
  </si>
  <si>
    <r>
      <t>The </t>
    </r>
    <r>
      <rPr>
        <b/>
        <sz val="8"/>
        <color rgb="FFCCCCCC"/>
        <rFont val="Arial"/>
        <family val="2"/>
      </rPr>
      <t>Pakistani community in Dubai</t>
    </r>
    <r>
      <rPr>
        <sz val="8"/>
        <color rgb="FF9A9A9A"/>
        <rFont val="Arial"/>
        <family val="2"/>
      </rPr>
      <t> numbers over 400,000,</t>
    </r>
    <r>
      <rPr>
        <b/>
        <vertAlign val="superscript"/>
        <sz val="7"/>
        <color rgb="FFCCCCCC"/>
        <rFont val="Arial"/>
        <family val="2"/>
      </rPr>
      <t>[3]</t>
    </r>
    <r>
      <rPr>
        <sz val="8"/>
        <color rgb="FF9A9A9A"/>
        <rFont val="Arial"/>
        <family val="2"/>
      </rPr>
      <t> forming around 13% of the local population and constituting the third largest ethnicity in the city https://en.wikipedia.org/wiki/Consulate-General_of_Pakistan,_Dubai</t>
    </r>
  </si>
  <si>
    <t>m</t>
  </si>
  <si>
    <t>Sum of m</t>
  </si>
  <si>
    <t>Peoples</t>
  </si>
  <si>
    <t>Area</t>
  </si>
  <si>
    <t>Arab Christians (NE)</t>
  </si>
  <si>
    <t>Arab Sunni (NE)</t>
  </si>
  <si>
    <t>Arab Shia (NE)</t>
  </si>
  <si>
    <t>Ajami</t>
  </si>
  <si>
    <t>Ibadi Arab</t>
  </si>
  <si>
    <t>Ajami/ Iranians</t>
  </si>
  <si>
    <t>Ibadi Arabs</t>
  </si>
  <si>
    <t>Nepalis</t>
  </si>
  <si>
    <t>Kazakhs</t>
  </si>
  <si>
    <t>Azerbaijanis</t>
  </si>
  <si>
    <t>Afghans</t>
  </si>
  <si>
    <t>Catholic Arabs</t>
  </si>
  <si>
    <t>Assyrians</t>
  </si>
  <si>
    <t>‫الجملة‬‏</t>
  </si>
  <si>
    <t>Omani</t>
  </si>
  <si>
    <t>Philipinos</t>
  </si>
  <si>
    <t>Egyptians</t>
  </si>
  <si>
    <t>Nepalese</t>
  </si>
  <si>
    <t>Tanzanian</t>
  </si>
  <si>
    <t>Other Nationalities</t>
  </si>
  <si>
    <t>Gulf Cooperation
Council Countries</t>
  </si>
  <si>
    <t>Sudanis</t>
  </si>
  <si>
    <t>Jordanians</t>
  </si>
  <si>
    <t>Oman</t>
  </si>
  <si>
    <t>Tanzania</t>
  </si>
  <si>
    <t>total non-Omanis</t>
  </si>
  <si>
    <t>Other nationalities</t>
  </si>
  <si>
    <t>Pop 2018</t>
  </si>
  <si>
    <t>%</t>
  </si>
  <si>
    <t>https://gulfmigration.grc.net/oman-population-by-country-of-citizenship-selected-nationalities-and-sex-2018/</t>
  </si>
  <si>
    <t>https://www.omanobserver.om/article/1119884/oman/community/omans-population-sees-a-surge-in-2021</t>
  </si>
  <si>
    <t>.</t>
  </si>
  <si>
    <t>https://www.ncsi.gov.om/Elibrary/LibraryContentDoc/bar_Population%202022.%20Issue%2012_acd27374-e060-4eb7-a125-7cbaa4958e47.pdf</t>
  </si>
  <si>
    <t>Americas/ Pacifics</t>
  </si>
  <si>
    <t>Omanis</t>
  </si>
  <si>
    <t>Southern Arabians</t>
  </si>
  <si>
    <t>Balochis</t>
  </si>
  <si>
    <t>As of my last update, the religious composition of Yemen's governorates in terms of Sunni and Shia populations is not readily available or well-documented. However, I can provide a general overview based on historical and demographic trends. Please note that these percentages are approximate and may have changed over time:</t>
  </si>
  <si>
    <t>Sanaa Governorate: Sunni majority with a significant Shia (Zaidi) minority, possibly around 70-80% Sunni and 20-30% Shia.</t>
  </si>
  <si>
    <t>Aden Governorate: Sunni majority, with a small Shia minority, likely around 90-95% Sunni and 5-10% Shia.</t>
  </si>
  <si>
    <t>Taiz Governorate: Sunni majority with a small Shia minority, possibly around 90-95% Sunni and 5-10% Shia.</t>
  </si>
  <si>
    <t>Hadhramaut Governorate: Sunni majority, with a small Shia minority, likely around 90-95% Sunni and 5-10% Shia.</t>
  </si>
  <si>
    <t>Amran Governorate: Zaidi Shia majority, with a Sunni minority, possibly around 70-80% Shia and 20-30% Sunni.</t>
  </si>
  <si>
    <t>Dhamar Governorate: Zaidi Shia majority, with a Sunni minority, possibly around 70-80% Shia and 20-30% Sunni.</t>
  </si>
  <si>
    <t>Hajjah Governorate: Zaidi Shia majority, with a Sunni minority, possibly around 70-80% Shia and 20-30% Sunni.</t>
  </si>
  <si>
    <t>Ibb Governorate: Zaidi Shia majority, with a Sunni minority, possibly around 70-80% Shia and 20-30% Sunni.</t>
  </si>
  <si>
    <t>Al Mahwit Governorate: Zaidi Shia majority, with a Sunni minority, possibly around 70-80% Shia and 20-30% Sunni.</t>
  </si>
  <si>
    <t>Raymah Governorate: Zaidi Shia majority, with a Sunni minority, possibly around 70-80% Shia and 20-30% Sunni.</t>
  </si>
  <si>
    <t>Saada Governorate: Zaidi Shia majority, with a Sunni minority, possibly around 70-80% Shia and 20-30% Sunni.</t>
  </si>
  <si>
    <t>Al Bayda Governorate: Mixed population with no clear majority, but likely has a significant Sunni and Zaidi Shia presence.</t>
  </si>
  <si>
    <t>Please keep in mind that these are rough estimates based on historical and demographic trends, and the actual religious composition may vary.</t>
  </si>
  <si>
    <t>CHAT GPT YEMEN APPROXIMATIONS</t>
  </si>
  <si>
    <t>a</t>
  </si>
  <si>
    <t>b</t>
  </si>
  <si>
    <t>Sum of Shia Arabs2</t>
  </si>
  <si>
    <t>Sum of Wahhabi Arabs2</t>
  </si>
  <si>
    <t>Sum of Sunni Arabs2</t>
  </si>
  <si>
    <t>District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</si>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</sst>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;\-#,##0"/>
    <numFmt numFmtId="165" formatCode="0.0%"/>
    <numFmt numFmtId="166" formatCode="0.00000000000%"/>
    <numFmt numFmtId="167" formatCode="0.0"/>
    <numFmt numFmtId="168" formatCode="_(* #,##0_);_(* \(#,##0\);_(* &quot;-&quot;??_);_(@_)"/>
    <numFmt numFmtId="169" formatCode="0.000000"/>
    <numFmt numFmtId="170" formatCode="0.00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9A9A9A"/>
      <name val="Arial"/>
      <family val="2"/>
    </font>
    <font>
      <b/>
      <sz val="8"/>
      <color rgb="FFCCCCCC"/>
      <name val="Arial"/>
      <family val="2"/>
    </font>
    <font>
      <b/>
      <vertAlign val="superscript"/>
      <sz val="7"/>
      <color rgb="FFCCCCCC"/>
      <name val="Arial"/>
      <family val="2"/>
    </font>
    <font>
      <sz val="9"/>
      <color rgb="FFB7B7B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10" fontId="0" fillId="0" borderId="0" xfId="1" applyNumberFormat="1" applyFon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4" fillId="0" borderId="0" xfId="2"/>
    <xf numFmtId="164" fontId="5" fillId="0" borderId="0" xfId="2" applyNumberFormat="1" applyFont="1" applyAlignment="1">
      <alignment vertical="center"/>
    </xf>
    <xf numFmtId="0" fontId="5" fillId="0" borderId="0" xfId="2" applyFont="1" applyAlignment="1">
      <alignment horizontal="left" vertical="top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horizontal="left"/>
    </xf>
    <xf numFmtId="164" fontId="4" fillId="0" borderId="0" xfId="2" applyNumberFormat="1"/>
    <xf numFmtId="10" fontId="0" fillId="0" borderId="0" xfId="0" applyNumberFormat="1"/>
    <xf numFmtId="3" fontId="2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7" fontId="0" fillId="0" borderId="0" xfId="0" applyNumberFormat="1"/>
    <xf numFmtId="17" fontId="2" fillId="0" borderId="0" xfId="0" applyNumberFormat="1" applyFont="1"/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0" fillId="7" borderId="0" xfId="0" applyFill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8" fillId="8" borderId="1" xfId="0" applyFont="1" applyFill="1" applyBorder="1"/>
    <xf numFmtId="0" fontId="8" fillId="8" borderId="0" xfId="0" applyFont="1" applyFill="1"/>
    <xf numFmtId="0" fontId="0" fillId="9" borderId="0" xfId="0" applyFill="1"/>
    <xf numFmtId="0" fontId="0" fillId="0" borderId="0" xfId="0" applyAlignment="1">
      <alignment vertical="center" wrapText="1"/>
    </xf>
    <xf numFmtId="2" fontId="0" fillId="0" borderId="0" xfId="0" applyNumberFormat="1"/>
    <xf numFmtId="168" fontId="0" fillId="0" borderId="0" xfId="3" applyNumberFormat="1" applyFont="1"/>
    <xf numFmtId="0" fontId="13" fillId="0" borderId="0" xfId="0" applyFont="1"/>
    <xf numFmtId="0" fontId="10" fillId="0" borderId="0" xfId="0" applyFont="1"/>
    <xf numFmtId="165" fontId="2" fillId="0" borderId="0" xfId="1" applyNumberFormat="1" applyFont="1"/>
    <xf numFmtId="0" fontId="0" fillId="10" borderId="0" xfId="0" applyFill="1"/>
    <xf numFmtId="0" fontId="2" fillId="10" borderId="0" xfId="0" applyFont="1" applyFill="1"/>
    <xf numFmtId="9" fontId="0" fillId="0" borderId="0" xfId="1" applyFont="1"/>
    <xf numFmtId="0" fontId="0" fillId="0" borderId="0" xfId="1" applyNumberFormat="1" applyFont="1"/>
    <xf numFmtId="2" fontId="0" fillId="0" borderId="0" xfId="1" applyNumberFormat="1" applyFont="1"/>
    <xf numFmtId="167" fontId="0" fillId="0" borderId="0" xfId="1" applyNumberFormat="1" applyFont="1"/>
    <xf numFmtId="1" fontId="0" fillId="0" borderId="0" xfId="1" applyNumberFormat="1" applyFont="1"/>
    <xf numFmtId="169" fontId="0" fillId="0" borderId="0" xfId="1" applyNumberFormat="1" applyFont="1"/>
    <xf numFmtId="170" fontId="0" fillId="0" borderId="0" xfId="1" applyNumberFormat="1" applyFont="1"/>
  </cellXfs>
  <cellStyles count="4">
    <cellStyle name="Comma" xfId="3" builtinId="3"/>
    <cellStyle name="Normal" xfId="0" builtinId="0"/>
    <cellStyle name="Normal 2" xfId="2" xr:uid="{2D9EE13D-733B-4E21-A59D-A11CE057B027}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pivotCacheDefinition" Target="pivotCache/pivotCacheDefinition8.xml"/><Relationship Id="rId40" Type="http://schemas.openxmlformats.org/officeDocument/2006/relationships/connections" Target="connections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pivotCacheDefinition" Target="pivotCache/pivotCacheDefinition9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gulf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gulf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microsoft.com/office/2006/relationships/xlExternalLinkPath/xlPathMissing" Target="gulf.xlsx" TargetMode="External"/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83.657867245369" createdVersion="8" refreshedVersion="8" minRefreshableVersion="3" recordCount="87" xr:uid="{9674F0E8-0788-45A7-BCB4-FD2588E28EC3}">
  <cacheSource type="worksheet">
    <worksheetSource ref="A3:E90" sheet="QA foreign"/>
  </cacheSource>
  <cacheFields count="5">
    <cacheField name="https://web.archive.org/web/20181122162153/http://priyadsouza.com/population-of-qatar-by-nationality-in-2017/" numFmtId="0">
      <sharedItems count="8">
        <s v="A"/>
        <s v="F"/>
        <s v="M"/>
        <s v="Q"/>
        <s v="R"/>
        <s v="SA"/>
        <s v="SE"/>
        <s v="W"/>
      </sharedItems>
    </cacheField>
    <cacheField name="Nationality" numFmtId="0">
      <sharedItems/>
    </cacheField>
    <cacheField name="Population" numFmtId="0">
      <sharedItems containsSemiMixedTypes="0" containsString="0" containsNumber="1" containsInteger="1" minValue="1" maxValue="650000"/>
    </cacheField>
    <cacheField name="Percent of total*" numFmtId="0">
      <sharedItems containsMixedTypes="1" containsNumber="1" minValue="1E-3" maxValue="0.25"/>
    </cacheField>
    <cacheField name="Data recency" numFmtId="0">
      <sharedItems containsSemiMixedTypes="0" containsString="0" containsNumber="1" containsInteger="1" minValue="1" maxValue="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84.410905902776" createdVersion="8" refreshedVersion="8" minRefreshableVersion="3" recordCount="37" xr:uid="{74FFCF0E-9DDC-4F20-80A6-4E1E51FED722}">
  <cacheSource type="worksheet">
    <worksheetSource ref="I3:K40" sheet="BH work" r:id="rId2"/>
  </cacheSource>
  <cacheFields count="3">
    <cacheField name="Governorate" numFmtId="0">
      <sharedItems/>
    </cacheField>
    <cacheField name="Row Labels" numFmtId="0">
      <sharedItems count="13">
        <s v="Capital"/>
        <s v="African"/>
        <s v="Asian"/>
        <s v="Bahraini"/>
        <s v="European"/>
        <s v="Gulf Co-operative Countries"/>
        <s v="North American"/>
        <s v="Other Arabs"/>
        <s v="Others"/>
        <s v="Muharraq"/>
        <s v="Northern"/>
        <s v="Southern"/>
        <s v="Grand Total"/>
      </sharedItems>
    </cacheField>
    <cacheField name="Sum of Population" numFmtId="0">
      <sharedItems containsSemiMixedTypes="0" containsString="0" containsNumber="1" containsInteger="1" minValue="241" maxValue="15016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84.406238425923" createdVersion="8" refreshedVersion="8" minRefreshableVersion="3" recordCount="64" xr:uid="{15BC93DB-C680-4431-BE43-4AC428B56B34}">
  <cacheSource type="worksheet">
    <worksheetSource ref="A1:D65" sheet="BH work" r:id="rId2"/>
  </cacheSource>
  <cacheFields count="4">
    <cacheField name="Governorate" numFmtId="0">
      <sharedItems count="4">
        <s v="Capital"/>
        <s v="Muharraq"/>
        <s v="Northern"/>
        <s v="Southern"/>
      </sharedItems>
    </cacheField>
    <cacheField name="Nationality Groups" numFmtId="0">
      <sharedItems count="8">
        <s v="African"/>
        <s v="Asian"/>
        <s v="Bahraini"/>
        <s v="European"/>
        <s v="Gulf Co-operative Countries"/>
        <s v="North American"/>
        <s v="Other Arabs"/>
        <s v="Others"/>
      </sharedItems>
    </cacheField>
    <cacheField name="Sex" numFmtId="0">
      <sharedItems/>
    </cacheField>
    <cacheField name="Population" numFmtId="0">
      <sharedItems containsSemiMixedTypes="0" containsString="0" containsNumber="1" containsInteger="1" minValue="114" maxValue="259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91.480448379632" createdVersion="8" refreshedVersion="8" minRefreshableVersion="3" recordCount="72" xr:uid="{1A29A8E5-42BF-49CC-A63D-7C7DDFA353C3}">
  <cacheSource type="worksheet">
    <worksheetSource ref="U1:W73" sheet="UAE eth"/>
  </cacheSource>
  <cacheFields count="3">
    <cacheField name="cou" numFmtId="0">
      <sharedItems count="72">
        <s v=" Syria"/>
        <s v=" Jordan"/>
        <s v=" Palestine"/>
        <s v=" Lebanon*"/>
        <s v=" Yemen"/>
        <s v=" Sudan"/>
        <s v=" Saudi Arabia"/>
        <s v=" Iraq"/>
        <s v=" Algeria"/>
        <s v=" United Kingdom"/>
        <s v=" Russia"/>
        <s v=" France"/>
        <s v=" Germany"/>
        <s v=" Spain"/>
        <s v=" Romania"/>
        <s v=" Italy"/>
        <s v=" Ireland"/>
        <s v=" Greece"/>
        <s v=" Netherlands"/>
        <s v=" Serbia"/>
        <s v=" Ukraine"/>
        <s v=" Sweden"/>
        <s v=" Denmark"/>
        <s v=" Belgium"/>
        <s v=" Austria"/>
        <s v=" Belarus"/>
        <s v=" Hungary"/>
        <s v="  Switzerland"/>
        <s v=" Poland"/>
        <s v=" Bosnia and Herzegovina"/>
        <s v=" Czech Republic"/>
        <s v=" Norway"/>
        <s v=" Finland"/>
        <s v=" Cyprus"/>
        <s v=" Slovakia"/>
        <s v=" Latvia"/>
        <s v=" Albania"/>
        <s v=" Slovenia"/>
        <s v=" South Africa"/>
        <s v=" Ethiopia"/>
        <s v=" Somalia"/>
        <s v=" Kenya"/>
        <s v=" Uganda"/>
        <s v=" Mauritania"/>
        <s v=" Eritrea"/>
        <s v=" Senegal"/>
        <s v=" Ghana"/>
        <s v=" Chad"/>
        <s v=" Angola"/>
        <s v=" Zimbabwe"/>
        <s v=" Nigeria"/>
        <s v=" Afghanistan"/>
        <s v=" Turkey"/>
        <s v=" Azerbaijan"/>
        <s v=" Kazakhstan"/>
        <s v=" South Korea"/>
        <s v=" Japan"/>
        <s v=" Taiwan"/>
        <s v=" Indonesia"/>
        <s v=" Thailand"/>
        <s v=" Malaysia"/>
        <s v=" Singapore"/>
        <s v=" United States"/>
        <s v=" Canada"/>
        <s v=" Australia"/>
        <s v=" Colombia"/>
        <s v=" Mexico"/>
        <s v=" Dominican Republic"/>
        <s v=" Venezuela"/>
        <s v=" New Zealand"/>
        <s v=" Peru"/>
        <s v=" Chile"/>
      </sharedItems>
    </cacheField>
    <cacheField name="pop" numFmtId="0">
      <sharedItems containsSemiMixedTypes="0" containsString="0" containsNumber="1" containsInteger="1" minValue="1" maxValue="250000"/>
    </cacheField>
    <cacheField name="are" numFmtId="0">
      <sharedItems count="7">
        <s v="A"/>
        <s v="E"/>
        <s v="F"/>
        <s v="M"/>
        <s v="N"/>
        <s v="S"/>
        <s v="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91.547892013892" createdVersion="8" refreshedVersion="8" minRefreshableVersion="3" recordCount="77" xr:uid="{76948926-5399-43CB-A4E3-7DFB02999713}">
  <cacheSource type="worksheet">
    <worksheetSource ref="AA2:AD79" sheet="UAE eth"/>
  </cacheSource>
  <cacheFields count="4">
    <cacheField name="NATIONALS OF" numFmtId="0">
      <sharedItems containsBlank="1"/>
    </cacheField>
    <cacheField name="POPULATION" numFmtId="0">
      <sharedItems containsString="0" containsBlank="1" containsNumber="1" containsInteger="1" minValue="100" maxValue="2600000"/>
    </cacheField>
    <cacheField name="% OF TOTAL POPULATION" numFmtId="0">
      <sharedItems containsBlank="1"/>
    </cacheField>
    <cacheField name="YEAR OF DATA" numFmtId="0">
      <sharedItems containsBlank="1" count="10">
        <s v="A"/>
        <s v="E"/>
        <s v="F"/>
        <s v="M"/>
        <s v="N"/>
        <s v="O"/>
        <s v="S"/>
        <s v="U"/>
        <s v="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91.560958912036" createdVersion="8" refreshedVersion="8" minRefreshableVersion="3" recordCount="74" xr:uid="{73CCAA13-9813-44BF-8737-3FCA29824783}">
  <cacheSource type="worksheet">
    <worksheetSource ref="AA2:AF76" sheet="UAE eth"/>
  </cacheSource>
  <cacheFields count="6">
    <cacheField name="NATIONALS OF" numFmtId="0">
      <sharedItems count="74">
        <s v="India"/>
        <s v="Pakistan"/>
        <s v="UAE"/>
        <s v="Bangladesh"/>
        <s v="Philippines"/>
        <s v="Iran*"/>
        <s v="Egypt*"/>
        <s v="Nepal"/>
        <s v="Sri Lanka"/>
        <s v="Jordan"/>
        <s v="China"/>
        <s v="Palestine"/>
        <s v="Afghanistan"/>
        <s v="United Kingdom"/>
        <s v="Lebanon*"/>
        <s v="South Africa"/>
        <s v="Yemen"/>
        <s v="Ethiopia"/>
        <s v="Indonesia"/>
        <s v="Sudan"/>
        <s v="Somalia"/>
        <s v="Iraq"/>
        <s v="USA"/>
        <s v="Kenya"/>
        <s v="Canada"/>
        <s v="France"/>
        <s v="Australia"/>
        <s v="Germany"/>
        <s v="Spain"/>
        <s v="Algeria"/>
        <s v="Italy"/>
        <s v="Turkey"/>
        <s v="South Korea"/>
        <s v="Thailand"/>
        <s v="Ireland"/>
        <s v="Azerbaijan"/>
        <s v="Malaysia"/>
        <s v="Kazakhstan"/>
        <s v="Greece"/>
        <s v="Netherlands"/>
        <s v="Serbia"/>
        <s v="Ukraine"/>
        <s v="Mauritania"/>
        <s v="Sweden"/>
        <s v="Denmark"/>
        <s v="Mexico"/>
        <s v="Belgium"/>
        <s v="Eritrea"/>
        <s v="Japan"/>
        <s v="Austria"/>
        <s v="Belarus"/>
        <s v="Hungary"/>
        <s v="Dominican Republic"/>
        <s v="Switzerland"/>
        <s v="Poland"/>
        <s v="Singapore"/>
        <s v="BIH"/>
        <s v="Czech Republic"/>
        <s v="Venezuela"/>
        <s v="Norway"/>
        <s v="Finland"/>
        <s v="Cyprus"/>
        <s v="Slovakia"/>
        <s v="Senegal"/>
        <s v="Ghana"/>
        <s v="New Zealand"/>
        <s v="Taiwan"/>
        <s v="Latvia"/>
        <s v="Peru"/>
        <s v="Chile"/>
        <s v="Albania"/>
        <s v="Chad"/>
        <s v="Slovenia"/>
        <s v="Angola"/>
      </sharedItems>
    </cacheField>
    <cacheField name="POPULATION" numFmtId="0">
      <sharedItems containsSemiMixedTypes="0" containsString="0" containsNumber="1" containsInteger="1" minValue="100" maxValue="2600000"/>
    </cacheField>
    <cacheField name="% OF TOTAL POPULATION" numFmtId="10">
      <sharedItems containsSemiMixedTypes="0" containsString="0" containsNumber="1" minValue="1.0653339481020436E-5" maxValue="0.27698682650653134"/>
    </cacheField>
    <cacheField name="YEAR OF DATA" numFmtId="0">
      <sharedItems count="9">
        <s v="S"/>
        <s v="U"/>
        <s v="O"/>
        <s v="M"/>
        <s v="A"/>
        <s v="N"/>
        <s v="E"/>
        <s v="F"/>
        <s v="W"/>
      </sharedItems>
    </cacheField>
    <cacheField name="2015 adj pop" numFmtId="0">
      <sharedItems containsSemiMixedTypes="0" containsString="0" containsNumber="1" minValue="102.02703220973271" maxValue="2652702.8374530505"/>
    </cacheField>
    <cacheField name="2015 adj pop2" numFmtId="0">
      <sharedItems containsSemiMixedTypes="0" containsString="0" containsNumber="1" minValue="102.02703220973271" maxValue="3695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91.581809606483" createdVersion="8" refreshedVersion="8" minRefreshableVersion="3" recordCount="74" xr:uid="{CAC92180-E279-4ABB-A62E-D520EBC1D63E}">
  <cacheSource type="worksheet">
    <worksheetSource ref="BF2:BH76" sheet="UAE eth"/>
  </cacheSource>
  <cacheFields count="3">
    <cacheField name="NATIONALS OF" numFmtId="0">
      <sharedItems count="74">
        <s v="Egypt*"/>
        <s v="Jordan"/>
        <s v="Palestine"/>
        <s v="Lebanon*"/>
        <s v="Yemen"/>
        <s v="Sudan"/>
        <s v="Iraq"/>
        <s v="Algeria"/>
        <s v="United Kingdom"/>
        <s v="France"/>
        <s v="Germany"/>
        <s v="Spain"/>
        <s v="Italy"/>
        <s v="Ireland"/>
        <s v="Greece"/>
        <s v="Netherlands"/>
        <s v="Serbia"/>
        <s v="Ukraine"/>
        <s v="Sweden"/>
        <s v="Denmark"/>
        <s v="Belgium"/>
        <s v="Austria"/>
        <s v="Belarus"/>
        <s v="Hungary"/>
        <s v="Switzerland"/>
        <s v="Poland"/>
        <s v="BIH"/>
        <s v="Czech Republic"/>
        <s v="Norway"/>
        <s v="Finland"/>
        <s v="Cyprus"/>
        <s v="Slovakia"/>
        <s v="Latvia"/>
        <s v="Albania"/>
        <s v="Slovenia"/>
        <s v="South Africa"/>
        <s v="Ethiopia"/>
        <s v="Somalia"/>
        <s v="Kenya"/>
        <s v="Mauritania"/>
        <s v="Eritrea"/>
        <s v="Senegal"/>
        <s v="Ghana"/>
        <s v="Chad"/>
        <s v="Angola"/>
        <s v="Iran*"/>
        <s v="Afghanistan"/>
        <s v="Turkey"/>
        <s v="Azerbaijan"/>
        <s v="Kazakhstan"/>
        <s v="China"/>
        <s v="South Korea"/>
        <s v="Japan"/>
        <s v="Taiwan"/>
        <s v="Philippines"/>
        <s v="Indonesia"/>
        <s v="Thailand"/>
        <s v="Malaysia"/>
        <s v="Singapore"/>
        <s v="India"/>
        <s v="Pakistan"/>
        <s v="Bangladesh"/>
        <s v="Nepal"/>
        <s v="Sri Lanka"/>
        <s v="UAE"/>
        <s v="USA"/>
        <s v="Canada"/>
        <s v="Australia"/>
        <s v="Mexico"/>
        <s v="Dominican Republic"/>
        <s v="Venezuela"/>
        <s v="New Zealand"/>
        <s v="Peru"/>
        <s v="Chile"/>
      </sharedItems>
    </cacheField>
    <cacheField name="m" numFmtId="0">
      <sharedItems containsSemiMixedTypes="0" containsString="0" containsNumber="1" containsInteger="1" minValue="0" maxValue="3234706"/>
    </cacheField>
    <cacheField name="YEAR OF DATA" numFmtId="0">
      <sharedItems count="9">
        <s v="A"/>
        <s v="E"/>
        <s v="F"/>
        <s v="M"/>
        <s v="N"/>
        <s v="O"/>
        <s v="S"/>
        <s v="U"/>
        <s v="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91.591266203701" createdVersion="8" refreshedVersion="8" minRefreshableVersion="3" recordCount="79" xr:uid="{B2D1CC6E-EAE6-4C3D-8281-4856D731C160}">
  <cacheSource type="worksheet">
    <worksheetSource ref="B2:D81" sheet="AE eth2"/>
  </cacheSource>
  <cacheFields count="3">
    <cacheField name="Peoples" numFmtId="0">
      <sharedItems/>
    </cacheField>
    <cacheField name="Population" numFmtId="0">
      <sharedItems containsSemiMixedTypes="0" containsString="0" containsNumber="1" containsInteger="1" minValue="0" maxValue="3234706"/>
    </cacheField>
    <cacheField name="Area" numFmtId="0">
      <sharedItems count="9">
        <s v="U"/>
        <s v="S"/>
        <s v="O"/>
        <s v="M"/>
        <s v="A"/>
        <s v="N"/>
        <s v="E"/>
        <s v="F"/>
        <s v="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ran" refreshedDate="45397.580436921293" createdVersion="8" refreshedVersion="8" minRefreshableVersion="3" recordCount="333" xr:uid="{29196195-EAA1-458E-BAD4-A25A8783F99C}">
  <cacheSource type="worksheet">
    <worksheetSource ref="B1:L334" sheet="YM working" r:id="rId2"/>
  </cacheSource>
  <cacheFields count="11">
    <cacheField name="ID" numFmtId="0">
      <sharedItems/>
    </cacheField>
    <cacheField name="Province" numFmtId="0">
      <sharedItems count="22">
        <s v="Abyan"/>
        <s v="Ad Dali'"/>
        <s v="Aden"/>
        <s v="Al Bayda"/>
        <s v="Al Hodeidah"/>
        <s v="Al Jawf"/>
        <s v="Al Maharah"/>
        <s v="Al Mahwit"/>
        <s v="Amran"/>
        <s v="Dhamar"/>
        <s v="Hadramawt"/>
        <s v="Hajjah"/>
        <s v="Ibb"/>
        <s v="Lahj"/>
        <s v="Ma'rib"/>
        <s v="Raymah"/>
        <s v="Sa'dah"/>
        <s v="Sana'a"/>
        <s v="Sana'a City"/>
        <s v="Shabwah"/>
        <s v="Socotra"/>
        <s v="Ta'iz"/>
      </sharedItems>
    </cacheField>
    <cacheField name="District" numFmtId="0">
      <sharedItems/>
    </cacheField>
    <cacheField name="Total" numFmtId="3">
      <sharedItems containsSemiMixedTypes="0" containsString="0" containsNumber="1" containsInteger="1" minValue="2510" maxValue="729741"/>
    </cacheField>
    <cacheField name="Notes" numFmtId="3">
      <sharedItems containsBlank="1"/>
    </cacheField>
    <cacheField name="Sunni Arabs" numFmtId="0">
      <sharedItems containsString="0" containsBlank="1" containsNumber="1" minValue="1" maxValue="100"/>
    </cacheField>
    <cacheField name="Wahhabi Arabs" numFmtId="0">
      <sharedItems containsString="0" containsBlank="1" containsNumber="1" containsInteger="1" minValue="3" maxValue="35"/>
    </cacheField>
    <cacheField name="Shia Arabs" numFmtId="0">
      <sharedItems containsString="0" containsBlank="1" containsNumber="1" minValue="0.5" maxValue="100"/>
    </cacheField>
    <cacheField name="Sunni Arabs2" numFmtId="0">
      <sharedItems containsSemiMixedTypes="0" containsString="0" containsNumber="1" minValue="0" maxValue="656766.9"/>
    </cacheField>
    <cacheField name="Wahhabi Arabs2" numFmtId="0">
      <sharedItems containsSemiMixedTypes="0" containsString="0" containsNumber="1" minValue="0" maxValue="40955.949999999997"/>
    </cacheField>
    <cacheField name="Shia Arabs2" numFmtId="0">
      <sharedItems containsSemiMixedTypes="0" containsString="0" containsNumber="1" minValue="0" maxValue="324881.8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s v="China"/>
    <n v="7000"/>
    <s v="&gt;0.41%"/>
    <n v="21"/>
  </r>
  <r>
    <x v="0"/>
    <s v="South Korea"/>
    <n v="2000"/>
    <s v="&lt;0.10%"/>
    <n v="43"/>
  </r>
  <r>
    <x v="0"/>
    <s v="Japan"/>
    <n v="944"/>
    <s v="&lt;0.10%"/>
    <n v="53"/>
  </r>
  <r>
    <x v="1"/>
    <s v="Sudan"/>
    <n v="50000"/>
    <n v="2.1000000000000001E-2"/>
    <n v="10"/>
  </r>
  <r>
    <x v="1"/>
    <s v="Ethiopia"/>
    <n v="22000"/>
    <n v="9.1000000000000004E-3"/>
    <n v="16"/>
  </r>
  <r>
    <x v="1"/>
    <s v="Kenya"/>
    <n v="14000"/>
    <n v="5.4999999999999997E-3"/>
    <n v="19"/>
  </r>
  <r>
    <x v="1"/>
    <s v="Eritrea"/>
    <n v="10000"/>
    <s v="&gt;0.41%"/>
    <n v="22"/>
  </r>
  <r>
    <x v="1"/>
    <s v="Nigeria"/>
    <n v="7500"/>
    <n v="2.8999999999999998E-3"/>
    <n v="26"/>
  </r>
  <r>
    <x v="1"/>
    <s v="South Africa"/>
    <n v="6000"/>
    <n v="2.3E-3"/>
    <n v="27"/>
  </r>
  <r>
    <x v="1"/>
    <s v="Ghana"/>
    <n v="5000"/>
    <n v="2.0999999999999999E-3"/>
    <n v="31"/>
  </r>
  <r>
    <x v="1"/>
    <s v="Uganda"/>
    <n v="3000"/>
    <n v="1.1000000000000001E-3"/>
    <n v="36"/>
  </r>
  <r>
    <x v="1"/>
    <s v="Senegal"/>
    <n v="300"/>
    <s v="&lt;0.10%"/>
    <n v="69"/>
  </r>
  <r>
    <x v="1"/>
    <s v="Gambia"/>
    <n v="135"/>
    <s v="&lt;0.10%"/>
    <n v="76"/>
  </r>
  <r>
    <x v="1"/>
    <s v="Benin"/>
    <n v="82"/>
    <s v="&lt;0.10%"/>
    <n v="82"/>
  </r>
  <r>
    <x v="1"/>
    <s v="Liberia"/>
    <n v="40"/>
    <s v="&lt;0.10%"/>
    <n v="84"/>
  </r>
  <r>
    <x v="2"/>
    <s v="Iran"/>
    <n v="30000"/>
    <n v="1.4999999999999999E-2"/>
    <n v="13"/>
  </r>
  <r>
    <x v="2"/>
    <s v="Turkey"/>
    <n v="8000"/>
    <n v="3.0999999999999999E-3"/>
    <n v="25"/>
  </r>
  <r>
    <x v="2"/>
    <s v="Afghanistan"/>
    <n v="3750"/>
    <s v="~0.2%"/>
    <n v="34"/>
  </r>
  <r>
    <x v="2"/>
    <s v="Kyrgyzstan"/>
    <n v="330"/>
    <s v="&lt;0.10%"/>
    <n v="65"/>
  </r>
  <r>
    <x v="2"/>
    <s v="Kazakhstan"/>
    <n v="200"/>
    <s v="&lt;0.10%"/>
    <n v="72"/>
  </r>
  <r>
    <x v="2"/>
    <s v="Azerbaijan"/>
    <n v="120"/>
    <s v="&lt;0.10%"/>
    <n v="77"/>
  </r>
  <r>
    <x v="3"/>
    <s v="Qatar"/>
    <n v="313000"/>
    <n v="0.121"/>
    <n v="3"/>
  </r>
  <r>
    <x v="4"/>
    <s v="Jordan"/>
    <n v="40000"/>
    <n v="1.7999999999999999E-2"/>
    <n v="12"/>
  </r>
  <r>
    <x v="4"/>
    <s v="Egypt"/>
    <n v="200000"/>
    <n v="8.5999999999999993E-2"/>
    <n v="6"/>
  </r>
  <r>
    <x v="4"/>
    <s v="Syria"/>
    <n v="54000"/>
    <n v="2.1999999999999999E-2"/>
    <n v="9"/>
  </r>
  <r>
    <x v="4"/>
    <s v="Lebanon"/>
    <n v="24000"/>
    <n v="9.1999999999999998E-3"/>
    <n v="15"/>
  </r>
  <r>
    <x v="4"/>
    <s v="Palestine"/>
    <n v="20000"/>
    <n v="8.5000000000000006E-3"/>
    <n v="17"/>
  </r>
  <r>
    <x v="4"/>
    <s v="Tunisia"/>
    <n v="20000"/>
    <n v="7.7000000000000002E-3"/>
    <n v="18"/>
  </r>
  <r>
    <x v="4"/>
    <s v="Iraq"/>
    <n v="8976"/>
    <n v="4.0000000000000001E-3"/>
    <n v="24"/>
  </r>
  <r>
    <x v="4"/>
    <s v="Algeria"/>
    <n v="5000"/>
    <n v="2E-3"/>
    <n v="29"/>
  </r>
  <r>
    <x v="5"/>
    <s v="India"/>
    <n v="650000"/>
    <n v="0.25"/>
    <n v="1"/>
  </r>
  <r>
    <x v="5"/>
    <s v="Nepal"/>
    <n v="350000"/>
    <n v="0.13500000000000001"/>
    <n v="2"/>
  </r>
  <r>
    <x v="5"/>
    <s v="Bangladesh"/>
    <n v="280000"/>
    <n v="0.108"/>
    <n v="4"/>
  </r>
  <r>
    <x v="5"/>
    <s v="Sri Lanka"/>
    <n v="145256"/>
    <n v="5.6000000000000001E-2"/>
    <n v="7"/>
  </r>
  <r>
    <x v="5"/>
    <s v="Pakistan"/>
    <n v="125000"/>
    <n v="4.8000000000000001E-2"/>
    <n v="8"/>
  </r>
  <r>
    <x v="6"/>
    <s v="Brunei"/>
    <n v="20"/>
    <s v="&lt;0.10%"/>
    <n v="85"/>
  </r>
  <r>
    <x v="6"/>
    <s v="Philippines"/>
    <n v="260000"/>
    <n v="0.1"/>
    <n v="5"/>
  </r>
  <r>
    <x v="6"/>
    <s v="Indonesia"/>
    <n v="43000"/>
    <n v="1.7000000000000001E-2"/>
    <n v="11"/>
  </r>
  <r>
    <x v="6"/>
    <s v="Malaysia"/>
    <n v="4848"/>
    <n v="1.9E-3"/>
    <n v="32"/>
  </r>
  <r>
    <x v="6"/>
    <s v="Thailand"/>
    <n v="4500"/>
    <n v="1.8E-3"/>
    <n v="33"/>
  </r>
  <r>
    <x v="6"/>
    <s v="Vietnam"/>
    <n v="2000"/>
    <s v="&lt;0.10%"/>
    <n v="44"/>
  </r>
  <r>
    <x v="6"/>
    <s v="Singapore"/>
    <n v="300"/>
    <s v="&lt;0.10%"/>
    <n v="67"/>
  </r>
  <r>
    <x v="7"/>
    <s v="UK"/>
    <n v="25000"/>
    <n v="1.0999999999999999E-2"/>
    <n v="14"/>
  </r>
  <r>
    <x v="7"/>
    <s v="USA**"/>
    <n v="11000"/>
    <s v="&gt;0.43%"/>
    <n v="20"/>
  </r>
  <r>
    <x v="7"/>
    <s v="Canada"/>
    <n v="9000"/>
    <n v="3.5000000000000001E-3"/>
    <n v="23"/>
  </r>
  <r>
    <x v="7"/>
    <s v="Australia"/>
    <n v="5500"/>
    <n v="2.0999999999999999E-3"/>
    <n v="28"/>
  </r>
  <r>
    <x v="7"/>
    <s v="France"/>
    <n v="5000"/>
    <n v="2E-3"/>
    <n v="30"/>
  </r>
  <r>
    <x v="7"/>
    <s v="Spain"/>
    <n v="3500"/>
    <n v="1.4E-3"/>
    <n v="35"/>
  </r>
  <r>
    <x v="7"/>
    <s v="Romania"/>
    <n v="2500"/>
    <n v="1E-3"/>
    <n v="37"/>
  </r>
  <r>
    <x v="7"/>
    <s v="Greece"/>
    <n v="2200"/>
    <s v="&lt;0.10%"/>
    <n v="38"/>
  </r>
  <r>
    <x v="7"/>
    <s v="Italy"/>
    <n v="2100"/>
    <s v="&lt;0.10%"/>
    <n v="39"/>
  </r>
  <r>
    <x v="7"/>
    <s v="Germany"/>
    <n v="2000"/>
    <s v="&lt;0.10%"/>
    <n v="40"/>
  </r>
  <r>
    <x v="7"/>
    <s v="Ireland"/>
    <n v="2000"/>
    <s v="&lt;0.10%"/>
    <n v="41"/>
  </r>
  <r>
    <x v="7"/>
    <s v="Russia"/>
    <n v="2000"/>
    <s v="&lt;0.10%"/>
    <n v="42"/>
  </r>
  <r>
    <x v="7"/>
    <s v="Serbia"/>
    <n v="2000"/>
    <s v="&lt;0.10%"/>
    <n v="45"/>
  </r>
  <r>
    <x v="7"/>
    <s v="Portugal"/>
    <n v="1500"/>
    <s v="&lt;0.10%"/>
    <n v="46"/>
  </r>
  <r>
    <x v="7"/>
    <s v="Brazil"/>
    <n v="1500"/>
    <s v="&lt;0.10%"/>
    <n v="47"/>
  </r>
  <r>
    <x v="7"/>
    <s v="Netherlands"/>
    <n v="1432"/>
    <s v="&lt;0.10%"/>
    <n v="48"/>
  </r>
  <r>
    <x v="7"/>
    <s v="Albania"/>
    <n v="1200"/>
    <s v="&lt;0.10%"/>
    <n v="49"/>
  </r>
  <r>
    <x v="7"/>
    <s v="Macedonia"/>
    <n v="1000"/>
    <s v="&lt;0.10%"/>
    <n v="50"/>
  </r>
  <r>
    <x v="7"/>
    <s v="Ukraine"/>
    <n v="1000"/>
    <s v="&lt;0.10%"/>
    <n v="51"/>
  </r>
  <r>
    <x v="7"/>
    <s v="New Zealand"/>
    <n v="989"/>
    <s v="&lt;0.10%"/>
    <n v="52"/>
  </r>
  <r>
    <x v="7"/>
    <s v="Denmark"/>
    <n v="900"/>
    <s v="&lt;0.10%"/>
    <n v="54"/>
  </r>
  <r>
    <x v="7"/>
    <s v="Poland"/>
    <n v="750"/>
    <s v="&lt;0.10%"/>
    <n v="55"/>
  </r>
  <r>
    <x v="7"/>
    <s v="Belgium"/>
    <n v="600"/>
    <s v="&lt;0.10%"/>
    <n v="56"/>
  </r>
  <r>
    <x v="7"/>
    <s v="Cuba"/>
    <n v="600"/>
    <s v="&lt;0.10%"/>
    <n v="57"/>
  </r>
  <r>
    <x v="7"/>
    <s v="Sweden"/>
    <n v="527"/>
    <s v="&lt;0.10%"/>
    <n v="58"/>
  </r>
  <r>
    <x v="7"/>
    <s v="Bulgaria"/>
    <n v="500"/>
    <s v="&lt;0.10%"/>
    <n v="59"/>
  </r>
  <r>
    <x v="7"/>
    <s v="Croatia"/>
    <n v="500"/>
    <s v="&lt;0.10%"/>
    <n v="60"/>
  </r>
  <r>
    <x v="7"/>
    <s v="Austria"/>
    <n v="500"/>
    <s v="&lt;0.10%"/>
    <n v="61"/>
  </r>
  <r>
    <x v="7"/>
    <s v="Argentina"/>
    <n v="400"/>
    <s v="&lt;0.10%"/>
    <n v="62"/>
  </r>
  <r>
    <x v="7"/>
    <s v="Mexico"/>
    <n v="400"/>
    <s v="&lt;0.10%"/>
    <n v="63"/>
  </r>
  <r>
    <x v="7"/>
    <s v="Venezuela"/>
    <n v="337"/>
    <s v="&lt;0.10%"/>
    <n v="64"/>
  </r>
  <r>
    <x v="7"/>
    <s v="Hungary"/>
    <n v="300"/>
    <s v="&lt;0.10%"/>
    <n v="66"/>
  </r>
  <r>
    <x v="7"/>
    <s v="Switzerland"/>
    <n v="250"/>
    <s v="&lt;0.10%"/>
    <n v="68"/>
  </r>
  <r>
    <x v="7"/>
    <s v="Belarus"/>
    <n v="200"/>
    <s v="&lt;0.10%"/>
    <n v="70"/>
  </r>
  <r>
    <x v="7"/>
    <s v="Finland"/>
    <n v="200"/>
    <s v="&lt;0.10%"/>
    <n v="71"/>
  </r>
  <r>
    <x v="7"/>
    <s v="Colombia"/>
    <n v="200"/>
    <s v="&lt;0.10%"/>
    <n v="73"/>
  </r>
  <r>
    <x v="7"/>
    <s v="Norway"/>
    <n v="160"/>
    <s v="&lt;0.10%"/>
    <n v="74"/>
  </r>
  <r>
    <x v="7"/>
    <s v="Moldova"/>
    <n v="154"/>
    <s v="&lt;0.10%"/>
    <n v="75"/>
  </r>
  <r>
    <x v="7"/>
    <s v="Ecuador"/>
    <n v="100"/>
    <s v="&lt;0.10%"/>
    <n v="78"/>
  </r>
  <r>
    <x v="7"/>
    <s v="El Salvador"/>
    <n v="100"/>
    <s v="&lt;0.10%"/>
    <n v="79"/>
  </r>
  <r>
    <x v="7"/>
    <s v="Slovakia"/>
    <n v="100"/>
    <s v="&lt;0.10%"/>
    <n v="80"/>
  </r>
  <r>
    <x v="7"/>
    <s v="Czech Republic"/>
    <n v="100"/>
    <s v="&lt;0.10%"/>
    <n v="81"/>
  </r>
  <r>
    <x v="7"/>
    <s v="Dominican Republic"/>
    <n v="44"/>
    <s v="&lt;0.10%"/>
    <n v="83"/>
  </r>
  <r>
    <x v="7"/>
    <s v="Latvia"/>
    <n v="10"/>
    <s v="&lt;0.10%"/>
    <n v="86"/>
  </r>
  <r>
    <x v="7"/>
    <s v="Liechentstein"/>
    <n v="1"/>
    <s v="&lt;0.10%"/>
    <n v="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Capital"/>
    <x v="0"/>
    <n v="548345"/>
  </r>
  <r>
    <s v="Capital"/>
    <x v="1"/>
    <n v="7091"/>
  </r>
  <r>
    <s v="Capital"/>
    <x v="2"/>
    <n v="330946"/>
  </r>
  <r>
    <s v="Capital"/>
    <x v="3"/>
    <n v="169192"/>
  </r>
  <r>
    <s v="Capital"/>
    <x v="4"/>
    <n v="4189"/>
  </r>
  <r>
    <s v="Capital"/>
    <x v="5"/>
    <n v="4679"/>
  </r>
  <r>
    <s v="Capital"/>
    <x v="6"/>
    <n v="13670"/>
  </r>
  <r>
    <s v="Capital"/>
    <x v="7"/>
    <n v="17899"/>
  </r>
  <r>
    <s v="Capital"/>
    <x v="8"/>
    <n v="679"/>
  </r>
  <r>
    <s v="Muharraq"/>
    <x v="9"/>
    <n v="268106"/>
  </r>
  <r>
    <s v="Muharraq"/>
    <x v="1"/>
    <n v="4031"/>
  </r>
  <r>
    <s v="Muharraq"/>
    <x v="2"/>
    <n v="98044"/>
  </r>
  <r>
    <s v="Muharraq"/>
    <x v="3"/>
    <n v="136124"/>
  </r>
  <r>
    <s v="Muharraq"/>
    <x v="4"/>
    <n v="1799"/>
  </r>
  <r>
    <s v="Muharraq"/>
    <x v="5"/>
    <n v="2554"/>
  </r>
  <r>
    <s v="Muharraq"/>
    <x v="6"/>
    <n v="739"/>
  </r>
  <r>
    <s v="Muharraq"/>
    <x v="7"/>
    <n v="24454"/>
  </r>
  <r>
    <s v="Muharraq"/>
    <x v="8"/>
    <n v="361"/>
  </r>
  <r>
    <s v="Northern"/>
    <x v="10"/>
    <n v="379637"/>
  </r>
  <r>
    <s v="Northern"/>
    <x v="1"/>
    <n v="5793"/>
  </r>
  <r>
    <s v="Northern"/>
    <x v="2"/>
    <n v="81916"/>
  </r>
  <r>
    <s v="Northern"/>
    <x v="3"/>
    <n v="272093"/>
  </r>
  <r>
    <s v="Northern"/>
    <x v="4"/>
    <n v="4715"/>
  </r>
  <r>
    <s v="Northern"/>
    <x v="5"/>
    <n v="2725"/>
  </r>
  <r>
    <s v="Northern"/>
    <x v="6"/>
    <n v="1533"/>
  </r>
  <r>
    <s v="Northern"/>
    <x v="7"/>
    <n v="10356"/>
  </r>
  <r>
    <s v="Northern"/>
    <x v="8"/>
    <n v="506"/>
  </r>
  <r>
    <s v="Southern"/>
    <x v="11"/>
    <n v="305547"/>
  </r>
  <r>
    <s v="Southern"/>
    <x v="1"/>
    <n v="4587"/>
  </r>
  <r>
    <s v="Southern"/>
    <x v="2"/>
    <n v="140090"/>
  </r>
  <r>
    <s v="Southern"/>
    <x v="3"/>
    <n v="134953"/>
  </r>
  <r>
    <s v="Southern"/>
    <x v="4"/>
    <n v="1047"/>
  </r>
  <r>
    <s v="Southern"/>
    <x v="5"/>
    <n v="3341"/>
  </r>
  <r>
    <s v="Southern"/>
    <x v="6"/>
    <n v="473"/>
  </r>
  <r>
    <s v="Southern"/>
    <x v="7"/>
    <n v="20815"/>
  </r>
  <r>
    <s v="Southern"/>
    <x v="8"/>
    <n v="241"/>
  </r>
  <r>
    <s v="Grand Total"/>
    <x v="12"/>
    <n v="150163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s v="Male"/>
    <n v="2538"/>
  </r>
  <r>
    <x v="0"/>
    <x v="0"/>
    <s v="Female"/>
    <n v="4553"/>
  </r>
  <r>
    <x v="0"/>
    <x v="1"/>
    <s v="Female"/>
    <n v="71832"/>
  </r>
  <r>
    <x v="0"/>
    <x v="1"/>
    <s v="Male"/>
    <n v="259114"/>
  </r>
  <r>
    <x v="0"/>
    <x v="2"/>
    <s v="Male"/>
    <n v="84877"/>
  </r>
  <r>
    <x v="0"/>
    <x v="2"/>
    <s v="Female"/>
    <n v="84315"/>
  </r>
  <r>
    <x v="0"/>
    <x v="3"/>
    <s v="Male"/>
    <n v="2292"/>
  </r>
  <r>
    <x v="0"/>
    <x v="3"/>
    <s v="Female"/>
    <n v="1897"/>
  </r>
  <r>
    <x v="0"/>
    <x v="4"/>
    <s v="Male"/>
    <n v="2431"/>
  </r>
  <r>
    <x v="0"/>
    <x v="4"/>
    <s v="Female"/>
    <n v="2248"/>
  </r>
  <r>
    <x v="0"/>
    <x v="5"/>
    <s v="Male"/>
    <n v="10195"/>
  </r>
  <r>
    <x v="0"/>
    <x v="5"/>
    <s v="Female"/>
    <n v="3475"/>
  </r>
  <r>
    <x v="0"/>
    <x v="6"/>
    <s v="Male"/>
    <n v="10053"/>
  </r>
  <r>
    <x v="0"/>
    <x v="6"/>
    <s v="Female"/>
    <n v="7846"/>
  </r>
  <r>
    <x v="0"/>
    <x v="7"/>
    <s v="Female"/>
    <n v="310"/>
  </r>
  <r>
    <x v="0"/>
    <x v="7"/>
    <s v="Male"/>
    <n v="369"/>
  </r>
  <r>
    <x v="1"/>
    <x v="0"/>
    <s v="Male"/>
    <n v="950"/>
  </r>
  <r>
    <x v="1"/>
    <x v="0"/>
    <s v="Female"/>
    <n v="3081"/>
  </r>
  <r>
    <x v="1"/>
    <x v="1"/>
    <s v="Female"/>
    <n v="22303"/>
  </r>
  <r>
    <x v="1"/>
    <x v="1"/>
    <s v="Male"/>
    <n v="75741"/>
  </r>
  <r>
    <x v="1"/>
    <x v="2"/>
    <s v="Male"/>
    <n v="68995"/>
  </r>
  <r>
    <x v="1"/>
    <x v="2"/>
    <s v="Female"/>
    <n v="67129"/>
  </r>
  <r>
    <x v="1"/>
    <x v="3"/>
    <s v="Male"/>
    <n v="851"/>
  </r>
  <r>
    <x v="1"/>
    <x v="3"/>
    <s v="Female"/>
    <n v="948"/>
  </r>
  <r>
    <x v="1"/>
    <x v="4"/>
    <s v="Male"/>
    <n v="1273"/>
  </r>
  <r>
    <x v="1"/>
    <x v="4"/>
    <s v="Female"/>
    <n v="1281"/>
  </r>
  <r>
    <x v="1"/>
    <x v="5"/>
    <s v="Male"/>
    <n v="383"/>
  </r>
  <r>
    <x v="1"/>
    <x v="5"/>
    <s v="Female"/>
    <n v="356"/>
  </r>
  <r>
    <x v="1"/>
    <x v="6"/>
    <s v="Male"/>
    <n v="12806"/>
  </r>
  <r>
    <x v="1"/>
    <x v="6"/>
    <s v="Female"/>
    <n v="11648"/>
  </r>
  <r>
    <x v="1"/>
    <x v="7"/>
    <s v="Male"/>
    <n v="192"/>
  </r>
  <r>
    <x v="1"/>
    <x v="7"/>
    <s v="Female"/>
    <n v="169"/>
  </r>
  <r>
    <x v="2"/>
    <x v="0"/>
    <s v="Male"/>
    <n v="982"/>
  </r>
  <r>
    <x v="2"/>
    <x v="0"/>
    <s v="Female"/>
    <n v="4811"/>
  </r>
  <r>
    <x v="2"/>
    <x v="1"/>
    <s v="Male"/>
    <n v="63170"/>
  </r>
  <r>
    <x v="2"/>
    <x v="1"/>
    <s v="Female"/>
    <n v="18746"/>
  </r>
  <r>
    <x v="2"/>
    <x v="2"/>
    <s v="Male"/>
    <n v="138134"/>
  </r>
  <r>
    <x v="2"/>
    <x v="2"/>
    <s v="Female"/>
    <n v="133959"/>
  </r>
  <r>
    <x v="2"/>
    <x v="3"/>
    <s v="Male"/>
    <n v="2388"/>
  </r>
  <r>
    <x v="2"/>
    <x v="3"/>
    <s v="Female"/>
    <n v="2327"/>
  </r>
  <r>
    <x v="2"/>
    <x v="4"/>
    <s v="Male"/>
    <n v="1373"/>
  </r>
  <r>
    <x v="2"/>
    <x v="4"/>
    <s v="Female"/>
    <n v="1352"/>
  </r>
  <r>
    <x v="2"/>
    <x v="5"/>
    <s v="Male"/>
    <n v="799"/>
  </r>
  <r>
    <x v="2"/>
    <x v="5"/>
    <s v="Female"/>
    <n v="734"/>
  </r>
  <r>
    <x v="2"/>
    <x v="6"/>
    <s v="Male"/>
    <n v="4824"/>
  </r>
  <r>
    <x v="2"/>
    <x v="6"/>
    <s v="Female"/>
    <n v="5532"/>
  </r>
  <r>
    <x v="2"/>
    <x v="7"/>
    <s v="Male"/>
    <n v="233"/>
  </r>
  <r>
    <x v="2"/>
    <x v="7"/>
    <s v="Female"/>
    <n v="273"/>
  </r>
  <r>
    <x v="3"/>
    <x v="0"/>
    <s v="Male"/>
    <n v="1206"/>
  </r>
  <r>
    <x v="3"/>
    <x v="0"/>
    <s v="Female"/>
    <n v="3381"/>
  </r>
  <r>
    <x v="3"/>
    <x v="1"/>
    <s v="Male"/>
    <n v="113876"/>
  </r>
  <r>
    <x v="3"/>
    <x v="1"/>
    <s v="Female"/>
    <n v="26214"/>
  </r>
  <r>
    <x v="3"/>
    <x v="2"/>
    <s v="Male"/>
    <n v="69134"/>
  </r>
  <r>
    <x v="3"/>
    <x v="2"/>
    <s v="Female"/>
    <n v="65819"/>
  </r>
  <r>
    <x v="3"/>
    <x v="3"/>
    <s v="Male"/>
    <n v="536"/>
  </r>
  <r>
    <x v="3"/>
    <x v="3"/>
    <s v="Female"/>
    <n v="511"/>
  </r>
  <r>
    <x v="3"/>
    <x v="4"/>
    <s v="Male"/>
    <n v="1524"/>
  </r>
  <r>
    <x v="3"/>
    <x v="4"/>
    <s v="Female"/>
    <n v="1817"/>
  </r>
  <r>
    <x v="3"/>
    <x v="5"/>
    <s v="Male"/>
    <n v="238"/>
  </r>
  <r>
    <x v="3"/>
    <x v="5"/>
    <s v="Female"/>
    <n v="235"/>
  </r>
  <r>
    <x v="3"/>
    <x v="6"/>
    <s v="Female"/>
    <n v="9524"/>
  </r>
  <r>
    <x v="3"/>
    <x v="6"/>
    <s v="Male"/>
    <n v="11291"/>
  </r>
  <r>
    <x v="3"/>
    <x v="7"/>
    <s v="Female"/>
    <n v="114"/>
  </r>
  <r>
    <x v="3"/>
    <x v="7"/>
    <s v="Male"/>
    <n v="12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24118"/>
    <x v="0"/>
  </r>
  <r>
    <x v="1"/>
    <n v="200000"/>
    <x v="0"/>
  </r>
  <r>
    <x v="2"/>
    <n v="150000"/>
    <x v="0"/>
  </r>
  <r>
    <x v="3"/>
    <n v="100000"/>
    <x v="0"/>
  </r>
  <r>
    <x v="4"/>
    <n v="90000"/>
    <x v="0"/>
  </r>
  <r>
    <x v="5"/>
    <n v="75000"/>
    <x v="0"/>
  </r>
  <r>
    <x v="6"/>
    <n v="70000"/>
    <x v="0"/>
  </r>
  <r>
    <x v="7"/>
    <n v="52000"/>
    <x v="0"/>
  </r>
  <r>
    <x v="8"/>
    <n v="10000"/>
    <x v="0"/>
  </r>
  <r>
    <x v="9"/>
    <n v="250000"/>
    <x v="1"/>
  </r>
  <r>
    <x v="10"/>
    <n v="40000"/>
    <x v="1"/>
  </r>
  <r>
    <x v="11"/>
    <n v="25000"/>
    <x v="1"/>
  </r>
  <r>
    <x v="12"/>
    <n v="12000"/>
    <x v="1"/>
  </r>
  <r>
    <x v="13"/>
    <n v="12000"/>
    <x v="1"/>
  </r>
  <r>
    <x v="14"/>
    <n v="10000"/>
    <x v="1"/>
  </r>
  <r>
    <x v="15"/>
    <n v="10000"/>
    <x v="1"/>
  </r>
  <r>
    <x v="16"/>
    <n v="7000"/>
    <x v="1"/>
  </r>
  <r>
    <x v="17"/>
    <n v="5000"/>
    <x v="1"/>
  </r>
  <r>
    <x v="18"/>
    <n v="5000"/>
    <x v="1"/>
  </r>
  <r>
    <x v="19"/>
    <n v="5000"/>
    <x v="1"/>
  </r>
  <r>
    <x v="20"/>
    <n v="5000"/>
    <x v="1"/>
  </r>
  <r>
    <x v="21"/>
    <n v="4000"/>
    <x v="1"/>
  </r>
  <r>
    <x v="22"/>
    <n v="3500"/>
    <x v="1"/>
  </r>
  <r>
    <x v="23"/>
    <n v="3000"/>
    <x v="1"/>
  </r>
  <r>
    <x v="24"/>
    <n v="2500"/>
    <x v="1"/>
  </r>
  <r>
    <x v="25"/>
    <n v="2500"/>
    <x v="1"/>
  </r>
  <r>
    <x v="26"/>
    <n v="2500"/>
    <x v="1"/>
  </r>
  <r>
    <x v="27"/>
    <n v="2430"/>
    <x v="1"/>
  </r>
  <r>
    <x v="28"/>
    <n v="2348"/>
    <x v="1"/>
  </r>
  <r>
    <x v="29"/>
    <n v="1500"/>
    <x v="1"/>
  </r>
  <r>
    <x v="30"/>
    <n v="1500"/>
    <x v="1"/>
  </r>
  <r>
    <x v="31"/>
    <n v="1184"/>
    <x v="1"/>
  </r>
  <r>
    <x v="32"/>
    <n v="1180"/>
    <x v="1"/>
  </r>
  <r>
    <x v="33"/>
    <n v="1000"/>
    <x v="1"/>
  </r>
  <r>
    <x v="34"/>
    <n v="1000"/>
    <x v="1"/>
  </r>
  <r>
    <x v="35"/>
    <n v="300"/>
    <x v="1"/>
  </r>
  <r>
    <x v="36"/>
    <n v="250"/>
    <x v="1"/>
  </r>
  <r>
    <x v="37"/>
    <n v="125"/>
    <x v="1"/>
  </r>
  <r>
    <x v="38"/>
    <n v="100000"/>
    <x v="2"/>
  </r>
  <r>
    <x v="39"/>
    <n v="90000"/>
    <x v="2"/>
  </r>
  <r>
    <x v="40"/>
    <n v="70000"/>
    <x v="2"/>
  </r>
  <r>
    <x v="41"/>
    <n v="40000"/>
    <x v="2"/>
  </r>
  <r>
    <x v="42"/>
    <n v="30000"/>
    <x v="2"/>
  </r>
  <r>
    <x v="43"/>
    <n v="5000"/>
    <x v="2"/>
  </r>
  <r>
    <x v="44"/>
    <n v="3000"/>
    <x v="2"/>
  </r>
  <r>
    <x v="45"/>
    <n v="750"/>
    <x v="2"/>
  </r>
  <r>
    <x v="46"/>
    <n v="500"/>
    <x v="2"/>
  </r>
  <r>
    <x v="47"/>
    <n v="200"/>
    <x v="2"/>
  </r>
  <r>
    <x v="48"/>
    <n v="100"/>
    <x v="2"/>
  </r>
  <r>
    <x v="49"/>
    <n v="1"/>
    <x v="2"/>
  </r>
  <r>
    <x v="50"/>
    <n v="1"/>
    <x v="2"/>
  </r>
  <r>
    <x v="51"/>
    <n v="150000"/>
    <x v="3"/>
  </r>
  <r>
    <x v="52"/>
    <n v="10000"/>
    <x v="3"/>
  </r>
  <r>
    <x v="53"/>
    <n v="7000"/>
    <x v="3"/>
  </r>
  <r>
    <x v="54"/>
    <n v="5500"/>
    <x v="3"/>
  </r>
  <r>
    <x v="55"/>
    <n v="10000"/>
    <x v="4"/>
  </r>
  <r>
    <x v="56"/>
    <n v="2603"/>
    <x v="4"/>
  </r>
  <r>
    <x v="57"/>
    <n v="400"/>
    <x v="4"/>
  </r>
  <r>
    <x v="58"/>
    <n v="85000"/>
    <x v="5"/>
  </r>
  <r>
    <x v="59"/>
    <n v="10000"/>
    <x v="5"/>
  </r>
  <r>
    <x v="60"/>
    <n v="6500"/>
    <x v="5"/>
  </r>
  <r>
    <x v="61"/>
    <n v="2100"/>
    <x v="5"/>
  </r>
  <r>
    <x v="62"/>
    <n v="50000"/>
    <x v="6"/>
  </r>
  <r>
    <x v="63"/>
    <n v="40000"/>
    <x v="6"/>
  </r>
  <r>
    <x v="64"/>
    <n v="16000"/>
    <x v="6"/>
  </r>
  <r>
    <x v="65"/>
    <n v="5466"/>
    <x v="6"/>
  </r>
  <r>
    <x v="66"/>
    <n v="3500"/>
    <x v="6"/>
  </r>
  <r>
    <x v="67"/>
    <n v="2500"/>
    <x v="6"/>
  </r>
  <r>
    <x v="68"/>
    <n v="1200"/>
    <x v="6"/>
  </r>
  <r>
    <x v="69"/>
    <n v="444"/>
    <x v="6"/>
  </r>
  <r>
    <x v="70"/>
    <n v="300"/>
    <x v="6"/>
  </r>
  <r>
    <x v="71"/>
    <n v="270"/>
    <x v="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s v="Egypt*"/>
    <n v="400000"/>
    <s v="4,18%"/>
    <x v="0"/>
  </r>
  <r>
    <s v="Jordan"/>
    <n v="200000"/>
    <s v="2,09%"/>
    <x v="0"/>
  </r>
  <r>
    <s v="Palestine"/>
    <n v="150000"/>
    <s v="1,57%"/>
    <x v="0"/>
  </r>
  <r>
    <s v="Lebanon*"/>
    <n v="100000"/>
    <s v="1,04%"/>
    <x v="0"/>
  </r>
  <r>
    <s v="Yemen"/>
    <n v="90000"/>
    <s v="0,94%"/>
    <x v="0"/>
  </r>
  <r>
    <s v="Sudan"/>
    <n v="75000"/>
    <s v="0,78%"/>
    <x v="0"/>
  </r>
  <r>
    <s v="Iraq"/>
    <n v="52000"/>
    <s v="0,54%"/>
    <x v="0"/>
  </r>
  <r>
    <s v="Algeria"/>
    <n v="10000"/>
    <s v="0,10%"/>
    <x v="0"/>
  </r>
  <r>
    <s v="United Kingdom"/>
    <n v="120000"/>
    <s v="1,25%"/>
    <x v="1"/>
  </r>
  <r>
    <s v="France"/>
    <n v="25000"/>
    <s v="0,26%"/>
    <x v="1"/>
  </r>
  <r>
    <s v="Germany"/>
    <n v="12000"/>
    <s v="0,12%"/>
    <x v="1"/>
  </r>
  <r>
    <s v="Spain"/>
    <n v="12000"/>
    <s v="0,11%"/>
    <x v="1"/>
  </r>
  <r>
    <s v="Italy"/>
    <n v="10000"/>
    <s v="0,10%"/>
    <x v="1"/>
  </r>
  <r>
    <s v="Ireland"/>
    <n v="7000"/>
    <s v="0,07%"/>
    <x v="1"/>
  </r>
  <r>
    <s v="Greece"/>
    <n v="5000"/>
    <s v="0,05%"/>
    <x v="1"/>
  </r>
  <r>
    <s v="Netherlands"/>
    <n v="5000"/>
    <s v="0,05%"/>
    <x v="1"/>
  </r>
  <r>
    <s v="Serbia"/>
    <n v="5000"/>
    <s v="0,05%"/>
    <x v="1"/>
  </r>
  <r>
    <s v="Ukraine"/>
    <n v="5000"/>
    <s v="0,05%"/>
    <x v="1"/>
  </r>
  <r>
    <s v="Sweden"/>
    <n v="4000"/>
    <s v="0,04%"/>
    <x v="1"/>
  </r>
  <r>
    <s v="Denmark"/>
    <n v="3500"/>
    <s v="~0,03%"/>
    <x v="1"/>
  </r>
  <r>
    <s v="Belgium"/>
    <n v="3000"/>
    <s v="0,03%"/>
    <x v="1"/>
  </r>
  <r>
    <s v="Austria"/>
    <n v="2500"/>
    <s v="~0,03%"/>
    <x v="1"/>
  </r>
  <r>
    <s v="Belarus"/>
    <n v="2500"/>
    <s v="~0,03%"/>
    <x v="1"/>
  </r>
  <r>
    <s v="Hungary"/>
    <n v="2500"/>
    <s v="~0,03%"/>
    <x v="1"/>
  </r>
  <r>
    <s v="Switzerland"/>
    <n v="2430"/>
    <s v="~0,03%"/>
    <x v="1"/>
  </r>
  <r>
    <s v="Poland"/>
    <n v="2348"/>
    <s v="~0,02%"/>
    <x v="1"/>
  </r>
  <r>
    <s v="BIH"/>
    <n v="1500"/>
    <s v="0,01% – 0,02%"/>
    <x v="1"/>
  </r>
  <r>
    <s v="Czech Republic"/>
    <n v="1500"/>
    <s v="~0,02%"/>
    <x v="1"/>
  </r>
  <r>
    <s v="Norway"/>
    <n v="1184"/>
    <s v="~0,01%"/>
    <x v="1"/>
  </r>
  <r>
    <s v="Finland"/>
    <n v="1180"/>
    <s v="~0,01%"/>
    <x v="1"/>
  </r>
  <r>
    <s v="Cyprus"/>
    <n v="1000"/>
    <s v="~0,01%"/>
    <x v="1"/>
  </r>
  <r>
    <s v="Slovakia"/>
    <n v="1000"/>
    <s v="~0,01%"/>
    <x v="1"/>
  </r>
  <r>
    <s v="Latvia"/>
    <n v="300"/>
    <s v="&lt; 0,01%"/>
    <x v="1"/>
  </r>
  <r>
    <s v="Albania"/>
    <n v="250"/>
    <s v="&lt; 0,01%"/>
    <x v="1"/>
  </r>
  <r>
    <s v="Slovenia"/>
    <n v="125"/>
    <s v="&lt; 0,01%"/>
    <x v="1"/>
  </r>
  <r>
    <s v="South Africa"/>
    <n v="100000"/>
    <s v="1,04%"/>
    <x v="2"/>
  </r>
  <r>
    <s v="Ethiopia"/>
    <n v="90000"/>
    <s v="0,94%"/>
    <x v="2"/>
  </r>
  <r>
    <s v="Somalia"/>
    <n v="70000"/>
    <s v="0,73%"/>
    <x v="2"/>
  </r>
  <r>
    <s v="Kenya"/>
    <n v="40000"/>
    <s v="0,42%"/>
    <x v="2"/>
  </r>
  <r>
    <s v="Mauritania"/>
    <n v="5000"/>
    <s v="0,05%"/>
    <x v="2"/>
  </r>
  <r>
    <s v="Eritrea"/>
    <n v="3000"/>
    <s v="0,03%"/>
    <x v="2"/>
  </r>
  <r>
    <s v="Senegal"/>
    <n v="750"/>
    <s v="&lt; 0,01%"/>
    <x v="2"/>
  </r>
  <r>
    <s v="Ghana"/>
    <n v="500"/>
    <s v="&lt; 0,01%"/>
    <x v="2"/>
  </r>
  <r>
    <s v="Chad"/>
    <n v="200"/>
    <s v="&lt; 0,01%"/>
    <x v="2"/>
  </r>
  <r>
    <s v="Angola"/>
    <n v="100"/>
    <s v="&lt; 0,01%"/>
    <x v="2"/>
  </r>
  <r>
    <s v="Iran*"/>
    <n v="450000"/>
    <s v="4,18% – 5,22%"/>
    <x v="3"/>
  </r>
  <r>
    <s v="Afghanistan"/>
    <n v="150000"/>
    <s v="1,57%"/>
    <x v="3"/>
  </r>
  <r>
    <s v="Turkey"/>
    <n v="10000"/>
    <s v="0,10%"/>
    <x v="3"/>
  </r>
  <r>
    <s v="Azerbaijan"/>
    <n v="7000"/>
    <s v="0,07%"/>
    <x v="3"/>
  </r>
  <r>
    <s v="Kazakhstan"/>
    <n v="5500"/>
    <s v="0,05% – 0,06%"/>
    <x v="3"/>
  </r>
  <r>
    <s v="China"/>
    <n v="200000"/>
    <s v="2,09%"/>
    <x v="4"/>
  </r>
  <r>
    <s v="South Korea"/>
    <n v="10000"/>
    <s v="0,10%"/>
    <x v="4"/>
  </r>
  <r>
    <s v="Japan"/>
    <n v="2603"/>
    <s v="~0,03%"/>
    <x v="4"/>
  </r>
  <r>
    <s v="Taiwan"/>
    <n v="400"/>
    <s v="&lt; 0,01%"/>
    <x v="4"/>
  </r>
  <r>
    <s v="Philippines"/>
    <n v="525530"/>
    <s v="5,49%"/>
    <x v="5"/>
  </r>
  <r>
    <s v="Indonesia"/>
    <n v="85000"/>
    <s v="0,89%"/>
    <x v="5"/>
  </r>
  <r>
    <s v="Thailand"/>
    <n v="10000"/>
    <s v="0,10%"/>
    <x v="5"/>
  </r>
  <r>
    <s v="Malaysia"/>
    <n v="6500"/>
    <s v="0,06% – 0,07%"/>
    <x v="5"/>
  </r>
  <r>
    <s v="Singapore"/>
    <n v="2100"/>
    <s v="~0,02%"/>
    <x v="5"/>
  </r>
  <r>
    <s v="India"/>
    <n v="2600000"/>
    <s v="27,15%"/>
    <x v="6"/>
  </r>
  <r>
    <s v="Pakistan"/>
    <n v="1200000"/>
    <s v="12,53%"/>
    <x v="6"/>
  </r>
  <r>
    <s v="Bangladesh"/>
    <n v="700000"/>
    <s v="7,31%"/>
    <x v="6"/>
  </r>
  <r>
    <s v="Nepal"/>
    <n v="300000"/>
    <s v="3,13%"/>
    <x v="6"/>
  </r>
  <r>
    <s v="Sri Lanka"/>
    <n v="300000"/>
    <s v="3,13%"/>
    <x v="6"/>
  </r>
  <r>
    <s v="UAE"/>
    <n v="1084764"/>
    <s v="11,32%"/>
    <x v="7"/>
  </r>
  <r>
    <s v="USA"/>
    <n v="50000"/>
    <s v="0,52%"/>
    <x v="8"/>
  </r>
  <r>
    <s v="Canada"/>
    <n v="40000"/>
    <s v="0,42%"/>
    <x v="8"/>
  </r>
  <r>
    <s v="Australia"/>
    <n v="16000"/>
    <s v="0,17%"/>
    <x v="8"/>
  </r>
  <r>
    <s v="Mexico"/>
    <n v="3250"/>
    <s v="~0,03%"/>
    <x v="8"/>
  </r>
  <r>
    <s v="Dominican Republic"/>
    <n v="2500"/>
    <s v="0,02% – 0,03%"/>
    <x v="8"/>
  </r>
  <r>
    <s v="Venezuela"/>
    <n v="1200"/>
    <s v="~0,01%"/>
    <x v="8"/>
  </r>
  <r>
    <s v="New Zealand"/>
    <n v="444"/>
    <s v="&lt; 0,01%"/>
    <x v="8"/>
  </r>
  <r>
    <s v="Peru"/>
    <n v="300"/>
    <s v="&lt; 0,01%"/>
    <x v="8"/>
  </r>
  <r>
    <s v="Chile"/>
    <n v="270"/>
    <s v="&lt; 0,01%"/>
    <x v="8"/>
  </r>
  <r>
    <m/>
    <m/>
    <m/>
    <x v="9"/>
  </r>
  <r>
    <m/>
    <m/>
    <m/>
    <x v="9"/>
  </r>
  <r>
    <m/>
    <m/>
    <m/>
    <x v="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x v="0"/>
    <n v="2600000"/>
    <n v="0.27698682650653134"/>
    <x v="0"/>
    <n v="2652702.8374530505"/>
    <n v="3695500"/>
  </r>
  <r>
    <x v="1"/>
    <n v="1200000"/>
    <n v="0.12784007377224524"/>
    <x v="0"/>
    <n v="1224324.3865167927"/>
    <n v="1624500"/>
  </r>
  <r>
    <x v="2"/>
    <n v="1084764"/>
    <n v="0.11556359148789652"/>
    <x v="1"/>
    <n v="1106752.515679585"/>
    <n v="1106752.515679585"/>
  </r>
  <r>
    <x v="3"/>
    <n v="700000"/>
    <n v="7.4573376367143049E-2"/>
    <x v="0"/>
    <n v="714189.22546812904"/>
    <n v="714189.22546812904"/>
  </r>
  <r>
    <x v="4"/>
    <n v="525530"/>
    <n v="5.5986494974606699E-2"/>
    <x v="2"/>
    <n v="536182.66237180831"/>
    <n v="674500"/>
  </r>
  <r>
    <x v="5"/>
    <n v="450000"/>
    <n v="4.7940027664591961E-2"/>
    <x v="3"/>
    <n v="459121.6449437972"/>
    <n v="459121.6449437972"/>
  </r>
  <r>
    <x v="6"/>
    <n v="400000"/>
    <n v="4.2613357924081746E-2"/>
    <x v="4"/>
    <n v="408108.12883893086"/>
    <n v="408108.12883893086"/>
  </r>
  <r>
    <x v="7"/>
    <n v="300000"/>
    <n v="3.196001844306131E-2"/>
    <x v="0"/>
    <n v="306081.09662919817"/>
    <n v="306081.09662919817"/>
  </r>
  <r>
    <x v="8"/>
    <n v="300000"/>
    <n v="3.196001844306131E-2"/>
    <x v="0"/>
    <n v="306081.09662919817"/>
    <n v="306081.09662919817"/>
  </r>
  <r>
    <x v="9"/>
    <n v="200000"/>
    <n v="2.1306678962040873E-2"/>
    <x v="4"/>
    <n v="204054.06441946543"/>
    <n v="204054.06441946543"/>
  </r>
  <r>
    <x v="10"/>
    <n v="200000"/>
    <n v="2.1306678962040873E-2"/>
    <x v="5"/>
    <n v="204054.06441946543"/>
    <n v="204054.06441946543"/>
  </r>
  <r>
    <x v="11"/>
    <n v="150000"/>
    <n v="1.5980009221530655E-2"/>
    <x v="4"/>
    <n v="153040.54831459909"/>
    <n v="153040.54831459909"/>
  </r>
  <r>
    <x v="12"/>
    <n v="150000"/>
    <n v="1.5980009221530655E-2"/>
    <x v="3"/>
    <n v="153040.54831459909"/>
    <n v="153040.54831459909"/>
  </r>
  <r>
    <x v="13"/>
    <n v="120000"/>
    <n v="1.2784007377224524E-2"/>
    <x v="6"/>
    <n v="122432.43865167927"/>
    <n v="122432.43865167927"/>
  </r>
  <r>
    <x v="14"/>
    <n v="100000"/>
    <n v="1.0653339481020437E-2"/>
    <x v="4"/>
    <n v="102027.03220973272"/>
    <n v="102027.03220973272"/>
  </r>
  <r>
    <x v="15"/>
    <n v="100000"/>
    <n v="1.0653339481020437E-2"/>
    <x v="7"/>
    <n v="102027.03220973272"/>
    <n v="102027.03220973272"/>
  </r>
  <r>
    <x v="16"/>
    <n v="90000"/>
    <n v="9.5880055329183936E-3"/>
    <x v="4"/>
    <n v="91824.328988759458"/>
    <n v="91824.328988759458"/>
  </r>
  <r>
    <x v="17"/>
    <n v="90000"/>
    <n v="9.5880055329183936E-3"/>
    <x v="7"/>
    <n v="91824.328988759458"/>
    <n v="91824.328988759458"/>
  </r>
  <r>
    <x v="18"/>
    <n v="85000"/>
    <n v="9.0553385588673704E-3"/>
    <x v="2"/>
    <n v="86722.977378272801"/>
    <n v="86722.977378272801"/>
  </r>
  <r>
    <x v="19"/>
    <n v="75000"/>
    <n v="7.9900046107653274E-3"/>
    <x v="4"/>
    <n v="76520.274157299544"/>
    <n v="76520.274157299544"/>
  </r>
  <r>
    <x v="20"/>
    <n v="70000"/>
    <n v="7.4573376367143059E-3"/>
    <x v="7"/>
    <n v="71418.922546812901"/>
    <n v="71418.922546812901"/>
  </r>
  <r>
    <x v="21"/>
    <n v="52000"/>
    <n v="5.5397365301306269E-3"/>
    <x v="4"/>
    <n v="53054.056749061012"/>
    <n v="53054.056749061012"/>
  </r>
  <r>
    <x v="22"/>
    <n v="50000"/>
    <n v="5.3266697405102183E-3"/>
    <x v="8"/>
    <n v="51013.516104866358"/>
    <n v="51013.516104866358"/>
  </r>
  <r>
    <x v="23"/>
    <n v="40000"/>
    <n v="4.2613357924081744E-3"/>
    <x v="7"/>
    <n v="40810.812883893086"/>
    <n v="40810.812883893086"/>
  </r>
  <r>
    <x v="24"/>
    <n v="40000"/>
    <n v="4.2613357924081744E-3"/>
    <x v="8"/>
    <n v="40810.812883893086"/>
    <n v="40810.812883893086"/>
  </r>
  <r>
    <x v="25"/>
    <n v="25000"/>
    <n v="2.6633348702551091E-3"/>
    <x v="6"/>
    <n v="25506.758052433179"/>
    <n v="25506.758052433179"/>
  </r>
  <r>
    <x v="26"/>
    <n v="16000"/>
    <n v="1.7045343169632698E-3"/>
    <x v="8"/>
    <n v="16324.325153557234"/>
    <n v="16324.325153557234"/>
  </r>
  <r>
    <x v="27"/>
    <n v="12000"/>
    <n v="1.2784007377224524E-3"/>
    <x v="6"/>
    <n v="12243.243865167928"/>
    <n v="12243.243865167928"/>
  </r>
  <r>
    <x v="28"/>
    <n v="12000"/>
    <n v="1.2784007377224524E-3"/>
    <x v="6"/>
    <n v="12243.243865167928"/>
    <n v="12243.243865167928"/>
  </r>
  <r>
    <x v="29"/>
    <n v="10000"/>
    <n v="1.0653339481020436E-3"/>
    <x v="4"/>
    <n v="10202.703220973272"/>
    <n v="10202.703220973272"/>
  </r>
  <r>
    <x v="30"/>
    <n v="10000"/>
    <n v="1.0653339481020436E-3"/>
    <x v="6"/>
    <n v="10202.703220973272"/>
    <n v="10202.703220973272"/>
  </r>
  <r>
    <x v="31"/>
    <n v="10000"/>
    <n v="1.0653339481020436E-3"/>
    <x v="3"/>
    <n v="10202.703220973272"/>
    <n v="10202.703220973272"/>
  </r>
  <r>
    <x v="32"/>
    <n v="10000"/>
    <n v="1.0653339481020436E-3"/>
    <x v="5"/>
    <n v="10202.703220973272"/>
    <n v="10202.703220973272"/>
  </r>
  <r>
    <x v="33"/>
    <n v="10000"/>
    <n v="1.0653339481020436E-3"/>
    <x v="2"/>
    <n v="10202.703220973272"/>
    <n v="10202.703220973272"/>
  </r>
  <r>
    <x v="34"/>
    <n v="7000"/>
    <n v="7.4573376367143051E-4"/>
    <x v="6"/>
    <n v="7141.8922546812901"/>
    <n v="7141.8922546812901"/>
  </r>
  <r>
    <x v="35"/>
    <n v="7000"/>
    <n v="7.4573376367143051E-4"/>
    <x v="3"/>
    <n v="7141.8922546812901"/>
    <n v="7141.8922546812901"/>
  </r>
  <r>
    <x v="36"/>
    <n v="6500"/>
    <n v="6.9246706626632836E-4"/>
    <x v="2"/>
    <n v="6631.7570936326265"/>
    <n v="6631.7570936326265"/>
  </r>
  <r>
    <x v="37"/>
    <n v="5500"/>
    <n v="5.8593367145612406E-4"/>
    <x v="3"/>
    <n v="5611.4867715353002"/>
    <n v="5611.4867715353002"/>
  </r>
  <r>
    <x v="38"/>
    <n v="5000"/>
    <n v="5.3266697405102181E-4"/>
    <x v="6"/>
    <n v="5101.3516104866358"/>
    <n v="5101.3516104866358"/>
  </r>
  <r>
    <x v="39"/>
    <n v="5000"/>
    <n v="5.3266697405102181E-4"/>
    <x v="6"/>
    <n v="5101.3516104866358"/>
    <n v="5101.3516104866358"/>
  </r>
  <r>
    <x v="40"/>
    <n v="5000"/>
    <n v="5.3266697405102181E-4"/>
    <x v="6"/>
    <n v="5101.3516104866358"/>
    <n v="5101.3516104866358"/>
  </r>
  <r>
    <x v="41"/>
    <n v="5000"/>
    <n v="5.3266697405102181E-4"/>
    <x v="6"/>
    <n v="5101.3516104866358"/>
    <n v="5101.3516104866358"/>
  </r>
  <r>
    <x v="42"/>
    <n v="5000"/>
    <n v="5.3266697405102181E-4"/>
    <x v="7"/>
    <n v="5101.3516104866358"/>
    <n v="5101.3516104866358"/>
  </r>
  <r>
    <x v="43"/>
    <n v="4000"/>
    <n v="4.2613357924081746E-4"/>
    <x v="6"/>
    <n v="4081.0812883893086"/>
    <n v="4081.0812883893086"/>
  </r>
  <r>
    <x v="44"/>
    <n v="3500"/>
    <n v="3.7286688183571525E-4"/>
    <x v="6"/>
    <n v="3570.946127340645"/>
    <n v="3570.946127340645"/>
  </r>
  <r>
    <x v="45"/>
    <n v="3250"/>
    <n v="3.4623353313316418E-4"/>
    <x v="8"/>
    <n v="3315.8785468163132"/>
    <n v="3315.8785468163132"/>
  </r>
  <r>
    <x v="46"/>
    <n v="3000"/>
    <n v="3.196001844306131E-4"/>
    <x v="6"/>
    <n v="3060.8109662919819"/>
    <n v="3060.8109662919819"/>
  </r>
  <r>
    <x v="47"/>
    <n v="3000"/>
    <n v="3.196001844306131E-4"/>
    <x v="7"/>
    <n v="3060.8109662919819"/>
    <n v="3060.8109662919819"/>
  </r>
  <r>
    <x v="48"/>
    <n v="2603"/>
    <n v="2.7730642669096197E-4"/>
    <x v="5"/>
    <n v="2655.7636484193426"/>
    <n v="2655.7636484193426"/>
  </r>
  <r>
    <x v="49"/>
    <n v="2500"/>
    <n v="2.663334870255109E-4"/>
    <x v="6"/>
    <n v="2550.6758052433179"/>
    <n v="2550.6758052433179"/>
  </r>
  <r>
    <x v="50"/>
    <n v="2500"/>
    <n v="2.663334870255109E-4"/>
    <x v="6"/>
    <n v="2550.6758052433179"/>
    <n v="2550.6758052433179"/>
  </r>
  <r>
    <x v="51"/>
    <n v="2500"/>
    <n v="2.663334870255109E-4"/>
    <x v="6"/>
    <n v="2550.6758052433179"/>
    <n v="2550.6758052433179"/>
  </r>
  <r>
    <x v="52"/>
    <n v="2500"/>
    <n v="2.663334870255109E-4"/>
    <x v="8"/>
    <n v="2550.6758052433179"/>
    <n v="2550.6758052433179"/>
  </r>
  <r>
    <x v="53"/>
    <n v="2430"/>
    <n v="2.5887614938879659E-4"/>
    <x v="6"/>
    <n v="2479.2568826965048"/>
    <n v="2479.2568826965048"/>
  </r>
  <r>
    <x v="54"/>
    <n v="2348"/>
    <n v="2.5014041101435985E-4"/>
    <x v="6"/>
    <n v="2395.5947162845241"/>
    <n v="2395.5947162845241"/>
  </r>
  <r>
    <x v="55"/>
    <n v="2100"/>
    <n v="2.2372012910142918E-4"/>
    <x v="2"/>
    <n v="2142.5676764043874"/>
    <n v="2142.5676764043874"/>
  </r>
  <r>
    <x v="56"/>
    <n v="1500"/>
    <n v="1.5980009221530655E-4"/>
    <x v="6"/>
    <n v="1530.405483145991"/>
    <n v="1530.405483145991"/>
  </r>
  <r>
    <x v="57"/>
    <n v="1500"/>
    <n v="1.5980009221530655E-4"/>
    <x v="6"/>
    <n v="1530.405483145991"/>
    <n v="1530.405483145991"/>
  </r>
  <r>
    <x v="58"/>
    <n v="1200"/>
    <n v="1.2784007377224523E-4"/>
    <x v="8"/>
    <n v="1224.3243865167926"/>
    <n v="1224.3243865167926"/>
  </r>
  <r>
    <x v="59"/>
    <n v="1184"/>
    <n v="1.2613553945528197E-4"/>
    <x v="6"/>
    <n v="1208.0000613632353"/>
    <n v="1208.0000613632353"/>
  </r>
  <r>
    <x v="60"/>
    <n v="1180"/>
    <n v="1.2570940587604116E-4"/>
    <x v="6"/>
    <n v="1203.9189800748461"/>
    <n v="1203.9189800748461"/>
  </r>
  <r>
    <x v="61"/>
    <n v="1000"/>
    <n v="1.0653339481020436E-4"/>
    <x v="6"/>
    <n v="1020.2703220973272"/>
    <n v="1020.2703220973272"/>
  </r>
  <r>
    <x v="62"/>
    <n v="1000"/>
    <n v="1.0653339481020436E-4"/>
    <x v="6"/>
    <n v="1020.2703220973272"/>
    <n v="1020.2703220973272"/>
  </r>
  <r>
    <x v="63"/>
    <n v="750"/>
    <n v="7.9900046107653276E-5"/>
    <x v="7"/>
    <n v="765.20274157299548"/>
    <n v="765.20274157299548"/>
  </r>
  <r>
    <x v="64"/>
    <n v="500"/>
    <n v="5.3266697405102182E-5"/>
    <x v="7"/>
    <n v="510.13516104866358"/>
    <n v="510.13516104866358"/>
  </r>
  <r>
    <x v="65"/>
    <n v="444"/>
    <n v="4.7300827295730739E-5"/>
    <x v="8"/>
    <n v="453.00002301121327"/>
    <n v="453.00002301121327"/>
  </r>
  <r>
    <x v="66"/>
    <n v="400"/>
    <n v="4.2613357924081744E-5"/>
    <x v="5"/>
    <n v="408.10812883893084"/>
    <n v="408.10812883893084"/>
  </r>
  <r>
    <x v="67"/>
    <n v="300"/>
    <n v="3.1960018443061306E-5"/>
    <x v="6"/>
    <n v="306.08109662919816"/>
    <n v="306.08109662919816"/>
  </r>
  <r>
    <x v="68"/>
    <n v="300"/>
    <n v="3.1960018443061306E-5"/>
    <x v="8"/>
    <n v="306.08109662919816"/>
    <n v="306.08109662919816"/>
  </r>
  <r>
    <x v="69"/>
    <n v="270"/>
    <n v="2.8764016598755178E-5"/>
    <x v="8"/>
    <n v="275.47298696627831"/>
    <n v="275.47298696627831"/>
  </r>
  <r>
    <x v="70"/>
    <n v="250"/>
    <n v="2.6633348702551091E-5"/>
    <x v="6"/>
    <n v="255.06758052433179"/>
    <n v="255.06758052433179"/>
  </r>
  <r>
    <x v="71"/>
    <n v="200"/>
    <n v="2.1306678962040872E-5"/>
    <x v="7"/>
    <n v="204.05406441946542"/>
    <n v="204.05406441946542"/>
  </r>
  <r>
    <x v="72"/>
    <n v="125"/>
    <n v="1.3316674351275545E-5"/>
    <x v="6"/>
    <n v="127.53379026216589"/>
    <n v="127.53379026216589"/>
  </r>
  <r>
    <x v="73"/>
    <n v="100"/>
    <n v="1.0653339481020436E-5"/>
    <x v="7"/>
    <n v="102.02703220973271"/>
    <n v="102.0270322097327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x v="0"/>
    <n v="357221"/>
    <x v="0"/>
  </r>
  <r>
    <x v="1"/>
    <n v="171368"/>
    <x v="0"/>
  </r>
  <r>
    <x v="2"/>
    <n v="107105"/>
    <x v="0"/>
  </r>
  <r>
    <x v="3"/>
    <n v="71403"/>
    <x v="0"/>
  </r>
  <r>
    <x v="4"/>
    <n v="64263"/>
    <x v="0"/>
  </r>
  <r>
    <x v="5"/>
    <n v="53553"/>
    <x v="0"/>
  </r>
  <r>
    <x v="6"/>
    <n v="34478"/>
    <x v="0"/>
  </r>
  <r>
    <x v="7"/>
    <n v="6630"/>
    <x v="0"/>
  </r>
  <r>
    <x v="8"/>
    <n v="85684"/>
    <x v="1"/>
  </r>
  <r>
    <x v="9"/>
    <n v="16576"/>
    <x v="1"/>
  </r>
  <r>
    <x v="10"/>
    <n v="7956"/>
    <x v="1"/>
  </r>
  <r>
    <x v="11"/>
    <n v="7956"/>
    <x v="1"/>
  </r>
  <r>
    <x v="12"/>
    <n v="6630"/>
    <x v="1"/>
  </r>
  <r>
    <x v="13"/>
    <n v="4641"/>
    <x v="1"/>
  </r>
  <r>
    <x v="14"/>
    <n v="3315"/>
    <x v="1"/>
  </r>
  <r>
    <x v="15"/>
    <n v="3315"/>
    <x v="1"/>
  </r>
  <r>
    <x v="16"/>
    <n v="3315"/>
    <x v="1"/>
  </r>
  <r>
    <x v="17"/>
    <n v="3315"/>
    <x v="1"/>
  </r>
  <r>
    <x v="18"/>
    <n v="2652"/>
    <x v="1"/>
  </r>
  <r>
    <x v="19"/>
    <n v="2321"/>
    <x v="1"/>
  </r>
  <r>
    <x v="20"/>
    <n v="1989"/>
    <x v="1"/>
  </r>
  <r>
    <x v="21"/>
    <n v="1658"/>
    <x v="1"/>
  </r>
  <r>
    <x v="22"/>
    <n v="1658"/>
    <x v="1"/>
  </r>
  <r>
    <x v="23"/>
    <n v="1658"/>
    <x v="1"/>
  </r>
  <r>
    <x v="24"/>
    <n v="1611"/>
    <x v="1"/>
  </r>
  <r>
    <x v="25"/>
    <n v="1557"/>
    <x v="1"/>
  </r>
  <r>
    <x v="26"/>
    <n v="995"/>
    <x v="1"/>
  </r>
  <r>
    <x v="27"/>
    <n v="995"/>
    <x v="1"/>
  </r>
  <r>
    <x v="28"/>
    <n v="785"/>
    <x v="1"/>
  </r>
  <r>
    <x v="29"/>
    <n v="782"/>
    <x v="1"/>
  </r>
  <r>
    <x v="30"/>
    <n v="663"/>
    <x v="1"/>
  </r>
  <r>
    <x v="31"/>
    <n v="663"/>
    <x v="1"/>
  </r>
  <r>
    <x v="32"/>
    <n v="199"/>
    <x v="1"/>
  </r>
  <r>
    <x v="33"/>
    <n v="166"/>
    <x v="1"/>
  </r>
  <r>
    <x v="34"/>
    <n v="83"/>
    <x v="1"/>
  </r>
  <r>
    <x v="35"/>
    <n v="71403"/>
    <x v="2"/>
  </r>
  <r>
    <x v="36"/>
    <n v="64263"/>
    <x v="2"/>
  </r>
  <r>
    <x v="37"/>
    <n v="49982"/>
    <x v="2"/>
  </r>
  <r>
    <x v="38"/>
    <n v="26521"/>
    <x v="2"/>
  </r>
  <r>
    <x v="39"/>
    <n v="3315"/>
    <x v="2"/>
  </r>
  <r>
    <x v="40"/>
    <n v="1989"/>
    <x v="2"/>
  </r>
  <r>
    <x v="41"/>
    <n v="497"/>
    <x v="2"/>
  </r>
  <r>
    <x v="42"/>
    <n v="332"/>
    <x v="2"/>
  </r>
  <r>
    <x v="43"/>
    <n v="133"/>
    <x v="2"/>
  </r>
  <r>
    <x v="44"/>
    <n v="66"/>
    <x v="2"/>
  </r>
  <r>
    <x v="45"/>
    <n v="401874"/>
    <x v="3"/>
  </r>
  <r>
    <x v="46"/>
    <n v="107105"/>
    <x v="3"/>
  </r>
  <r>
    <x v="47"/>
    <n v="6630"/>
    <x v="3"/>
  </r>
  <r>
    <x v="48"/>
    <n v="4641"/>
    <x v="3"/>
  </r>
  <r>
    <x v="49"/>
    <n v="3647"/>
    <x v="3"/>
  </r>
  <r>
    <x v="50"/>
    <n v="171368"/>
    <x v="4"/>
  </r>
  <r>
    <x v="51"/>
    <n v="6630"/>
    <x v="4"/>
  </r>
  <r>
    <x v="52"/>
    <n v="1726"/>
    <x v="4"/>
  </r>
  <r>
    <x v="53"/>
    <n v="265"/>
    <x v="4"/>
  </r>
  <r>
    <x v="54"/>
    <n v="590396"/>
    <x v="5"/>
  </r>
  <r>
    <x v="55"/>
    <n v="60693"/>
    <x v="5"/>
  </r>
  <r>
    <x v="56"/>
    <n v="6630"/>
    <x v="5"/>
  </r>
  <r>
    <x v="57"/>
    <n v="4310"/>
    <x v="5"/>
  </r>
  <r>
    <x v="58"/>
    <n v="1392"/>
    <x v="5"/>
  </r>
  <r>
    <x v="59"/>
    <n v="3234706"/>
    <x v="6"/>
  </r>
  <r>
    <x v="60"/>
    <n v="1421940"/>
    <x v="6"/>
  </r>
  <r>
    <x v="61"/>
    <n v="625137"/>
    <x v="6"/>
  </r>
  <r>
    <x v="62"/>
    <n v="257052"/>
    <x v="6"/>
  </r>
  <r>
    <x v="63"/>
    <n v="257052"/>
    <x v="6"/>
  </r>
  <r>
    <x v="64"/>
    <n v="0"/>
    <x v="7"/>
  </r>
  <r>
    <x v="65"/>
    <n v="33152"/>
    <x v="8"/>
  </r>
  <r>
    <x v="66"/>
    <n v="26521"/>
    <x v="8"/>
  </r>
  <r>
    <x v="67"/>
    <n v="10609"/>
    <x v="8"/>
  </r>
  <r>
    <x v="68"/>
    <n v="2155"/>
    <x v="8"/>
  </r>
  <r>
    <x v="69"/>
    <n v="1658"/>
    <x v="8"/>
  </r>
  <r>
    <x v="70"/>
    <n v="796"/>
    <x v="8"/>
  </r>
  <r>
    <x v="71"/>
    <n v="294"/>
    <x v="8"/>
  </r>
  <r>
    <x v="72"/>
    <n v="199"/>
    <x v="8"/>
  </r>
  <r>
    <x v="73"/>
    <n v="179"/>
    <x v="8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s v="Sunni Arab"/>
    <n v="1086204"/>
    <x v="0"/>
  </r>
  <r>
    <s v="Salafi Arab"/>
    <n v="214642"/>
    <x v="0"/>
  </r>
  <r>
    <s v="Shia Arab"/>
    <n v="53370"/>
    <x v="0"/>
  </r>
  <r>
    <s v="Shia Ajam"/>
    <n v="80056"/>
    <x v="0"/>
  </r>
  <r>
    <s v="Sunni Ajam"/>
    <n v="16011"/>
    <x v="0"/>
  </r>
  <r>
    <s v="India"/>
    <n v="3234706"/>
    <x v="1"/>
  </r>
  <r>
    <s v="Pakistan"/>
    <n v="1421940"/>
    <x v="1"/>
  </r>
  <r>
    <s v="Bangladesh"/>
    <n v="625137"/>
    <x v="1"/>
  </r>
  <r>
    <s v="Philippines"/>
    <n v="590396"/>
    <x v="2"/>
  </r>
  <r>
    <s v="Iran*"/>
    <n v="401874"/>
    <x v="3"/>
  </r>
  <r>
    <s v="Egypt*"/>
    <n v="357221"/>
    <x v="4"/>
  </r>
  <r>
    <s v="Nepal"/>
    <n v="257052"/>
    <x v="1"/>
  </r>
  <r>
    <s v="Sri Lanka"/>
    <n v="257052"/>
    <x v="1"/>
  </r>
  <r>
    <s v="Jordan"/>
    <n v="171368"/>
    <x v="4"/>
  </r>
  <r>
    <s v="China"/>
    <n v="171368"/>
    <x v="5"/>
  </r>
  <r>
    <s v="Palestine"/>
    <n v="107105"/>
    <x v="4"/>
  </r>
  <r>
    <s v="Afghanistan"/>
    <n v="107105"/>
    <x v="3"/>
  </r>
  <r>
    <s v="United Kingdom"/>
    <n v="85684"/>
    <x v="6"/>
  </r>
  <r>
    <s v="Lebanon*"/>
    <n v="71403"/>
    <x v="4"/>
  </r>
  <r>
    <s v="South Africa"/>
    <n v="71403"/>
    <x v="7"/>
  </r>
  <r>
    <s v="Yemen"/>
    <n v="64263"/>
    <x v="4"/>
  </r>
  <r>
    <s v="Ethiopia"/>
    <n v="64263"/>
    <x v="7"/>
  </r>
  <r>
    <s v="Indonesia"/>
    <n v="60693"/>
    <x v="2"/>
  </r>
  <r>
    <s v="Sudan"/>
    <n v="53553"/>
    <x v="4"/>
  </r>
  <r>
    <s v="Somalia"/>
    <n v="49982"/>
    <x v="7"/>
  </r>
  <r>
    <s v="Iraq"/>
    <n v="34478"/>
    <x v="4"/>
  </r>
  <r>
    <s v="USA"/>
    <n v="33152"/>
    <x v="8"/>
  </r>
  <r>
    <s v="Kenya"/>
    <n v="26521"/>
    <x v="7"/>
  </r>
  <r>
    <s v="Canada"/>
    <n v="26521"/>
    <x v="8"/>
  </r>
  <r>
    <s v="France"/>
    <n v="16576"/>
    <x v="6"/>
  </r>
  <r>
    <s v="Australia"/>
    <n v="10609"/>
    <x v="8"/>
  </r>
  <r>
    <s v="Germany"/>
    <n v="7956"/>
    <x v="6"/>
  </r>
  <r>
    <s v="Spain"/>
    <n v="7956"/>
    <x v="6"/>
  </r>
  <r>
    <s v="Algeria"/>
    <n v="6630"/>
    <x v="4"/>
  </r>
  <r>
    <s v="Italy"/>
    <n v="6630"/>
    <x v="6"/>
  </r>
  <r>
    <s v="Turkey"/>
    <n v="6630"/>
    <x v="3"/>
  </r>
  <r>
    <s v="South Korea"/>
    <n v="6630"/>
    <x v="5"/>
  </r>
  <r>
    <s v="Thailand"/>
    <n v="6630"/>
    <x v="2"/>
  </r>
  <r>
    <s v="Ireland"/>
    <n v="4641"/>
    <x v="6"/>
  </r>
  <r>
    <s v="Azerbaijan"/>
    <n v="4641"/>
    <x v="3"/>
  </r>
  <r>
    <s v="Malaysia"/>
    <n v="4310"/>
    <x v="2"/>
  </r>
  <r>
    <s v="Kazakhstan"/>
    <n v="3647"/>
    <x v="3"/>
  </r>
  <r>
    <s v="Greece"/>
    <n v="3315"/>
    <x v="6"/>
  </r>
  <r>
    <s v="Netherlands"/>
    <n v="3315"/>
    <x v="6"/>
  </r>
  <r>
    <s v="Serbia"/>
    <n v="3315"/>
    <x v="6"/>
  </r>
  <r>
    <s v="Ukraine"/>
    <n v="3315"/>
    <x v="6"/>
  </r>
  <r>
    <s v="Mauritania"/>
    <n v="3315"/>
    <x v="7"/>
  </r>
  <r>
    <s v="Sweden"/>
    <n v="2652"/>
    <x v="6"/>
  </r>
  <r>
    <s v="Denmark"/>
    <n v="2321"/>
    <x v="6"/>
  </r>
  <r>
    <s v="Mexico"/>
    <n v="2155"/>
    <x v="8"/>
  </r>
  <r>
    <s v="Belgium"/>
    <n v="1989"/>
    <x v="6"/>
  </r>
  <r>
    <s v="Eritrea"/>
    <n v="1989"/>
    <x v="7"/>
  </r>
  <r>
    <s v="Japan"/>
    <n v="1726"/>
    <x v="5"/>
  </r>
  <r>
    <s v="Austria"/>
    <n v="1658"/>
    <x v="6"/>
  </r>
  <r>
    <s v="Belarus"/>
    <n v="1658"/>
    <x v="6"/>
  </r>
  <r>
    <s v="Hungary"/>
    <n v="1658"/>
    <x v="6"/>
  </r>
  <r>
    <s v="Dominican Republic"/>
    <n v="1658"/>
    <x v="8"/>
  </r>
  <r>
    <s v="Switzerland"/>
    <n v="1611"/>
    <x v="6"/>
  </r>
  <r>
    <s v="Poland"/>
    <n v="1557"/>
    <x v="6"/>
  </r>
  <r>
    <s v="Singapore"/>
    <n v="1392"/>
    <x v="2"/>
  </r>
  <r>
    <s v="BIH"/>
    <n v="995"/>
    <x v="6"/>
  </r>
  <r>
    <s v="Czech Republic"/>
    <n v="995"/>
    <x v="6"/>
  </r>
  <r>
    <s v="Venezuela"/>
    <n v="796"/>
    <x v="8"/>
  </r>
  <r>
    <s v="Norway"/>
    <n v="785"/>
    <x v="6"/>
  </r>
  <r>
    <s v="Finland"/>
    <n v="782"/>
    <x v="6"/>
  </r>
  <r>
    <s v="Cyprus"/>
    <n v="663"/>
    <x v="6"/>
  </r>
  <r>
    <s v="Slovakia"/>
    <n v="663"/>
    <x v="6"/>
  </r>
  <r>
    <s v="Senegal"/>
    <n v="497"/>
    <x v="7"/>
  </r>
  <r>
    <s v="Ghana"/>
    <n v="332"/>
    <x v="7"/>
  </r>
  <r>
    <s v="New Zealand"/>
    <n v="294"/>
    <x v="8"/>
  </r>
  <r>
    <s v="Taiwan"/>
    <n v="265"/>
    <x v="5"/>
  </r>
  <r>
    <s v="Latvia"/>
    <n v="199"/>
    <x v="6"/>
  </r>
  <r>
    <s v="Peru"/>
    <n v="199"/>
    <x v="8"/>
  </r>
  <r>
    <s v="Chile"/>
    <n v="179"/>
    <x v="8"/>
  </r>
  <r>
    <s v="Albania"/>
    <n v="166"/>
    <x v="6"/>
  </r>
  <r>
    <s v="Chad"/>
    <n v="133"/>
    <x v="7"/>
  </r>
  <r>
    <s v="Slovenia"/>
    <n v="83"/>
    <x v="6"/>
  </r>
  <r>
    <s v="Angola"/>
    <n v="66"/>
    <x v="7"/>
  </r>
  <r>
    <s v="UAE"/>
    <n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">
  <r>
    <s v="YE1209"/>
    <x v="0"/>
    <s v="Ahwar"/>
    <n v="36576"/>
    <m/>
    <n v="100"/>
    <m/>
    <m/>
    <n v="36576"/>
    <n v="0"/>
    <n v="0"/>
  </r>
  <r>
    <s v="YE1201"/>
    <x v="0"/>
    <s v="Al Mahfad"/>
    <n v="38383"/>
    <m/>
    <n v="100"/>
    <m/>
    <m/>
    <n v="38383"/>
    <n v="0"/>
    <n v="0"/>
  </r>
  <r>
    <s v="YE1208"/>
    <x v="0"/>
    <s v="Al Wadi'"/>
    <n v="34044"/>
    <m/>
    <n v="100"/>
    <m/>
    <m/>
    <n v="34044"/>
    <n v="0"/>
    <n v="0"/>
  </r>
  <r>
    <s v="YE1203"/>
    <x v="0"/>
    <s v="Jayshan"/>
    <n v="21268"/>
    <m/>
    <n v="100"/>
    <m/>
    <m/>
    <n v="21268"/>
    <n v="0"/>
    <n v="0"/>
  </r>
  <r>
    <s v="YE1211"/>
    <x v="0"/>
    <s v="Khanfar"/>
    <n v="160114"/>
    <m/>
    <n v="100"/>
    <m/>
    <m/>
    <n v="160114"/>
    <n v="0"/>
    <n v="0"/>
  </r>
  <r>
    <s v="YE1204"/>
    <x v="0"/>
    <s v="Lawdar"/>
    <n v="127388"/>
    <m/>
    <n v="100"/>
    <m/>
    <m/>
    <n v="127388"/>
    <n v="0"/>
    <n v="0"/>
  </r>
  <r>
    <s v="YE1202"/>
    <x v="0"/>
    <s v="Mudiyah"/>
    <n v="50926"/>
    <m/>
    <n v="100"/>
    <m/>
    <m/>
    <n v="50926"/>
    <n v="0"/>
    <n v="0"/>
  </r>
  <r>
    <s v="YE1206"/>
    <x v="0"/>
    <s v="Rassd"/>
    <n v="77979"/>
    <m/>
    <n v="100"/>
    <m/>
    <m/>
    <n v="77979"/>
    <n v="0"/>
    <n v="0"/>
  </r>
  <r>
    <s v="YE1207"/>
    <x v="0"/>
    <s v="Sarar"/>
    <n v="21606"/>
    <m/>
    <n v="100"/>
    <m/>
    <m/>
    <n v="21606"/>
    <n v="0"/>
    <n v="0"/>
  </r>
  <r>
    <s v="YE1205"/>
    <x v="0"/>
    <s v="Sibah"/>
    <n v="22694"/>
    <m/>
    <n v="100"/>
    <m/>
    <m/>
    <n v="22694"/>
    <n v="0"/>
    <n v="0"/>
  </r>
  <r>
    <s v="YE1210"/>
    <x v="0"/>
    <s v="Zinjibar"/>
    <n v="38024"/>
    <m/>
    <n v="100"/>
    <m/>
    <m/>
    <n v="38024"/>
    <n v="0"/>
    <n v="0"/>
  </r>
  <r>
    <s v="YE3006"/>
    <x v="1"/>
    <s v="Ad Dali'"/>
    <n v="147497"/>
    <m/>
    <n v="100"/>
    <m/>
    <m/>
    <n v="147497"/>
    <n v="0"/>
    <n v="0"/>
  </r>
  <r>
    <s v="YE3008"/>
    <x v="1"/>
    <s v="Al Azariq"/>
    <n v="69184"/>
    <m/>
    <n v="100"/>
    <m/>
    <m/>
    <n v="69184"/>
    <n v="0"/>
    <n v="0"/>
  </r>
  <r>
    <s v="YE3005"/>
    <x v="1"/>
    <s v="Al Hasayn"/>
    <n v="68301"/>
    <m/>
    <n v="100"/>
    <m/>
    <m/>
    <n v="68301"/>
    <n v="0"/>
    <n v="0"/>
  </r>
  <r>
    <s v="YE3009"/>
    <x v="1"/>
    <s v="Al Husha"/>
    <n v="110470"/>
    <m/>
    <n v="100"/>
    <m/>
    <m/>
    <n v="110470"/>
    <n v="0"/>
    <n v="0"/>
  </r>
  <r>
    <s v="YE3004"/>
    <x v="1"/>
    <s v="Ash Shu'ayb"/>
    <n v="70045"/>
    <m/>
    <n v="100"/>
    <m/>
    <m/>
    <n v="70045"/>
    <n v="0"/>
    <n v="0"/>
  </r>
  <r>
    <s v="YE3002"/>
    <x v="1"/>
    <s v="Damt"/>
    <n v="108248"/>
    <m/>
    <n v="97"/>
    <m/>
    <n v="3"/>
    <n v="105000.56"/>
    <n v="0"/>
    <n v="3247.44"/>
  </r>
  <r>
    <s v="YE3007"/>
    <x v="1"/>
    <s v="Jahaf"/>
    <n v="42204"/>
    <m/>
    <n v="100"/>
    <m/>
    <m/>
    <n v="42204"/>
    <n v="0"/>
    <n v="0"/>
  </r>
  <r>
    <s v="YE3001"/>
    <x v="1"/>
    <s v="Juban"/>
    <n v="76701"/>
    <m/>
    <n v="95"/>
    <m/>
    <n v="5"/>
    <n v="72865.95"/>
    <n v="0"/>
    <n v="3835.05"/>
  </r>
  <r>
    <s v="YE3003"/>
    <x v="1"/>
    <s v="Qa'tabah"/>
    <n v="166350"/>
    <m/>
    <n v="100"/>
    <m/>
    <m/>
    <n v="166350"/>
    <n v="0"/>
    <n v="0"/>
  </r>
  <r>
    <s v="YE2404"/>
    <x v="2"/>
    <s v="Al Burayqah"/>
    <n v="124401"/>
    <m/>
    <n v="100"/>
    <m/>
    <m/>
    <n v="124401"/>
    <n v="0"/>
    <n v="0"/>
  </r>
  <r>
    <s v="YE2403"/>
    <x v="2"/>
    <s v="Al Mansurah"/>
    <n v="198872"/>
    <m/>
    <n v="100"/>
    <m/>
    <m/>
    <n v="198872"/>
    <n v="0"/>
    <n v="0"/>
  </r>
  <r>
    <s v="YE2406"/>
    <x v="2"/>
    <s v="Al Mu'alla"/>
    <n v="94919"/>
    <m/>
    <n v="100"/>
    <m/>
    <m/>
    <n v="94919"/>
    <n v="0"/>
    <n v="0"/>
  </r>
  <r>
    <s v="YE2402"/>
    <x v="2"/>
    <s v="Ash Shaykh Othman"/>
    <n v="199418"/>
    <m/>
    <n v="100"/>
    <m/>
    <m/>
    <n v="199418"/>
    <n v="0"/>
    <n v="0"/>
  </r>
  <r>
    <s v="YE2405"/>
    <x v="2"/>
    <s v="At Tawahi"/>
    <n v="104496"/>
    <m/>
    <n v="100"/>
    <m/>
    <m/>
    <n v="104496"/>
    <n v="0"/>
    <n v="0"/>
  </r>
  <r>
    <s v="YE2401"/>
    <x v="2"/>
    <s v="Dar Sa'd"/>
    <n v="155963"/>
    <m/>
    <n v="100"/>
    <m/>
    <m/>
    <n v="155963"/>
    <n v="0"/>
    <n v="0"/>
  </r>
  <r>
    <s v="YE2408"/>
    <x v="2"/>
    <s v="Khur Maksar"/>
    <n v="89357"/>
    <m/>
    <n v="100"/>
    <m/>
    <m/>
    <n v="89357"/>
    <n v="0"/>
    <n v="0"/>
  </r>
  <r>
    <s v="YE2407"/>
    <x v="2"/>
    <s v="Kritar - Sirah"/>
    <n v="147574"/>
    <m/>
    <n v="100"/>
    <m/>
    <m/>
    <n v="147574"/>
    <n v="0"/>
    <n v="0"/>
  </r>
  <r>
    <s v="YE1416"/>
    <x v="3"/>
    <s v="Al Arsh"/>
    <n v="67058"/>
    <m/>
    <n v="20"/>
    <m/>
    <n v="80"/>
    <n v="13411.6"/>
    <n v="0"/>
    <n v="53646.400000000001"/>
  </r>
  <r>
    <s v="YE1410"/>
    <x v="3"/>
    <s v="Al Bayda"/>
    <n v="59040"/>
    <m/>
    <n v="100"/>
    <m/>
    <m/>
    <n v="59040"/>
    <n v="0"/>
    <n v="0"/>
  </r>
  <r>
    <s v="YE1409"/>
    <x v="3"/>
    <s v="Al Bayda City"/>
    <n v="43807"/>
    <m/>
    <n v="100"/>
    <m/>
    <m/>
    <n v="43807"/>
    <n v="0"/>
    <n v="0"/>
  </r>
  <r>
    <s v="YE1420"/>
    <x v="3"/>
    <s v="Al Malajim"/>
    <n v="42717"/>
    <m/>
    <n v="100"/>
    <m/>
    <m/>
    <n v="42717"/>
    <n v="0"/>
    <n v="0"/>
  </r>
  <r>
    <s v="YE1414"/>
    <x v="3"/>
    <s v="Al Quraishyah"/>
    <n v="43155"/>
    <m/>
    <n v="35"/>
    <m/>
    <n v="65"/>
    <n v="15104.249999999998"/>
    <n v="0"/>
    <n v="28050.75"/>
  </r>
  <r>
    <s v="YE1418"/>
    <x v="3"/>
    <s v="Ar Ryashyyah"/>
    <n v="33158"/>
    <m/>
    <n v="25"/>
    <m/>
    <n v="75"/>
    <n v="8289.5"/>
    <n v="0"/>
    <n v="24868.5"/>
  </r>
  <r>
    <s v="YE1411"/>
    <x v="3"/>
    <s v="As Sawadiyah"/>
    <n v="38819"/>
    <m/>
    <n v="100"/>
    <m/>
    <m/>
    <n v="38819"/>
    <n v="0"/>
    <n v="0"/>
  </r>
  <r>
    <s v="YE1404"/>
    <x v="3"/>
    <s v="As Sawma'ah"/>
    <n v="66338"/>
    <m/>
    <n v="100"/>
    <m/>
    <m/>
    <n v="66338"/>
    <n v="0"/>
    <n v="0"/>
  </r>
  <r>
    <s v="YE1419"/>
    <x v="3"/>
    <s v="Ash Sharyah"/>
    <n v="49412"/>
    <m/>
    <n v="90"/>
    <m/>
    <n v="10"/>
    <n v="44470.8"/>
    <n v="0"/>
    <n v="4941.2000000000007"/>
  </r>
  <r>
    <s v="YE1407"/>
    <x v="3"/>
    <s v="At Taffah"/>
    <n v="40295"/>
    <m/>
    <n v="100"/>
    <m/>
    <m/>
    <n v="40295"/>
    <n v="0"/>
    <n v="0"/>
  </r>
  <r>
    <s v="YE1405"/>
    <x v="3"/>
    <s v="Az Zahir"/>
    <n v="37328"/>
    <m/>
    <n v="100"/>
    <m/>
    <m/>
    <n v="37328"/>
    <n v="0"/>
    <n v="0"/>
  </r>
  <r>
    <s v="YE1406"/>
    <x v="3"/>
    <s v="Dhi Na'im"/>
    <n v="37604"/>
    <m/>
    <n v="100"/>
    <m/>
    <m/>
    <n v="37604"/>
    <n v="0"/>
    <n v="0"/>
  </r>
  <r>
    <s v="YE1403"/>
    <x v="3"/>
    <s v="Maswarah"/>
    <n v="10350"/>
    <m/>
    <n v="100"/>
    <m/>
    <m/>
    <n v="10350"/>
    <n v="0"/>
    <n v="0"/>
  </r>
  <r>
    <s v="YE1408"/>
    <x v="3"/>
    <s v="Mukayras"/>
    <n v="61396"/>
    <m/>
    <n v="100"/>
    <m/>
    <m/>
    <n v="61396"/>
    <n v="0"/>
    <n v="0"/>
  </r>
  <r>
    <s v="YE1402"/>
    <x v="3"/>
    <s v="Nati'"/>
    <n v="19876"/>
    <m/>
    <n v="100"/>
    <m/>
    <m/>
    <n v="19876"/>
    <n v="0"/>
    <n v="0"/>
  </r>
  <r>
    <s v="YE1401"/>
    <x v="3"/>
    <s v="Nu'man"/>
    <n v="13645"/>
    <m/>
    <n v="100"/>
    <m/>
    <m/>
    <n v="13645"/>
    <n v="0"/>
    <n v="0"/>
  </r>
  <r>
    <s v="YE1413"/>
    <x v="3"/>
    <s v="Rada'"/>
    <n v="81525"/>
    <m/>
    <n v="60"/>
    <m/>
    <n v="40"/>
    <n v="48915"/>
    <n v="0"/>
    <n v="32610"/>
  </r>
  <r>
    <s v="YE1412"/>
    <x v="3"/>
    <s v="Radman"/>
    <n v="29417"/>
    <m/>
    <n v="100"/>
    <m/>
    <m/>
    <n v="29417"/>
    <n v="0"/>
    <n v="0"/>
  </r>
  <r>
    <s v="YE1417"/>
    <x v="3"/>
    <s v="Sabah"/>
    <n v="39708"/>
    <m/>
    <m/>
    <m/>
    <n v="100"/>
    <n v="0"/>
    <n v="0"/>
    <n v="39708"/>
  </r>
  <r>
    <s v="YE1415"/>
    <x v="3"/>
    <s v="Wald Rabi'"/>
    <n v="28352"/>
    <s v="a"/>
    <n v="40"/>
    <m/>
    <n v="60"/>
    <n v="11340.800000000001"/>
    <n v="0"/>
    <n v="17011.2"/>
  </r>
  <r>
    <s v="YE1809"/>
    <x v="4"/>
    <s v="Ad Dohi"/>
    <n v="94966"/>
    <m/>
    <n v="100"/>
    <m/>
    <m/>
    <n v="94966"/>
    <n v="0"/>
    <n v="0"/>
  </r>
  <r>
    <s v="YE1814"/>
    <x v="4"/>
    <s v="Ad Durayhimi"/>
    <n v="96117"/>
    <m/>
    <n v="99.5"/>
    <m/>
    <n v="0.5"/>
    <n v="95636.414999999994"/>
    <n v="0"/>
    <n v="480.58500000000004"/>
  </r>
  <r>
    <s v="YE1823"/>
    <x v="4"/>
    <s v="Al Hali"/>
    <n v="290476"/>
    <m/>
    <n v="100"/>
    <m/>
    <m/>
    <n v="290476"/>
    <n v="0"/>
    <n v="0"/>
  </r>
  <r>
    <s v="YE1821"/>
    <x v="4"/>
    <s v="Al Hawak"/>
    <n v="263439"/>
    <m/>
    <n v="100"/>
    <m/>
    <m/>
    <n v="263439"/>
    <n v="0"/>
    <n v="0"/>
  </r>
  <r>
    <s v="YE1811"/>
    <x v="4"/>
    <s v="Al Hujjaylah"/>
    <n v="16969"/>
    <m/>
    <n v="35"/>
    <m/>
    <n v="65"/>
    <n v="5939.15"/>
    <n v="0"/>
    <n v="11029.85"/>
  </r>
  <r>
    <s v="YE1825"/>
    <x v="4"/>
    <s v="Al Jarrahi"/>
    <n v="155111"/>
    <m/>
    <n v="100"/>
    <m/>
    <m/>
    <n v="155111"/>
    <n v="0"/>
    <n v="0"/>
  </r>
  <r>
    <s v="YE1820"/>
    <x v="4"/>
    <s v="Al Khukhah"/>
    <n v="58827"/>
    <m/>
    <n v="100"/>
    <m/>
    <m/>
    <n v="58827"/>
    <n v="0"/>
    <n v="0"/>
  </r>
  <r>
    <s v="YE1816"/>
    <x v="4"/>
    <s v="Al Mansuriyah"/>
    <n v="77871"/>
    <m/>
    <n v="100"/>
    <m/>
    <m/>
    <n v="77871"/>
    <n v="0"/>
    <n v="0"/>
  </r>
  <r>
    <s v="YE1813"/>
    <x v="4"/>
    <s v="Al Marawi'ah"/>
    <n v="226086"/>
    <m/>
    <n v="100"/>
    <m/>
    <m/>
    <n v="226086"/>
    <n v="0"/>
    <n v="0"/>
  </r>
  <r>
    <s v="YE1808"/>
    <x v="4"/>
    <s v="Al Mighlaf"/>
    <n v="69386"/>
    <m/>
    <n v="100"/>
    <m/>
    <m/>
    <n v="69386"/>
    <n v="0"/>
    <n v="0"/>
  </r>
  <r>
    <s v="YE1822"/>
    <x v="4"/>
    <s v="Al Mina"/>
    <n v="153964"/>
    <m/>
    <n v="100"/>
    <m/>
    <m/>
    <n v="153964"/>
    <n v="0"/>
    <n v="0"/>
  </r>
  <r>
    <s v="YE1805"/>
    <x v="4"/>
    <s v="Al Munirah"/>
    <n v="64633"/>
    <m/>
    <n v="100"/>
    <m/>
    <m/>
    <n v="64633"/>
    <n v="0"/>
    <n v="0"/>
  </r>
  <r>
    <s v="YE1806"/>
    <x v="4"/>
    <s v="Al Qanawis"/>
    <n v="126300"/>
    <m/>
    <n v="100"/>
    <m/>
    <m/>
    <n v="126300"/>
    <n v="0"/>
    <n v="0"/>
  </r>
  <r>
    <s v="YE1802"/>
    <x v="4"/>
    <s v="Alluhayah"/>
    <n v="184081"/>
    <m/>
    <n v="100"/>
    <m/>
    <m/>
    <n v="184081"/>
    <n v="0"/>
    <n v="0"/>
  </r>
  <r>
    <s v="YE1804"/>
    <x v="4"/>
    <s v="As Salif"/>
    <n v="10823"/>
    <m/>
    <n v="100"/>
    <m/>
    <m/>
    <n v="10823"/>
    <n v="0"/>
    <n v="0"/>
  </r>
  <r>
    <s v="YE1815"/>
    <x v="4"/>
    <s v="As Sukhnah"/>
    <n v="103641"/>
    <m/>
    <n v="100"/>
    <m/>
    <m/>
    <n v="103641"/>
    <n v="0"/>
    <n v="0"/>
  </r>
  <r>
    <s v="YE1826"/>
    <x v="4"/>
    <s v="At Tuhayta"/>
    <n v="118736"/>
    <m/>
    <n v="100"/>
    <m/>
    <m/>
    <n v="118736"/>
    <n v="0"/>
    <n v="0"/>
  </r>
  <r>
    <s v="YE1807"/>
    <x v="4"/>
    <s v="Az Zaydiah"/>
    <n v="165409"/>
    <m/>
    <n v="100"/>
    <m/>
    <m/>
    <n v="165409"/>
    <n v="0"/>
    <n v="0"/>
  </r>
  <r>
    <s v="YE1801"/>
    <x v="4"/>
    <s v="Az Zuhrah"/>
    <n v="242645"/>
    <m/>
    <n v="99"/>
    <m/>
    <n v="1"/>
    <n v="240218.55"/>
    <n v="0"/>
    <n v="2426.4500000000003"/>
  </r>
  <r>
    <s v="YE1810"/>
    <x v="4"/>
    <s v="Bajil"/>
    <n v="294984"/>
    <m/>
    <n v="95"/>
    <m/>
    <n v="5"/>
    <n v="280234.8"/>
    <n v="0"/>
    <n v="14749.2"/>
  </r>
  <r>
    <s v="YE1817"/>
    <x v="4"/>
    <s v="Bayt Al Faqih"/>
    <n v="420383"/>
    <m/>
    <n v="100"/>
    <m/>
    <m/>
    <n v="420383"/>
    <n v="0"/>
    <n v="0"/>
  </r>
  <r>
    <s v="YE1812"/>
    <x v="4"/>
    <s v="Bura'"/>
    <n v="78320"/>
    <m/>
    <n v="70"/>
    <m/>
    <n v="30"/>
    <n v="54824"/>
    <n v="0"/>
    <n v="23496"/>
  </r>
  <r>
    <s v="YE1819"/>
    <x v="4"/>
    <s v="Hays"/>
    <n v="79287"/>
    <m/>
    <n v="100"/>
    <m/>
    <m/>
    <n v="79287"/>
    <n v="0"/>
    <n v="0"/>
  </r>
  <r>
    <s v="YE1818"/>
    <x v="4"/>
    <s v="Jabal Ras"/>
    <n v="78474"/>
    <m/>
    <n v="100"/>
    <m/>
    <m/>
    <n v="78474"/>
    <n v="0"/>
    <n v="0"/>
  </r>
  <r>
    <s v="YE1803"/>
    <x v="4"/>
    <s v="Kamaran"/>
    <n v="4266"/>
    <m/>
    <n v="100"/>
    <m/>
    <m/>
    <n v="4266"/>
    <n v="0"/>
    <n v="0"/>
  </r>
  <r>
    <s v="YE1824"/>
    <x v="4"/>
    <s v="Zabid"/>
    <n v="271804"/>
    <m/>
    <n v="100"/>
    <m/>
    <m/>
    <n v="271804"/>
    <n v="0"/>
    <n v="0"/>
  </r>
  <r>
    <s v="YE1608"/>
    <x v="5"/>
    <s v="Al Ghayl"/>
    <n v="14911"/>
    <m/>
    <m/>
    <m/>
    <n v="100"/>
    <n v="0"/>
    <n v="0"/>
    <n v="14911"/>
  </r>
  <r>
    <s v="YE1605"/>
    <x v="5"/>
    <s v="Al Hazm"/>
    <n v="44658"/>
    <m/>
    <m/>
    <m/>
    <n v="100"/>
    <n v="0"/>
    <n v="0"/>
    <n v="44658"/>
  </r>
  <r>
    <s v="YE1602"/>
    <x v="5"/>
    <s v="Al Humaydat"/>
    <n v="28943"/>
    <m/>
    <m/>
    <m/>
    <n v="100"/>
    <n v="0"/>
    <n v="0"/>
    <n v="28943"/>
  </r>
  <r>
    <s v="YE1609"/>
    <x v="5"/>
    <s v="Al Khalaq"/>
    <n v="19096"/>
    <m/>
    <m/>
    <m/>
    <n v="100"/>
    <n v="0"/>
    <n v="0"/>
    <n v="19096"/>
  </r>
  <r>
    <s v="YE1607"/>
    <x v="5"/>
    <s v="Al Maslub"/>
    <n v="15163"/>
    <m/>
    <m/>
    <m/>
    <n v="100"/>
    <n v="0"/>
    <n v="0"/>
    <n v="15163"/>
  </r>
  <r>
    <s v="YE1603"/>
    <x v="5"/>
    <s v="Al Matammah"/>
    <n v="42985"/>
    <m/>
    <m/>
    <m/>
    <n v="100"/>
    <n v="0"/>
    <n v="0"/>
    <n v="42985"/>
  </r>
  <r>
    <s v="YE1606"/>
    <x v="5"/>
    <s v="Al Mutun"/>
    <n v="39910"/>
    <m/>
    <m/>
    <m/>
    <n v="100"/>
    <n v="0"/>
    <n v="0"/>
    <n v="39910"/>
  </r>
  <r>
    <s v="YE1604"/>
    <x v="5"/>
    <s v="Az Zahir"/>
    <n v="34794"/>
    <m/>
    <m/>
    <m/>
    <n v="100"/>
    <n v="0"/>
    <n v="0"/>
    <n v="34794"/>
  </r>
  <r>
    <s v="YE1610"/>
    <x v="5"/>
    <s v="Barat Al Anan"/>
    <n v="88210"/>
    <m/>
    <m/>
    <m/>
    <n v="100"/>
    <n v="0"/>
    <n v="0"/>
    <n v="88210"/>
  </r>
  <r>
    <s v="YE1601"/>
    <x v="5"/>
    <s v="Khab wa Ash Sha'f"/>
    <n v="119128"/>
    <m/>
    <m/>
    <m/>
    <n v="100"/>
    <n v="0"/>
    <n v="0"/>
    <n v="119128"/>
  </r>
  <r>
    <s v="YE1612"/>
    <x v="5"/>
    <s v="Kharab Al Marashi"/>
    <n v="94053"/>
    <m/>
    <m/>
    <m/>
    <n v="100"/>
    <n v="0"/>
    <n v="0"/>
    <n v="94053"/>
  </r>
  <r>
    <s v="YE1611"/>
    <x v="5"/>
    <s v="Rajuzah"/>
    <n v="114149"/>
    <m/>
    <m/>
    <m/>
    <n v="100"/>
    <n v="0"/>
    <n v="0"/>
    <n v="114149"/>
  </r>
  <r>
    <s v="YE2804"/>
    <x v="6"/>
    <s v="Al Ghaydhah"/>
    <n v="56832"/>
    <m/>
    <n v="100"/>
    <m/>
    <m/>
    <n v="56832"/>
    <n v="0"/>
    <n v="0"/>
  </r>
  <r>
    <s v="YE2806"/>
    <x v="6"/>
    <s v="Al Masilah"/>
    <n v="22375"/>
    <m/>
    <n v="100"/>
    <m/>
    <m/>
    <n v="22375"/>
    <n v="0"/>
    <n v="0"/>
  </r>
  <r>
    <s v="YE2809"/>
    <x v="6"/>
    <s v="Haswin"/>
    <n v="23598"/>
    <m/>
    <n v="100"/>
    <m/>
    <m/>
    <n v="23598"/>
    <n v="0"/>
    <n v="0"/>
  </r>
  <r>
    <s v="YE2802"/>
    <x v="6"/>
    <s v="Hat"/>
    <n v="5944"/>
    <m/>
    <n v="100"/>
    <m/>
    <m/>
    <n v="5944"/>
    <n v="0"/>
    <n v="0"/>
  </r>
  <r>
    <s v="YE2803"/>
    <x v="6"/>
    <s v="Hawf"/>
    <n v="10602"/>
    <m/>
    <n v="100"/>
    <m/>
    <m/>
    <n v="10602"/>
    <n v="0"/>
    <n v="0"/>
  </r>
  <r>
    <s v="YE2805"/>
    <x v="6"/>
    <s v="Man'ar"/>
    <n v="11190"/>
    <m/>
    <n v="100"/>
    <m/>
    <m/>
    <n v="11190"/>
    <n v="0"/>
    <n v="0"/>
  </r>
  <r>
    <s v="YE2808"/>
    <x v="6"/>
    <s v="Qishn"/>
    <n v="24251"/>
    <m/>
    <n v="100"/>
    <m/>
    <m/>
    <n v="24251"/>
    <n v="0"/>
    <n v="0"/>
  </r>
  <r>
    <s v="YE2807"/>
    <x v="6"/>
    <s v="Sayhut"/>
    <n v="24589"/>
    <m/>
    <n v="100"/>
    <m/>
    <m/>
    <n v="24589"/>
    <n v="0"/>
    <n v="0"/>
  </r>
  <r>
    <s v="YE2801"/>
    <x v="6"/>
    <s v="Shahin"/>
    <n v="6618"/>
    <m/>
    <n v="100"/>
    <m/>
    <m/>
    <n v="6618"/>
    <n v="0"/>
    <n v="0"/>
  </r>
  <r>
    <s v="YE2704"/>
    <x v="7"/>
    <s v="Al Khabt"/>
    <n v="103456"/>
    <m/>
    <m/>
    <m/>
    <n v="100"/>
    <n v="0"/>
    <n v="0"/>
    <n v="103456"/>
  </r>
  <r>
    <s v="YE2709"/>
    <x v="7"/>
    <s v="Al Mahwit"/>
    <n v="80927"/>
    <m/>
    <m/>
    <m/>
    <n v="100"/>
    <n v="0"/>
    <n v="0"/>
    <n v="80927"/>
  </r>
  <r>
    <s v="YE2708"/>
    <x v="7"/>
    <s v="Al Mahwit City"/>
    <n v="32489"/>
    <m/>
    <m/>
    <m/>
    <n v="100"/>
    <n v="0"/>
    <n v="0"/>
    <n v="32489"/>
  </r>
  <r>
    <s v="YE2703"/>
    <x v="7"/>
    <s v="Ar Rujum"/>
    <n v="120988"/>
    <m/>
    <m/>
    <m/>
    <n v="100"/>
    <n v="0"/>
    <n v="0"/>
    <n v="120988"/>
  </r>
  <r>
    <s v="YE2702"/>
    <x v="7"/>
    <s v="At Tawilah"/>
    <n v="94220"/>
    <m/>
    <m/>
    <m/>
    <n v="100"/>
    <n v="0"/>
    <n v="0"/>
    <n v="94220"/>
  </r>
  <r>
    <s v="YE2707"/>
    <x v="7"/>
    <s v="Bani Sa'd"/>
    <n v="95755"/>
    <m/>
    <n v="2"/>
    <m/>
    <n v="98"/>
    <n v="1915.1000000000001"/>
    <n v="0"/>
    <n v="93839.9"/>
  </r>
  <r>
    <s v="YE2706"/>
    <x v="7"/>
    <s v="Hufash"/>
    <n v="61480"/>
    <m/>
    <m/>
    <m/>
    <n v="100"/>
    <n v="0"/>
    <n v="0"/>
    <n v="61480"/>
  </r>
  <r>
    <s v="YE2705"/>
    <x v="7"/>
    <s v="Melhan"/>
    <n v="144700"/>
    <m/>
    <n v="10"/>
    <m/>
    <n v="90"/>
    <n v="14470"/>
    <n v="0"/>
    <n v="130230"/>
  </r>
  <r>
    <s v="YE2701"/>
    <x v="7"/>
    <s v="Shibam Kawkaban"/>
    <n v="62985"/>
    <m/>
    <m/>
    <m/>
    <n v="100"/>
    <n v="0"/>
    <n v="0"/>
    <n v="62985"/>
  </r>
  <r>
    <s v="YE2903"/>
    <x v="8"/>
    <s v="Al Ashah"/>
    <n v="55611"/>
    <m/>
    <m/>
    <m/>
    <n v="100"/>
    <n v="0"/>
    <n v="0"/>
    <n v="55611"/>
  </r>
  <r>
    <s v="YE2906"/>
    <x v="8"/>
    <s v="Al Madan"/>
    <n v="34200"/>
    <m/>
    <m/>
    <m/>
    <n v="100"/>
    <n v="0"/>
    <n v="0"/>
    <n v="34200"/>
  </r>
  <r>
    <s v="YE2915"/>
    <x v="8"/>
    <s v="Amran"/>
    <n v="121527"/>
    <m/>
    <m/>
    <m/>
    <n v="100"/>
    <n v="0"/>
    <n v="0"/>
    <n v="121527"/>
  </r>
  <r>
    <s v="YE2914"/>
    <x v="8"/>
    <s v="As Sawd"/>
    <n v="32837"/>
    <m/>
    <m/>
    <m/>
    <n v="100"/>
    <n v="0"/>
    <n v="0"/>
    <n v="32837"/>
  </r>
  <r>
    <s v="YE2913"/>
    <x v="8"/>
    <s v="As Sudah"/>
    <n v="40642"/>
    <m/>
    <m/>
    <m/>
    <n v="100"/>
    <n v="0"/>
    <n v="0"/>
    <n v="40642"/>
  </r>
  <r>
    <s v="YE2920"/>
    <x v="8"/>
    <s v="Bani Surim"/>
    <n v="41333"/>
    <m/>
    <m/>
    <m/>
    <n v="100"/>
    <n v="0"/>
    <n v="0"/>
    <n v="41333"/>
  </r>
  <r>
    <s v="YE2909"/>
    <x v="8"/>
    <s v="Dhibain"/>
    <n v="39310"/>
    <m/>
    <m/>
    <m/>
    <n v="100"/>
    <n v="0"/>
    <n v="0"/>
    <n v="39310"/>
  </r>
  <r>
    <s v="YE2908"/>
    <x v="8"/>
    <s v="Dhulaymat Habur"/>
    <n v="50158"/>
    <m/>
    <m/>
    <m/>
    <n v="100"/>
    <n v="0"/>
    <n v="0"/>
    <n v="50158"/>
  </r>
  <r>
    <s v="YE2918"/>
    <x v="8"/>
    <s v="Eyal Surayh"/>
    <n v="67577"/>
    <m/>
    <m/>
    <m/>
    <n v="100"/>
    <n v="0"/>
    <n v="0"/>
    <n v="67577"/>
  </r>
  <r>
    <s v="YE2901"/>
    <x v="8"/>
    <s v="Harf Sufyan"/>
    <n v="53736"/>
    <m/>
    <m/>
    <m/>
    <n v="100"/>
    <n v="0"/>
    <n v="0"/>
    <n v="53736"/>
  </r>
  <r>
    <s v="YE2902"/>
    <x v="8"/>
    <s v="Huth"/>
    <n v="28315"/>
    <m/>
    <m/>
    <m/>
    <n v="100"/>
    <n v="0"/>
    <n v="0"/>
    <n v="28315"/>
  </r>
  <r>
    <s v="YE2912"/>
    <x v="8"/>
    <s v="Jabal Eyal Yazid"/>
    <n v="106401"/>
    <m/>
    <m/>
    <m/>
    <n v="100"/>
    <n v="0"/>
    <n v="0"/>
    <n v="106401"/>
  </r>
  <r>
    <s v="YE2919"/>
    <x v="8"/>
    <s v="Khamir"/>
    <n v="92373"/>
    <m/>
    <m/>
    <m/>
    <n v="100"/>
    <n v="0"/>
    <n v="0"/>
    <n v="92373"/>
  </r>
  <r>
    <s v="YE2910"/>
    <x v="8"/>
    <s v="Kharif"/>
    <n v="57864"/>
    <m/>
    <m/>
    <m/>
    <n v="100"/>
    <n v="0"/>
    <n v="0"/>
    <n v="57864"/>
  </r>
  <r>
    <s v="YE2916"/>
    <x v="8"/>
    <s v="Maswar"/>
    <n v="48466"/>
    <m/>
    <m/>
    <m/>
    <n v="100"/>
    <n v="0"/>
    <n v="0"/>
    <n v="48466"/>
  </r>
  <r>
    <s v="YE2904"/>
    <x v="8"/>
    <s v="Qaflat Odhar"/>
    <n v="46443"/>
    <m/>
    <n v="2"/>
    <m/>
    <n v="98"/>
    <n v="928.86"/>
    <n v="0"/>
    <n v="45514.14"/>
  </r>
  <r>
    <s v="YE2911"/>
    <x v="8"/>
    <s v="Raydah"/>
    <n v="58823"/>
    <m/>
    <m/>
    <m/>
    <n v="100"/>
    <n v="0"/>
    <n v="0"/>
    <n v="58823"/>
  </r>
  <r>
    <s v="YE2905"/>
    <x v="8"/>
    <s v="Shaharah"/>
    <n v="55287"/>
    <m/>
    <m/>
    <m/>
    <n v="100"/>
    <n v="0"/>
    <n v="0"/>
    <n v="55287"/>
  </r>
  <r>
    <s v="YE2907"/>
    <x v="8"/>
    <s v="Suwayr"/>
    <n v="26420"/>
    <m/>
    <m/>
    <m/>
    <n v="100"/>
    <n v="0"/>
    <n v="0"/>
    <n v="26420"/>
  </r>
  <r>
    <s v="YE2917"/>
    <x v="8"/>
    <s v="Thula"/>
    <n v="51677"/>
    <m/>
    <m/>
    <m/>
    <n v="100"/>
    <n v="0"/>
    <n v="0"/>
    <n v="51677"/>
  </r>
  <r>
    <s v="YE2001"/>
    <x v="9"/>
    <s v="Al Hada"/>
    <n v="240144"/>
    <m/>
    <m/>
    <m/>
    <n v="100"/>
    <n v="0"/>
    <n v="0"/>
    <n v="240144"/>
  </r>
  <r>
    <s v="YE2012"/>
    <x v="9"/>
    <s v="Al Manar"/>
    <n v="82700"/>
    <m/>
    <m/>
    <m/>
    <n v="100"/>
    <n v="0"/>
    <n v="0"/>
    <n v="82700"/>
  </r>
  <r>
    <s v="YE2010"/>
    <x v="9"/>
    <s v="Ans"/>
    <n v="199538"/>
    <m/>
    <m/>
    <m/>
    <n v="100"/>
    <n v="0"/>
    <n v="0"/>
    <n v="199538"/>
  </r>
  <r>
    <s v="YE2011"/>
    <x v="9"/>
    <s v="Dawran Anis"/>
    <n v="203404"/>
    <m/>
    <n v="1"/>
    <m/>
    <n v="99"/>
    <n v="2034.04"/>
    <n v="0"/>
    <n v="201369.96"/>
  </r>
  <r>
    <s v="YE2008"/>
    <x v="9"/>
    <s v="Dhamar City"/>
    <n v="291903"/>
    <m/>
    <m/>
    <m/>
    <n v="100"/>
    <n v="0"/>
    <n v="0"/>
    <n v="291903"/>
  </r>
  <r>
    <s v="YE2003"/>
    <x v="9"/>
    <s v="Jabal Ash sharq"/>
    <n v="103281"/>
    <m/>
    <n v="30"/>
    <m/>
    <n v="70"/>
    <n v="30984.3"/>
    <n v="0"/>
    <n v="72296.7"/>
  </r>
  <r>
    <s v="YE2002"/>
    <x v="9"/>
    <s v="Jahran"/>
    <n v="145288"/>
    <m/>
    <m/>
    <m/>
    <n v="100"/>
    <n v="0"/>
    <n v="0"/>
    <n v="145288"/>
  </r>
  <r>
    <s v="YE2004"/>
    <x v="9"/>
    <s v="Maghrib Ans"/>
    <n v="88881"/>
    <m/>
    <n v="10"/>
    <m/>
    <n v="90"/>
    <n v="8888.1"/>
    <n v="0"/>
    <n v="79992.900000000009"/>
  </r>
  <r>
    <s v="YE2009"/>
    <x v="9"/>
    <s v="Mayfa'at Ans"/>
    <n v="101694"/>
    <m/>
    <m/>
    <m/>
    <n v="100"/>
    <n v="0"/>
    <n v="0"/>
    <n v="101694"/>
  </r>
  <r>
    <s v="YE2005"/>
    <x v="9"/>
    <s v="Otmah"/>
    <n v="242075"/>
    <m/>
    <n v="45"/>
    <m/>
    <n v="55"/>
    <n v="108933.75"/>
    <n v="0"/>
    <n v="133141.25"/>
  </r>
  <r>
    <s v="YE2006"/>
    <x v="9"/>
    <s v="Wusab Al Aali"/>
    <n v="273674"/>
    <m/>
    <n v="52"/>
    <m/>
    <n v="48"/>
    <n v="142310.48000000001"/>
    <n v="0"/>
    <n v="131363.51999999999"/>
  </r>
  <r>
    <s v="YE2007"/>
    <x v="9"/>
    <s v="Wusab As Safil"/>
    <n v="248419"/>
    <m/>
    <n v="60"/>
    <m/>
    <n v="40"/>
    <n v="149051.4"/>
    <n v="0"/>
    <n v="99367.6"/>
  </r>
  <r>
    <s v="YE1914"/>
    <x v="10"/>
    <s v="Ad Dis"/>
    <n v="39696"/>
    <m/>
    <n v="100"/>
    <m/>
    <m/>
    <n v="39696"/>
    <n v="0"/>
    <n v="0"/>
  </r>
  <r>
    <s v="YE1922"/>
    <x v="10"/>
    <s v="Ad Dulay'ah"/>
    <n v="31037"/>
    <m/>
    <n v="100"/>
    <m/>
    <m/>
    <n v="31037"/>
    <n v="0"/>
    <n v="0"/>
  </r>
  <r>
    <s v="YE1906"/>
    <x v="10"/>
    <s v="Al Abr"/>
    <n v="5486"/>
    <m/>
    <n v="100"/>
    <m/>
    <m/>
    <n v="5486"/>
    <n v="0"/>
    <n v="0"/>
  </r>
  <r>
    <s v="YE1926"/>
    <x v="10"/>
    <s v="Al Mukalla"/>
    <n v="28361"/>
    <m/>
    <n v="100"/>
    <m/>
    <m/>
    <n v="28361"/>
    <n v="0"/>
    <n v="0"/>
  </r>
  <r>
    <s v="YE1927"/>
    <x v="10"/>
    <s v="Al Mukalla City"/>
    <n v="308159"/>
    <m/>
    <n v="100"/>
    <m/>
    <m/>
    <n v="308159"/>
    <n v="0"/>
    <n v="0"/>
  </r>
  <r>
    <s v="YE1903"/>
    <x v="10"/>
    <s v="Al Qaff"/>
    <n v="3634"/>
    <m/>
    <n v="100"/>
    <m/>
    <m/>
    <n v="3634"/>
    <n v="0"/>
    <n v="0"/>
  </r>
  <r>
    <s v="YE1907"/>
    <x v="10"/>
    <s v="Al Qatn"/>
    <n v="107942"/>
    <m/>
    <n v="100"/>
    <m/>
    <m/>
    <n v="107942"/>
    <n v="0"/>
    <n v="0"/>
  </r>
  <r>
    <s v="YE1921"/>
    <x v="10"/>
    <s v="Amd"/>
    <n v="33350"/>
    <m/>
    <n v="100"/>
    <m/>
    <m/>
    <n v="33350"/>
    <n v="0"/>
    <n v="0"/>
  </r>
  <r>
    <s v="YE1913"/>
    <x v="10"/>
    <s v="Ar Raydah wa Qussay'ar"/>
    <n v="75829"/>
    <m/>
    <n v="100"/>
    <m/>
    <m/>
    <n v="75829"/>
    <n v="0"/>
    <n v="0"/>
  </r>
  <r>
    <s v="YE1912"/>
    <x v="10"/>
    <s v="As Sawm"/>
    <n v="21171"/>
    <m/>
    <n v="100"/>
    <m/>
    <m/>
    <n v="21171"/>
    <n v="0"/>
    <n v="0"/>
  </r>
  <r>
    <s v="YE1915"/>
    <x v="10"/>
    <s v="Ash Shihr"/>
    <n v="125343"/>
    <m/>
    <n v="100"/>
    <m/>
    <m/>
    <n v="125343"/>
    <n v="0"/>
    <n v="0"/>
  </r>
  <r>
    <s v="YE1925"/>
    <x v="10"/>
    <s v="Brum Mayf'ah"/>
    <n v="29353"/>
    <m/>
    <n v="100"/>
    <m/>
    <m/>
    <n v="29353"/>
    <n v="0"/>
    <n v="0"/>
  </r>
  <r>
    <s v="YE1918"/>
    <x v="10"/>
    <s v="Daw'an"/>
    <n v="74058"/>
    <m/>
    <n v="100"/>
    <m/>
    <m/>
    <n v="74058"/>
    <n v="0"/>
    <n v="0"/>
  </r>
  <r>
    <s v="YE1917"/>
    <x v="10"/>
    <s v="Ghayl Bawazir"/>
    <n v="83347"/>
    <m/>
    <n v="100"/>
    <m/>
    <m/>
    <n v="83347"/>
    <n v="0"/>
    <n v="0"/>
  </r>
  <r>
    <s v="YE1916"/>
    <x v="10"/>
    <s v="Ghayl bin Yamin"/>
    <n v="46564"/>
    <m/>
    <n v="100"/>
    <m/>
    <m/>
    <n v="46564"/>
    <n v="0"/>
    <n v="0"/>
  </r>
  <r>
    <s v="YE1924"/>
    <x v="10"/>
    <s v="Hajar"/>
    <n v="43138"/>
    <m/>
    <n v="100"/>
    <m/>
    <m/>
    <n v="43138"/>
    <n v="0"/>
    <n v="0"/>
  </r>
  <r>
    <s v="YE1905"/>
    <x v="10"/>
    <s v="Hajar As Say'ar"/>
    <n v="4217"/>
    <m/>
    <n v="100"/>
    <m/>
    <m/>
    <n v="4217"/>
    <n v="0"/>
    <n v="0"/>
  </r>
  <r>
    <s v="YE1928"/>
    <x v="10"/>
    <s v="Haridah"/>
    <n v="31538"/>
    <m/>
    <n v="100"/>
    <m/>
    <m/>
    <n v="31538"/>
    <n v="0"/>
    <n v="0"/>
  </r>
  <r>
    <s v="YE1920"/>
    <x v="10"/>
    <s v="Rakhyah"/>
    <n v="14393"/>
    <m/>
    <n v="100"/>
    <m/>
    <m/>
    <n v="14393"/>
    <n v="0"/>
    <n v="0"/>
  </r>
  <r>
    <s v="YE1901"/>
    <x v="10"/>
    <s v="Rumah"/>
    <n v="10587"/>
    <m/>
    <n v="100"/>
    <m/>
    <m/>
    <n v="10587"/>
    <n v="0"/>
    <n v="0"/>
  </r>
  <r>
    <s v="YE1909"/>
    <x v="10"/>
    <s v="Sah"/>
    <n v="40374"/>
    <m/>
    <n v="100"/>
    <m/>
    <m/>
    <n v="40374"/>
    <n v="0"/>
    <n v="0"/>
  </r>
  <r>
    <s v="YE1910"/>
    <x v="10"/>
    <s v="Sayun"/>
    <n v="172574"/>
    <m/>
    <n v="100"/>
    <m/>
    <m/>
    <n v="172574"/>
    <n v="0"/>
    <n v="0"/>
  </r>
  <r>
    <s v="YE1908"/>
    <x v="10"/>
    <s v="Shibam"/>
    <n v="82592"/>
    <m/>
    <n v="100"/>
    <m/>
    <m/>
    <n v="82592"/>
    <n v="0"/>
    <n v="0"/>
  </r>
  <r>
    <s v="YE1911"/>
    <x v="10"/>
    <s v="Tarim"/>
    <n v="169950"/>
    <m/>
    <n v="100"/>
    <m/>
    <m/>
    <n v="169950"/>
    <n v="0"/>
    <n v="0"/>
  </r>
  <r>
    <s v="YE1902"/>
    <x v="10"/>
    <s v="Thamud"/>
    <n v="7430"/>
    <m/>
    <n v="100"/>
    <m/>
    <m/>
    <n v="7430"/>
    <n v="0"/>
    <n v="0"/>
  </r>
  <r>
    <s v="YE1919"/>
    <x v="10"/>
    <s v="Wadi Al Ayn"/>
    <n v="47468"/>
    <m/>
    <n v="100"/>
    <m/>
    <m/>
    <n v="47468"/>
    <n v="0"/>
    <n v="0"/>
  </r>
  <r>
    <s v="YE1923"/>
    <x v="10"/>
    <s v="Yab'uth"/>
    <n v="16542"/>
    <m/>
    <n v="100"/>
    <m/>
    <m/>
    <n v="16542"/>
    <n v="0"/>
    <n v="0"/>
  </r>
  <r>
    <s v="YE1904"/>
    <x v="10"/>
    <s v="Zamakh wa Manwokh"/>
    <n v="2510"/>
    <m/>
    <n v="100"/>
    <m/>
    <m/>
    <n v="2510"/>
    <n v="0"/>
    <n v="0"/>
  </r>
  <r>
    <s v="YE1704"/>
    <x v="11"/>
    <s v="Abs"/>
    <n v="225271"/>
    <m/>
    <n v="80"/>
    <m/>
    <n v="20"/>
    <n v="180216.80000000002"/>
    <n v="0"/>
    <n v="45054.200000000004"/>
  </r>
  <r>
    <s v="YE1714"/>
    <x v="11"/>
    <s v="Aflah Al Yaman"/>
    <n v="64251"/>
    <m/>
    <n v="10"/>
    <m/>
    <n v="90"/>
    <n v="6425.1"/>
    <n v="0"/>
    <n v="57825.9"/>
  </r>
  <r>
    <s v="YE1710"/>
    <x v="11"/>
    <s v="Aflah Ash Sham"/>
    <n v="88272"/>
    <m/>
    <n v="30"/>
    <m/>
    <n v="70"/>
    <n v="26481.599999999999"/>
    <n v="0"/>
    <n v="61790.399999999994"/>
  </r>
  <r>
    <s v="YE1708"/>
    <x v="11"/>
    <s v="Al Jamimah"/>
    <n v="68286"/>
    <m/>
    <n v="15"/>
    <m/>
    <n v="85"/>
    <n v="10242.9"/>
    <n v="0"/>
    <n v="58043.1"/>
  </r>
  <r>
    <s v="YE1717"/>
    <x v="11"/>
    <s v="Al Maghrabah"/>
    <n v="104723"/>
    <m/>
    <n v="1"/>
    <m/>
    <n v="99"/>
    <n v="1047.23"/>
    <n v="0"/>
    <n v="103675.77"/>
  </r>
  <r>
    <s v="YE1715"/>
    <x v="11"/>
    <s v="Al Mahabishah"/>
    <n v="84905"/>
    <m/>
    <n v="30"/>
    <m/>
    <n v="70"/>
    <n v="25471.5"/>
    <n v="0"/>
    <n v="59433.499999999993"/>
  </r>
  <r>
    <s v="YE1716"/>
    <x v="11"/>
    <s v="Al Miftah"/>
    <n v="53918"/>
    <m/>
    <n v="25"/>
    <m/>
    <n v="75"/>
    <n v="13479.5"/>
    <n v="0"/>
    <n v="40438.5"/>
  </r>
  <r>
    <s v="YE1725"/>
    <x v="11"/>
    <s v="Ash shaghadirah"/>
    <n v="82002"/>
    <m/>
    <m/>
    <m/>
    <n v="100"/>
    <n v="0"/>
    <n v="0"/>
    <n v="82002"/>
  </r>
  <r>
    <s v="YE1721"/>
    <x v="11"/>
    <s v="Ash Shahil"/>
    <n v="55226"/>
    <m/>
    <n v="45"/>
    <m/>
    <n v="55"/>
    <n v="24851.7"/>
    <n v="0"/>
    <n v="30374.300000000003"/>
  </r>
  <r>
    <s v="YE1712"/>
    <x v="11"/>
    <s v="Aslam"/>
    <n v="83602"/>
    <m/>
    <n v="40"/>
    <m/>
    <n v="60"/>
    <n v="33440.800000000003"/>
    <n v="0"/>
    <n v="50161.2"/>
  </r>
  <r>
    <s v="YE1701"/>
    <x v="11"/>
    <s v="Bakil Al Mir"/>
    <n v="36135"/>
    <m/>
    <n v="10"/>
    <m/>
    <n v="90"/>
    <n v="3613.5"/>
    <n v="0"/>
    <n v="32521.5"/>
  </r>
  <r>
    <s v="YE1727"/>
    <x v="11"/>
    <s v="Bani Al Awam"/>
    <n v="86699"/>
    <m/>
    <m/>
    <m/>
    <n v="100"/>
    <n v="0"/>
    <n v="0"/>
    <n v="86699"/>
  </r>
  <r>
    <s v="YE1724"/>
    <x v="11"/>
    <s v="Bani Qays"/>
    <n v="92030"/>
    <m/>
    <n v="15"/>
    <m/>
    <n v="85"/>
    <n v="13804.5"/>
    <n v="0"/>
    <n v="78225.5"/>
  </r>
  <r>
    <s v="YE1729"/>
    <x v="11"/>
    <s v="Hajjah"/>
    <n v="49435"/>
    <m/>
    <n v="2"/>
    <m/>
    <n v="98"/>
    <n v="988.7"/>
    <n v="0"/>
    <n v="48446.299999999996"/>
  </r>
  <r>
    <s v="YE1728"/>
    <x v="11"/>
    <s v="Hajjah City"/>
    <n v="90940"/>
    <m/>
    <m/>
    <m/>
    <n v="100"/>
    <n v="0"/>
    <n v="0"/>
    <n v="90940"/>
  </r>
  <r>
    <s v="YE1702"/>
    <x v="11"/>
    <s v="Harad"/>
    <n v="153945"/>
    <m/>
    <n v="70"/>
    <m/>
    <n v="30"/>
    <n v="107761.5"/>
    <n v="0"/>
    <n v="46183.5"/>
  </r>
  <r>
    <s v="YE1705"/>
    <x v="11"/>
    <s v="Hayran"/>
    <n v="26068"/>
    <m/>
    <n v="100"/>
    <m/>
    <m/>
    <n v="26068"/>
    <n v="0"/>
    <n v="0"/>
  </r>
  <r>
    <s v="YE1711"/>
    <x v="11"/>
    <s v="Khayran Al Muharraq"/>
    <n v="115164"/>
    <m/>
    <n v="35"/>
    <m/>
    <n v="65"/>
    <n v="40307.399999999994"/>
    <n v="0"/>
    <n v="74856.600000000006"/>
  </r>
  <r>
    <s v="YE1722"/>
    <x v="11"/>
    <s v="Ku'aydinah"/>
    <n v="118303"/>
    <m/>
    <n v="55"/>
    <m/>
    <n v="45"/>
    <n v="65066.650000000009"/>
    <n v="0"/>
    <n v="53236.35"/>
  </r>
  <r>
    <s v="YE1718"/>
    <x v="11"/>
    <s v="Kuhlan Afar"/>
    <n v="67129"/>
    <m/>
    <m/>
    <m/>
    <n v="100"/>
    <n v="0"/>
    <n v="0"/>
    <n v="67129"/>
  </r>
  <r>
    <s v="YE1709"/>
    <x v="11"/>
    <s v="Kuhlan Ash Sharaf"/>
    <n v="73978"/>
    <m/>
    <n v="40"/>
    <m/>
    <n v="60"/>
    <n v="29591.200000000001"/>
    <n v="0"/>
    <n v="44386.799999999996"/>
  </r>
  <r>
    <s v="YE1707"/>
    <x v="11"/>
    <s v="Kushar"/>
    <n v="123639"/>
    <m/>
    <n v="35"/>
    <m/>
    <n v="65"/>
    <n v="43273.649999999994"/>
    <n v="0"/>
    <n v="80365.350000000006"/>
  </r>
  <r>
    <s v="YE1720"/>
    <x v="11"/>
    <s v="Mabyan"/>
    <n v="85416"/>
    <m/>
    <n v="3"/>
    <m/>
    <n v="97"/>
    <n v="2562.48"/>
    <n v="0"/>
    <n v="82853.52"/>
  </r>
  <r>
    <s v="YE1703"/>
    <x v="11"/>
    <s v="Midi"/>
    <n v="28012"/>
    <m/>
    <n v="100"/>
    <m/>
    <m/>
    <n v="28012"/>
    <n v="0"/>
    <n v="0"/>
  </r>
  <r>
    <s v="YE1706"/>
    <x v="11"/>
    <s v="Mustaba"/>
    <n v="70931"/>
    <m/>
    <n v="70"/>
    <m/>
    <n v="30"/>
    <n v="49651.7"/>
    <n v="0"/>
    <n v="21279.3"/>
  </r>
  <r>
    <s v="YE1726"/>
    <x v="11"/>
    <s v="Najrah"/>
    <n v="59700"/>
    <m/>
    <m/>
    <m/>
    <n v="100"/>
    <n v="0"/>
    <n v="0"/>
    <n v="59700"/>
  </r>
  <r>
    <s v="YE1713"/>
    <x v="11"/>
    <s v="Qafl Shammar"/>
    <n v="85068"/>
    <m/>
    <n v="40"/>
    <m/>
    <n v="60"/>
    <n v="34027.200000000004"/>
    <n v="0"/>
    <n v="51040.799999999996"/>
  </r>
  <r>
    <s v="YE1731"/>
    <x v="11"/>
    <s v="Qarah"/>
    <n v="51777"/>
    <m/>
    <m/>
    <m/>
    <n v="100"/>
    <n v="0"/>
    <n v="0"/>
    <n v="51777"/>
  </r>
  <r>
    <s v="YE1719"/>
    <x v="11"/>
    <s v="Sharas"/>
    <n v="26192"/>
    <m/>
    <m/>
    <m/>
    <n v="100"/>
    <n v="0"/>
    <n v="0"/>
    <n v="26192"/>
  </r>
  <r>
    <s v="YE1723"/>
    <x v="11"/>
    <s v="Wadrah"/>
    <n v="18092"/>
    <m/>
    <n v="20"/>
    <m/>
    <n v="80"/>
    <n v="3618.4"/>
    <n v="0"/>
    <n v="14473.6"/>
  </r>
  <r>
    <s v="YE1730"/>
    <x v="11"/>
    <s v="Washhah"/>
    <n v="102893"/>
    <m/>
    <n v="30"/>
    <m/>
    <n v="70"/>
    <n v="30867.899999999998"/>
    <n v="0"/>
    <n v="72025.099999999991"/>
  </r>
  <r>
    <s v="YE1119"/>
    <x v="12"/>
    <s v="Adh Dhihar"/>
    <n v="231571"/>
    <m/>
    <n v="100"/>
    <m/>
    <m/>
    <n v="231571"/>
    <n v="0"/>
    <n v="0"/>
  </r>
  <r>
    <s v="YE1107"/>
    <x v="12"/>
    <s v="Al Makhadir"/>
    <n v="168662"/>
    <m/>
    <n v="97"/>
    <m/>
    <n v="3"/>
    <n v="163602.13999999998"/>
    <n v="0"/>
    <n v="5059.8599999999997"/>
  </r>
  <r>
    <s v="YE1118"/>
    <x v="12"/>
    <s v="Al Mashannah"/>
    <n v="152317"/>
    <m/>
    <n v="90"/>
    <m/>
    <n v="10"/>
    <n v="137085.30000000002"/>
    <n v="0"/>
    <n v="15231.7"/>
  </r>
  <r>
    <s v="YE1111"/>
    <x v="12"/>
    <s v="Al Odayn"/>
    <n v="212572"/>
    <m/>
    <n v="99.5"/>
    <m/>
    <n v="0.5"/>
    <n v="211509.13999999998"/>
    <n v="0"/>
    <n v="1062.8600000000001"/>
  </r>
  <r>
    <s v="YE1101"/>
    <x v="12"/>
    <s v="Al Qafr"/>
    <n v="154822"/>
    <m/>
    <n v="60"/>
    <m/>
    <n v="40"/>
    <n v="92893.2"/>
    <n v="0"/>
    <n v="61928.800000000003"/>
  </r>
  <r>
    <s v="YE1104"/>
    <x v="12"/>
    <s v="An Nadirah"/>
    <n v="110134"/>
    <m/>
    <n v="98"/>
    <m/>
    <n v="2"/>
    <n v="107931.31999999999"/>
    <n v="0"/>
    <n v="2202.6799999999998"/>
  </r>
  <r>
    <s v="YE1103"/>
    <x v="12"/>
    <s v="Ar Radmah"/>
    <n v="113578"/>
    <m/>
    <n v="1"/>
    <m/>
    <n v="99"/>
    <n v="1135.78"/>
    <n v="0"/>
    <n v="112442.22"/>
  </r>
  <r>
    <s v="YE1114"/>
    <x v="12"/>
    <s v="As Sabrah"/>
    <n v="103719"/>
    <m/>
    <n v="100"/>
    <m/>
    <m/>
    <n v="103719"/>
    <n v="0"/>
    <n v="0"/>
  </r>
  <r>
    <s v="YE1106"/>
    <x v="12"/>
    <s v="As Saddah"/>
    <n v="121870"/>
    <m/>
    <n v="65"/>
    <m/>
    <n v="35"/>
    <n v="79215.5"/>
    <n v="0"/>
    <n v="42654.5"/>
  </r>
  <r>
    <s v="YE1115"/>
    <x v="12"/>
    <s v="As Saiyani"/>
    <n v="164818"/>
    <m/>
    <n v="100"/>
    <m/>
    <m/>
    <n v="164818"/>
    <n v="0"/>
    <n v="0"/>
  </r>
  <r>
    <s v="YE1105"/>
    <x v="12"/>
    <s v="Ash Sha'ir"/>
    <n v="59199"/>
    <m/>
    <n v="100"/>
    <m/>
    <m/>
    <n v="59199"/>
    <n v="0"/>
    <n v="0"/>
  </r>
  <r>
    <s v="YE1113"/>
    <x v="12"/>
    <s v="Ba'dan"/>
    <n v="170779"/>
    <m/>
    <n v="100"/>
    <m/>
    <m/>
    <n v="170779"/>
    <n v="0"/>
    <n v="0"/>
  </r>
  <r>
    <s v="YE1116"/>
    <x v="12"/>
    <s v="Dhi As Sufal"/>
    <n v="244726"/>
    <m/>
    <n v="100"/>
    <m/>
    <m/>
    <n v="244726"/>
    <n v="0"/>
    <n v="0"/>
  </r>
  <r>
    <s v="YE1110"/>
    <x v="12"/>
    <s v="Far' Al Odayn"/>
    <n v="132703"/>
    <m/>
    <n v="100"/>
    <m/>
    <m/>
    <n v="132703"/>
    <n v="0"/>
    <n v="0"/>
  </r>
  <r>
    <s v="YE1109"/>
    <x v="12"/>
    <s v="Hazm Al Odayn"/>
    <n v="117594"/>
    <m/>
    <n v="75"/>
    <m/>
    <n v="25"/>
    <n v="88195.5"/>
    <n v="0"/>
    <n v="29398.5"/>
  </r>
  <r>
    <s v="YE1108"/>
    <x v="12"/>
    <s v="Hobeish"/>
    <n v="155263"/>
    <m/>
    <n v="99"/>
    <m/>
    <n v="1"/>
    <n v="153710.37"/>
    <n v="0"/>
    <n v="1552.63"/>
  </r>
  <r>
    <s v="YE1120"/>
    <x v="12"/>
    <s v="Ibb"/>
    <n v="211118"/>
    <m/>
    <n v="98"/>
    <m/>
    <n v="2"/>
    <n v="206895.63999999998"/>
    <n v="0"/>
    <n v="4222.3599999999997"/>
  </r>
  <r>
    <s v="YE1112"/>
    <x v="12"/>
    <s v="Jiblah"/>
    <n v="167887"/>
    <s v="a"/>
    <n v="45"/>
    <m/>
    <n v="55"/>
    <n v="75549.150000000009"/>
    <n v="0"/>
    <n v="92337.85"/>
  </r>
  <r>
    <s v="YE1117"/>
    <x v="12"/>
    <s v="Mudhaykhirah"/>
    <n v="114598"/>
    <m/>
    <n v="100"/>
    <m/>
    <m/>
    <n v="114598"/>
    <n v="0"/>
    <n v="0"/>
  </r>
  <r>
    <s v="YE1102"/>
    <x v="12"/>
    <s v="Yarim"/>
    <n v="262070"/>
    <m/>
    <n v="20"/>
    <m/>
    <n v="80"/>
    <n v="52414"/>
    <n v="0"/>
    <n v="209656"/>
  </r>
  <r>
    <s v="YE2501"/>
    <x v="13"/>
    <s v="Al Had"/>
    <n v="80431"/>
    <m/>
    <n v="100"/>
    <m/>
    <m/>
    <n v="80431"/>
    <n v="0"/>
    <n v="0"/>
  </r>
  <r>
    <s v="YE2514"/>
    <x v="13"/>
    <s v="Al Hawtah"/>
    <n v="41392"/>
    <m/>
    <n v="100"/>
    <m/>
    <m/>
    <n v="41392"/>
    <n v="0"/>
    <n v="0"/>
  </r>
  <r>
    <s v="YE2513"/>
    <x v="13"/>
    <s v="Al Madaribah Wa Al Aarah"/>
    <n v="70166"/>
    <m/>
    <n v="100"/>
    <m/>
    <m/>
    <n v="70166"/>
    <n v="0"/>
    <n v="0"/>
  </r>
  <r>
    <s v="YE2503"/>
    <x v="13"/>
    <s v="Al Maflahi"/>
    <n v="58495"/>
    <m/>
    <n v="100"/>
    <m/>
    <m/>
    <n v="58495"/>
    <n v="0"/>
    <n v="0"/>
  </r>
  <r>
    <s v="YE2508"/>
    <x v="13"/>
    <s v="Al Malah"/>
    <n v="42872"/>
    <m/>
    <n v="100"/>
    <m/>
    <m/>
    <n v="42872"/>
    <n v="0"/>
    <n v="0"/>
  </r>
  <r>
    <s v="YE2512"/>
    <x v="13"/>
    <s v="Al Maqatirah"/>
    <n v="81737"/>
    <m/>
    <n v="100"/>
    <m/>
    <m/>
    <n v="81737"/>
    <n v="0"/>
    <n v="0"/>
  </r>
  <r>
    <s v="YE2509"/>
    <x v="13"/>
    <s v="Al Musaymir"/>
    <n v="40994"/>
    <m/>
    <n v="100"/>
    <m/>
    <m/>
    <n v="40994"/>
    <n v="0"/>
    <n v="0"/>
  </r>
  <r>
    <s v="YE2510"/>
    <x v="13"/>
    <s v="Al Qubaytah"/>
    <n v="144439"/>
    <m/>
    <n v="100"/>
    <m/>
    <m/>
    <n v="144439"/>
    <n v="0"/>
    <n v="0"/>
  </r>
  <r>
    <s v="YE2505"/>
    <x v="13"/>
    <s v="Habil Jabr"/>
    <n v="64021"/>
    <m/>
    <n v="100"/>
    <m/>
    <m/>
    <n v="64021"/>
    <n v="0"/>
    <n v="0"/>
  </r>
  <r>
    <s v="YE2506"/>
    <x v="13"/>
    <s v="Halmin"/>
    <n v="42742"/>
    <m/>
    <n v="100"/>
    <m/>
    <m/>
    <n v="42742"/>
    <n v="0"/>
    <n v="0"/>
  </r>
  <r>
    <s v="YE2507"/>
    <x v="13"/>
    <s v="Radfan"/>
    <n v="66457"/>
    <m/>
    <n v="100"/>
    <m/>
    <m/>
    <n v="66457"/>
    <n v="0"/>
    <n v="0"/>
  </r>
  <r>
    <s v="YE2515"/>
    <x v="13"/>
    <s v="Tuban"/>
    <n v="133086"/>
    <m/>
    <n v="100"/>
    <m/>
    <m/>
    <n v="133086"/>
    <n v="0"/>
    <n v="0"/>
  </r>
  <r>
    <s v="YE2511"/>
    <x v="13"/>
    <s v="Tur Al Bahah"/>
    <n v="73444"/>
    <m/>
    <n v="100"/>
    <m/>
    <m/>
    <n v="73444"/>
    <n v="0"/>
    <n v="0"/>
  </r>
  <r>
    <s v="YE2502"/>
    <x v="13"/>
    <s v="Yafi'"/>
    <n v="113618"/>
    <m/>
    <n v="100"/>
    <m/>
    <m/>
    <n v="113618"/>
    <n v="0"/>
    <n v="0"/>
  </r>
  <r>
    <s v="YE2504"/>
    <x v="13"/>
    <s v="Yahr"/>
    <n v="57107"/>
    <m/>
    <n v="100"/>
    <m/>
    <m/>
    <n v="57107"/>
    <n v="0"/>
    <n v="0"/>
  </r>
  <r>
    <s v="YE2611"/>
    <x v="14"/>
    <s v="Al Abdiyah"/>
    <n v="20494"/>
    <m/>
    <n v="100"/>
    <m/>
    <m/>
    <n v="20494"/>
    <n v="0"/>
    <n v="0"/>
  </r>
  <r>
    <s v="YE2607"/>
    <x v="14"/>
    <s v="Al Jubah"/>
    <n v="33062"/>
    <m/>
    <n v="90"/>
    <m/>
    <n v="10"/>
    <n v="29755.8"/>
    <n v="0"/>
    <n v="3306.2000000000003"/>
  </r>
  <r>
    <s v="YE2605"/>
    <x v="14"/>
    <s v="Bidbadah"/>
    <n v="29457"/>
    <m/>
    <m/>
    <m/>
    <n v="100"/>
    <n v="0"/>
    <n v="0"/>
    <n v="29457"/>
  </r>
  <r>
    <s v="YE2609"/>
    <x v="14"/>
    <s v="Harib"/>
    <n v="53243"/>
    <s v="b"/>
    <n v="65"/>
    <m/>
    <n v="35"/>
    <n v="34607.950000000004"/>
    <n v="0"/>
    <n v="18635.05"/>
  </r>
  <r>
    <s v="YE2604"/>
    <x v="14"/>
    <s v="Harib Al Qaramish"/>
    <n v="13160"/>
    <m/>
    <m/>
    <m/>
    <n v="100"/>
    <n v="0"/>
    <n v="0"/>
    <n v="13160"/>
  </r>
  <r>
    <s v="YE2614"/>
    <x v="14"/>
    <s v="Jabal Murad"/>
    <n v="16257"/>
    <m/>
    <n v="100"/>
    <m/>
    <m/>
    <n v="16257"/>
    <n v="0"/>
    <n v="0"/>
  </r>
  <r>
    <s v="YE2603"/>
    <x v="14"/>
    <s v="Madghal Al Jid'an"/>
    <n v="16332"/>
    <m/>
    <m/>
    <m/>
    <n v="100"/>
    <n v="0"/>
    <n v="0"/>
    <n v="16332"/>
  </r>
  <r>
    <s v="YE2610"/>
    <x v="14"/>
    <s v="Mahliyah"/>
    <n v="14436"/>
    <m/>
    <n v="85"/>
    <m/>
    <n v="15"/>
    <n v="12270.6"/>
    <n v="0"/>
    <n v="2165.4"/>
  </r>
  <r>
    <s v="YE2601"/>
    <x v="14"/>
    <s v="Majzar"/>
    <n v="16512"/>
    <m/>
    <m/>
    <m/>
    <n v="100"/>
    <n v="0"/>
    <n v="0"/>
    <n v="16512"/>
  </r>
  <r>
    <s v="YE2613"/>
    <x v="14"/>
    <s v="Ma'rib"/>
    <n v="62420"/>
    <m/>
    <n v="10"/>
    <m/>
    <n v="90"/>
    <n v="6242"/>
    <n v="0"/>
    <n v="56178"/>
  </r>
  <r>
    <s v="YE2612"/>
    <x v="14"/>
    <s v="Ma'rib City"/>
    <n v="59968"/>
    <m/>
    <n v="3"/>
    <m/>
    <n v="97"/>
    <n v="1799.04"/>
    <n v="0"/>
    <n v="58168.959999999999"/>
  </r>
  <r>
    <s v="YE2602"/>
    <x v="14"/>
    <s v="Raghwan"/>
    <n v="6673"/>
    <m/>
    <m/>
    <m/>
    <n v="100"/>
    <n v="0"/>
    <n v="0"/>
    <n v="6673"/>
  </r>
  <r>
    <s v="YE2608"/>
    <x v="14"/>
    <s v="Rahabah"/>
    <n v="11791"/>
    <m/>
    <n v="30"/>
    <m/>
    <n v="70"/>
    <n v="3537.2999999999997"/>
    <n v="0"/>
    <n v="8253.6999999999989"/>
  </r>
  <r>
    <s v="YE2606"/>
    <x v="14"/>
    <s v="Sirwah"/>
    <n v="30427"/>
    <m/>
    <n v="2"/>
    <m/>
    <n v="98"/>
    <n v="608.54"/>
    <n v="0"/>
    <n v="29818.46"/>
  </r>
  <r>
    <s v="YE3103"/>
    <x v="15"/>
    <s v="Al Jabin"/>
    <n v="136743"/>
    <s v="a"/>
    <n v="55"/>
    <m/>
    <n v="45"/>
    <n v="75208.650000000009"/>
    <n v="0"/>
    <n v="61534.35"/>
  </r>
  <r>
    <s v="YE3106"/>
    <x v="15"/>
    <s v="Al Ja'fariyyah"/>
    <n v="107319"/>
    <s v="a"/>
    <n v="70"/>
    <m/>
    <n v="30"/>
    <n v="75123.299999999988"/>
    <n v="0"/>
    <n v="32195.699999999997"/>
  </r>
  <r>
    <s v="YE3102"/>
    <x v="15"/>
    <s v="As Salafiyyah"/>
    <n v="120216"/>
    <s v="a"/>
    <n v="40"/>
    <m/>
    <n v="60"/>
    <n v="48086.400000000001"/>
    <n v="0"/>
    <n v="72129.599999999991"/>
  </r>
  <r>
    <s v="YE3101"/>
    <x v="15"/>
    <s v="Bilad Atta'am"/>
    <n v="52041"/>
    <s v="a"/>
    <n v="65"/>
    <m/>
    <n v="35"/>
    <n v="33826.65"/>
    <n v="0"/>
    <n v="18214.349999999999"/>
  </r>
  <r>
    <s v="YE3105"/>
    <x v="15"/>
    <s v="Kusmah"/>
    <n v="116518"/>
    <s v="a"/>
    <n v="54"/>
    <m/>
    <n v="46"/>
    <n v="62919.72"/>
    <n v="0"/>
    <n v="53598.28"/>
  </r>
  <r>
    <s v="YE3104"/>
    <x v="15"/>
    <s v="Mazhar"/>
    <n v="124163"/>
    <s v="a"/>
    <n v="52"/>
    <m/>
    <n v="48"/>
    <n v="64564.76"/>
    <n v="0"/>
    <n v="59598.239999999998"/>
  </r>
  <r>
    <s v="YE2207"/>
    <x v="16"/>
    <s v="Adh Dhahir"/>
    <n v="40283"/>
    <m/>
    <m/>
    <m/>
    <n v="100"/>
    <n v="0"/>
    <n v="0"/>
    <n v="40283"/>
  </r>
  <r>
    <s v="YE2213"/>
    <x v="16"/>
    <s v="Al Hashwah"/>
    <n v="26754"/>
    <m/>
    <m/>
    <m/>
    <n v="100"/>
    <n v="0"/>
    <n v="0"/>
    <n v="26754"/>
  </r>
  <r>
    <s v="YE2212"/>
    <x v="16"/>
    <s v="As Safra"/>
    <n v="93949"/>
    <m/>
    <m/>
    <m/>
    <n v="100"/>
    <n v="0"/>
    <n v="0"/>
    <n v="93949"/>
  </r>
  <r>
    <s v="YE2201"/>
    <x v="16"/>
    <s v="Baqim"/>
    <n v="42827"/>
    <m/>
    <m/>
    <m/>
    <n v="100"/>
    <n v="0"/>
    <n v="0"/>
    <n v="42827"/>
  </r>
  <r>
    <s v="YE2204"/>
    <x v="16"/>
    <s v="Ghamr"/>
    <n v="36762"/>
    <m/>
    <m/>
    <n v="4"/>
    <n v="96"/>
    <n v="0"/>
    <n v="1470.48"/>
    <n v="35291.519999999997"/>
  </r>
  <r>
    <s v="YE2208"/>
    <x v="16"/>
    <s v="Haydan"/>
    <n v="112555"/>
    <m/>
    <m/>
    <m/>
    <n v="100"/>
    <n v="0"/>
    <n v="0"/>
    <n v="112555"/>
  </r>
  <r>
    <s v="YE2214"/>
    <x v="16"/>
    <s v="Kitaf wa Al Boqa'"/>
    <n v="80292"/>
    <m/>
    <m/>
    <m/>
    <n v="100"/>
    <n v="0"/>
    <n v="0"/>
    <n v="80292"/>
  </r>
  <r>
    <s v="YE2210"/>
    <x v="16"/>
    <s v="Majz"/>
    <n v="127537"/>
    <m/>
    <m/>
    <m/>
    <n v="100"/>
    <n v="0"/>
    <n v="0"/>
    <n v="127537"/>
  </r>
  <r>
    <s v="YE2203"/>
    <x v="16"/>
    <s v="Monabbih"/>
    <n v="97129"/>
    <m/>
    <m/>
    <m/>
    <n v="100"/>
    <n v="0"/>
    <n v="0"/>
    <n v="97129"/>
  </r>
  <r>
    <s v="YE2202"/>
    <x v="16"/>
    <s v="Qatabir"/>
    <n v="43153"/>
    <m/>
    <m/>
    <m/>
    <n v="100"/>
    <n v="0"/>
    <n v="0"/>
    <n v="43153"/>
  </r>
  <r>
    <s v="YE2205"/>
    <x v="16"/>
    <s v="Razih"/>
    <n v="117017"/>
    <s v="a"/>
    <m/>
    <n v="35"/>
    <n v="65"/>
    <n v="0"/>
    <n v="40955.949999999997"/>
    <n v="76061.05"/>
  </r>
  <r>
    <s v="YE2215"/>
    <x v="16"/>
    <s v="Sa'dah"/>
    <n v="106274"/>
    <m/>
    <m/>
    <m/>
    <n v="100"/>
    <n v="0"/>
    <n v="0"/>
    <n v="106274"/>
  </r>
  <r>
    <s v="YE2211"/>
    <x v="16"/>
    <s v="Sahar"/>
    <n v="247601"/>
    <m/>
    <m/>
    <m/>
    <n v="100"/>
    <n v="0"/>
    <n v="0"/>
    <n v="247601"/>
  </r>
  <r>
    <s v="YE2209"/>
    <x v="16"/>
    <s v="Saqin"/>
    <n v="97993"/>
    <m/>
    <m/>
    <m/>
    <n v="100"/>
    <n v="0"/>
    <n v="0"/>
    <n v="97993"/>
  </r>
  <r>
    <s v="YE2206"/>
    <x v="16"/>
    <s v="Shada'a"/>
    <n v="19876"/>
    <m/>
    <m/>
    <n v="3"/>
    <n v="97"/>
    <n v="596.28"/>
    <n v="596.28"/>
    <n v="19279.72"/>
  </r>
  <r>
    <s v="YE2308"/>
    <x v="17"/>
    <s v="Al Haymah Ad Dakhiliyah"/>
    <n v="113035"/>
    <m/>
    <m/>
    <m/>
    <n v="100"/>
    <n v="0"/>
    <n v="0"/>
    <n v="113035"/>
  </r>
  <r>
    <s v="YE2309"/>
    <x v="17"/>
    <s v="Al Haymah Al Kharijiyah"/>
    <n v="79498"/>
    <m/>
    <n v="4"/>
    <m/>
    <n v="96"/>
    <n v="3179.92"/>
    <n v="0"/>
    <n v="76318.080000000002"/>
  </r>
  <r>
    <s v="YE2315"/>
    <x v="17"/>
    <s v="Al Hissn"/>
    <n v="40799"/>
    <m/>
    <m/>
    <m/>
    <n v="100"/>
    <n v="0"/>
    <n v="0"/>
    <n v="40799"/>
  </r>
  <r>
    <s v="YE2302"/>
    <x v="17"/>
    <s v="Arhab"/>
    <n v="121517"/>
    <m/>
    <m/>
    <m/>
    <n v="100"/>
    <n v="0"/>
    <n v="0"/>
    <n v="121517"/>
  </r>
  <r>
    <s v="YE2313"/>
    <x v="17"/>
    <s v="At Tyal"/>
    <n v="49116"/>
    <m/>
    <m/>
    <m/>
    <n v="100"/>
    <n v="0"/>
    <n v="0"/>
    <n v="49116"/>
  </r>
  <r>
    <s v="YE2314"/>
    <x v="17"/>
    <s v="Bani Dabyan"/>
    <n v="22104"/>
    <m/>
    <m/>
    <m/>
    <n v="100"/>
    <n v="0"/>
    <n v="0"/>
    <n v="22104"/>
  </r>
  <r>
    <s v="YE2304"/>
    <x v="17"/>
    <s v="Bani Hushaysh"/>
    <n v="100317"/>
    <s v="a"/>
    <n v="20"/>
    <m/>
    <n v="80"/>
    <n v="20063.400000000001"/>
    <n v="0"/>
    <n v="80253.600000000006"/>
  </r>
  <r>
    <s v="YE2307"/>
    <x v="17"/>
    <s v="Bani Matar"/>
    <n v="134624"/>
    <s v="a"/>
    <n v="5"/>
    <m/>
    <n v="95"/>
    <n v="6731.2000000000007"/>
    <n v="0"/>
    <n v="127892.79999999999"/>
  </r>
  <r>
    <s v="YE2306"/>
    <x v="17"/>
    <s v="Bilad Ar Rus"/>
    <n v="42345"/>
    <m/>
    <m/>
    <m/>
    <n v="100"/>
    <n v="0"/>
    <n v="0"/>
    <n v="42345"/>
  </r>
  <r>
    <s v="YE2301"/>
    <x v="17"/>
    <s v="Hamdan"/>
    <n v="181915"/>
    <s v="a"/>
    <n v="15"/>
    <m/>
    <n v="85"/>
    <n v="27287.25"/>
    <n v="0"/>
    <n v="154627.75"/>
  </r>
  <r>
    <s v="YE2316"/>
    <x v="17"/>
    <s v="Jihanah"/>
    <n v="68408"/>
    <m/>
    <m/>
    <m/>
    <n v="100"/>
    <n v="0"/>
    <n v="0"/>
    <n v="68408"/>
  </r>
  <r>
    <s v="YE2312"/>
    <x v="17"/>
    <s v="Khawlan"/>
    <n v="39279"/>
    <m/>
    <m/>
    <m/>
    <n v="100"/>
    <n v="0"/>
    <n v="0"/>
    <n v="39279"/>
  </r>
  <r>
    <s v="YE2310"/>
    <x v="17"/>
    <s v="Manakhah"/>
    <n v="107133"/>
    <m/>
    <m/>
    <m/>
    <n v="100"/>
    <n v="0"/>
    <n v="0"/>
    <n v="107133"/>
  </r>
  <r>
    <s v="YE2303"/>
    <x v="17"/>
    <s v="Nihm"/>
    <n v="56562"/>
    <m/>
    <m/>
    <m/>
    <n v="100"/>
    <n v="0"/>
    <n v="0"/>
    <n v="56562"/>
  </r>
  <r>
    <s v="YE2311"/>
    <x v="17"/>
    <s v="Sa'fan"/>
    <n v="45854"/>
    <m/>
    <n v="20"/>
    <m/>
    <n v="80"/>
    <n v="9170.8000000000011"/>
    <n v="0"/>
    <n v="36683.200000000004"/>
  </r>
  <r>
    <s v="YE2305"/>
    <x v="17"/>
    <s v="Sanhan wa Bani Bahlul"/>
    <n v="409877"/>
    <s v="a"/>
    <n v="30"/>
    <m/>
    <n v="70"/>
    <n v="122963.09999999999"/>
    <n v="0"/>
    <n v="286913.89999999997"/>
  </r>
  <r>
    <s v="YE1306"/>
    <x v="18"/>
    <s v="Al Wehdah"/>
    <n v="226266"/>
    <m/>
    <n v="85"/>
    <m/>
    <n v="15"/>
    <n v="192326.1"/>
    <n v="0"/>
    <n v="33939.9"/>
  </r>
  <r>
    <s v="YE1305"/>
    <x v="18"/>
    <s v="As Sab'in"/>
    <n v="729741"/>
    <m/>
    <n v="90"/>
    <m/>
    <n v="10"/>
    <n v="656766.9"/>
    <n v="0"/>
    <n v="72974.100000000006"/>
  </r>
  <r>
    <s v="YE1304"/>
    <x v="18"/>
    <s v="As Safiyah"/>
    <n v="244315"/>
    <m/>
    <n v="85"/>
    <m/>
    <n v="15"/>
    <n v="207667.75"/>
    <n v="0"/>
    <n v="36647.25"/>
  </r>
  <r>
    <s v="YE1307"/>
    <x v="18"/>
    <s v="At Tahrir"/>
    <n v="147283"/>
    <m/>
    <n v="70"/>
    <m/>
    <n v="30"/>
    <n v="103098.09999999999"/>
    <n v="0"/>
    <n v="44184.9"/>
  </r>
  <r>
    <s v="YE1309"/>
    <x v="18"/>
    <s v="Ath Thawrah"/>
    <n v="398467"/>
    <m/>
    <n v="60"/>
    <m/>
    <n v="40"/>
    <n v="239080.19999999998"/>
    <n v="0"/>
    <n v="159386.80000000002"/>
  </r>
  <r>
    <s v="YE1303"/>
    <x v="18"/>
    <s v="Azaal"/>
    <n v="278974"/>
    <m/>
    <n v="80"/>
    <m/>
    <n v="20"/>
    <n v="223179.2"/>
    <n v="0"/>
    <n v="55794.8"/>
  </r>
  <r>
    <s v="YE1310"/>
    <x v="18"/>
    <s v="Bani Al Harith"/>
    <n v="464117"/>
    <m/>
    <n v="30"/>
    <m/>
    <n v="70"/>
    <n v="139235.1"/>
    <n v="0"/>
    <n v="324881.89999999997"/>
  </r>
  <r>
    <s v="YE1308"/>
    <x v="18"/>
    <s v="Ma'in"/>
    <n v="626881"/>
    <m/>
    <n v="65"/>
    <m/>
    <n v="35"/>
    <n v="407472.65"/>
    <n v="0"/>
    <n v="219408.34999999998"/>
  </r>
  <r>
    <s v="YE1301"/>
    <x v="18"/>
    <s v="Old City"/>
    <n v="144716"/>
    <m/>
    <n v="40"/>
    <m/>
    <n v="60"/>
    <n v="57886.400000000001"/>
    <n v="0"/>
    <n v="86829.599999999991"/>
  </r>
  <r>
    <s v="YE1302"/>
    <x v="18"/>
    <s v="Shu'ub"/>
    <n v="508855"/>
    <m/>
    <n v="60"/>
    <m/>
    <n v="40"/>
    <n v="305313"/>
    <n v="0"/>
    <n v="203542"/>
  </r>
  <r>
    <s v="YE2115"/>
    <x v="19"/>
    <s v="Ar Rawdah"/>
    <n v="41581"/>
    <m/>
    <n v="100"/>
    <m/>
    <m/>
    <n v="41581"/>
    <n v="0"/>
    <n v="0"/>
  </r>
  <r>
    <s v="YE2104"/>
    <x v="19"/>
    <s v="Arma'a"/>
    <n v="15391"/>
    <m/>
    <n v="100"/>
    <m/>
    <m/>
    <n v="15391"/>
    <n v="0"/>
    <n v="0"/>
  </r>
  <r>
    <s v="YE2112"/>
    <x v="19"/>
    <s v="As Sa'id"/>
    <n v="53221"/>
    <m/>
    <n v="100"/>
    <m/>
    <m/>
    <n v="53221"/>
    <n v="0"/>
    <n v="0"/>
  </r>
  <r>
    <s v="YE2102"/>
    <x v="19"/>
    <s v="At Talh"/>
    <n v="14265"/>
    <m/>
    <n v="100"/>
    <m/>
    <m/>
    <n v="14265"/>
    <n v="0"/>
    <n v="0"/>
  </r>
  <r>
    <s v="YE2113"/>
    <x v="19"/>
    <s v="Ataq"/>
    <n v="55702"/>
    <m/>
    <n v="100"/>
    <m/>
    <m/>
    <n v="55702"/>
    <n v="0"/>
    <n v="0"/>
  </r>
  <r>
    <s v="YE2106"/>
    <x v="19"/>
    <s v="Ayn"/>
    <n v="33489"/>
    <m/>
    <n v="40"/>
    <m/>
    <n v="60"/>
    <n v="13395.6"/>
    <n v="0"/>
    <n v="20093.399999999998"/>
  </r>
  <r>
    <s v="YE2107"/>
    <x v="19"/>
    <s v="Bayhan"/>
    <n v="73279"/>
    <m/>
    <n v="70"/>
    <m/>
    <n v="30"/>
    <n v="51295.299999999996"/>
    <n v="0"/>
    <n v="21983.7"/>
  </r>
  <r>
    <s v="YE2101"/>
    <x v="19"/>
    <s v="Dahr"/>
    <n v="14870"/>
    <m/>
    <n v="100"/>
    <m/>
    <m/>
    <n v="14870"/>
    <n v="0"/>
    <n v="0"/>
  </r>
  <r>
    <s v="YE2114"/>
    <x v="19"/>
    <s v="Habban"/>
    <n v="44857"/>
    <m/>
    <n v="100"/>
    <m/>
    <m/>
    <n v="44857"/>
    <n v="0"/>
    <n v="0"/>
  </r>
  <r>
    <s v="YE2111"/>
    <x v="19"/>
    <s v="Hatib"/>
    <n v="20131"/>
    <m/>
    <n v="100"/>
    <m/>
    <m/>
    <n v="20131"/>
    <n v="0"/>
    <n v="0"/>
  </r>
  <r>
    <s v="YE2103"/>
    <x v="19"/>
    <s v="Jardan"/>
    <n v="24444"/>
    <m/>
    <n v="100"/>
    <m/>
    <m/>
    <n v="24444"/>
    <n v="0"/>
    <n v="0"/>
  </r>
  <r>
    <s v="YE2108"/>
    <x v="19"/>
    <s v="Markhah Al Olya"/>
    <n v="48637"/>
    <m/>
    <n v="100"/>
    <m/>
    <m/>
    <n v="48637"/>
    <n v="0"/>
    <n v="0"/>
  </r>
  <r>
    <s v="YE2109"/>
    <x v="19"/>
    <s v="Markhah As Sufla"/>
    <n v="61692"/>
    <m/>
    <n v="75"/>
    <m/>
    <n v="25"/>
    <n v="46269"/>
    <n v="0"/>
    <n v="15423"/>
  </r>
  <r>
    <s v="YE2116"/>
    <x v="19"/>
    <s v="Mayfa'ah"/>
    <n v="62867"/>
    <m/>
    <n v="100"/>
    <m/>
    <m/>
    <n v="62867"/>
    <n v="0"/>
    <n v="0"/>
  </r>
  <r>
    <s v="YE2110"/>
    <x v="19"/>
    <s v="Nisab"/>
    <n v="63851"/>
    <m/>
    <n v="100"/>
    <m/>
    <m/>
    <n v="63851"/>
    <n v="0"/>
    <n v="0"/>
  </r>
  <r>
    <s v="YE2105"/>
    <x v="19"/>
    <s v="Osaylan"/>
    <n v="47324"/>
    <m/>
    <n v="30"/>
    <m/>
    <n v="70"/>
    <n v="14197.199999999999"/>
    <n v="0"/>
    <n v="33126.799999999996"/>
  </r>
  <r>
    <s v="YE2117"/>
    <x v="19"/>
    <s v="Radum"/>
    <n v="35398"/>
    <m/>
    <n v="100"/>
    <m/>
    <m/>
    <n v="35398"/>
    <n v="0"/>
    <n v="0"/>
  </r>
  <r>
    <s v="YE3201"/>
    <x v="20"/>
    <s v="Hadibu"/>
    <n v="58093"/>
    <m/>
    <n v="70"/>
    <m/>
    <n v="30"/>
    <n v="40665.1"/>
    <n v="0"/>
    <n v="17427.899999999998"/>
  </r>
  <r>
    <s v="YE3202"/>
    <x v="20"/>
    <s v="Qalansiyah wa Abd Al Kuri"/>
    <n v="17263"/>
    <m/>
    <n v="80"/>
    <m/>
    <n v="20"/>
    <n v="13810.400000000001"/>
    <n v="0"/>
    <n v="3452.6000000000004"/>
  </r>
  <r>
    <s v="YE1521"/>
    <x v="21"/>
    <s v="Al Ma'afer"/>
    <n v="163184"/>
    <m/>
    <n v="100"/>
    <m/>
    <m/>
    <n v="163184"/>
    <n v="0"/>
    <n v="0"/>
  </r>
  <r>
    <s v="YE1505"/>
    <x v="21"/>
    <s v="Al Makha"/>
    <n v="94441"/>
    <m/>
    <n v="100"/>
    <m/>
    <m/>
    <n v="94441"/>
    <n v="0"/>
    <n v="0"/>
  </r>
  <r>
    <s v="YE1522"/>
    <x v="21"/>
    <s v="Al Mawasit"/>
    <n v="170624"/>
    <m/>
    <n v="100"/>
    <m/>
    <m/>
    <n v="170624"/>
    <n v="0"/>
    <n v="0"/>
  </r>
  <r>
    <s v="YE1511"/>
    <x v="21"/>
    <s v="Al Misrakh"/>
    <n v="149084"/>
    <m/>
    <n v="100"/>
    <m/>
    <m/>
    <n v="149084"/>
    <n v="0"/>
    <n v="0"/>
  </r>
  <r>
    <s v="YE1517"/>
    <x v="21"/>
    <s v="Al Mudhaffar"/>
    <n v="254457"/>
    <m/>
    <n v="100"/>
    <m/>
    <m/>
    <n v="254457"/>
    <n v="0"/>
    <n v="0"/>
  </r>
  <r>
    <s v="YE1518"/>
    <x v="21"/>
    <s v="Al Qahirah"/>
    <n v="219883"/>
    <m/>
    <n v="100"/>
    <m/>
    <m/>
    <n v="219883"/>
    <n v="0"/>
    <n v="0"/>
  </r>
  <r>
    <s v="YE1515"/>
    <x v="21"/>
    <s v="Al Wazi'yah"/>
    <n v="40190"/>
    <m/>
    <n v="100"/>
    <m/>
    <m/>
    <n v="40190"/>
    <n v="0"/>
    <n v="0"/>
  </r>
  <r>
    <s v="YE1513"/>
    <x v="21"/>
    <s v="As Silw"/>
    <n v="73089"/>
    <m/>
    <n v="100"/>
    <m/>
    <m/>
    <n v="73089"/>
    <n v="0"/>
    <n v="0"/>
  </r>
  <r>
    <s v="YE1514"/>
    <x v="21"/>
    <s v="Ash Shamayatayn"/>
    <n v="225020"/>
    <m/>
    <n v="100"/>
    <m/>
    <m/>
    <n v="225020"/>
    <n v="0"/>
    <n v="0"/>
  </r>
  <r>
    <s v="YE1520"/>
    <x v="21"/>
    <s v="At Ta'iziyah"/>
    <n v="294050"/>
    <m/>
    <n v="100"/>
    <m/>
    <m/>
    <n v="294050"/>
    <n v="0"/>
    <n v="0"/>
  </r>
  <r>
    <s v="YE1506"/>
    <x v="21"/>
    <s v="Dhubab"/>
    <n v="27438"/>
    <m/>
    <n v="100"/>
    <m/>
    <m/>
    <n v="27438"/>
    <n v="0"/>
    <n v="0"/>
  </r>
  <r>
    <s v="YE1512"/>
    <x v="21"/>
    <s v="Dimnat Khadir"/>
    <n v="166998"/>
    <m/>
    <n v="100"/>
    <m/>
    <m/>
    <n v="166998"/>
    <n v="0"/>
    <n v="0"/>
  </r>
  <r>
    <s v="YE1516"/>
    <x v="21"/>
    <s v="Hayfan"/>
    <n v="110953"/>
    <m/>
    <n v="100"/>
    <m/>
    <m/>
    <n v="110953"/>
    <n v="0"/>
    <n v="0"/>
  </r>
  <r>
    <s v="YE1508"/>
    <x v="21"/>
    <s v="Jabal Habashi"/>
    <n v="176928"/>
    <m/>
    <n v="100"/>
    <m/>
    <m/>
    <n v="176928"/>
    <n v="0"/>
    <n v="0"/>
  </r>
  <r>
    <s v="YE1504"/>
    <x v="21"/>
    <s v="Maqbanah"/>
    <n v="276756"/>
    <m/>
    <n v="100"/>
    <m/>
    <m/>
    <n v="276756"/>
    <n v="0"/>
    <n v="0"/>
  </r>
  <r>
    <s v="YE1509"/>
    <x v="21"/>
    <s v="Mashr'ah Wa Hadnan"/>
    <n v="36824"/>
    <m/>
    <n v="100"/>
    <m/>
    <m/>
    <n v="36824"/>
    <n v="0"/>
    <n v="0"/>
  </r>
  <r>
    <s v="YE1501"/>
    <x v="21"/>
    <s v="Mawiyah"/>
    <n v="193719"/>
    <m/>
    <n v="100"/>
    <m/>
    <m/>
    <n v="193719"/>
    <n v="0"/>
    <n v="0"/>
  </r>
  <r>
    <s v="YE1507"/>
    <x v="21"/>
    <s v="Mawza'"/>
    <n v="53113"/>
    <m/>
    <n v="100"/>
    <m/>
    <m/>
    <n v="53113"/>
    <n v="0"/>
    <n v="0"/>
  </r>
  <r>
    <s v="YE1510"/>
    <x v="21"/>
    <s v="Sabir Al Mawadim"/>
    <n v="162961"/>
    <m/>
    <n v="100"/>
    <m/>
    <m/>
    <n v="162961"/>
    <n v="0"/>
    <n v="0"/>
  </r>
  <r>
    <s v="YE1519"/>
    <x v="21"/>
    <s v="Salah"/>
    <n v="226079"/>
    <m/>
    <n v="100"/>
    <m/>
    <m/>
    <n v="226079"/>
    <n v="0"/>
    <n v="0"/>
  </r>
  <r>
    <s v="YE1523"/>
    <x v="21"/>
    <s v="Sami'"/>
    <n v="61187"/>
    <m/>
    <n v="100"/>
    <m/>
    <m/>
    <n v="61187"/>
    <n v="0"/>
    <n v="0"/>
  </r>
  <r>
    <s v="YE1503"/>
    <x v="21"/>
    <s v="Shar'ab Ar Rawnah"/>
    <n v="216835"/>
    <m/>
    <n v="100"/>
    <m/>
    <m/>
    <n v="216835"/>
    <n v="0"/>
    <n v="0"/>
  </r>
  <r>
    <s v="YE1502"/>
    <x v="21"/>
    <s v="Shar'ab As Salam"/>
    <n v="162188"/>
    <m/>
    <n v="100"/>
    <m/>
    <m/>
    <n v="162188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B4CD76-6F1C-461D-A440-EB38E2D66FA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H13" firstHeaderRow="1" firstDataRow="1" firstDataCol="1"/>
  <pivotFields count="5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opulation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C3ED3-25AD-44BD-839B-4BB456056851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6:N20" firstHeaderRow="1" firstDataRow="1" firstDataCol="1"/>
  <pivotFields count="3">
    <pivotField showAll="0"/>
    <pivotField axis="axisRow" showAll="0">
      <items count="14">
        <item x="1"/>
        <item x="2"/>
        <item x="3"/>
        <item x="0"/>
        <item x="4"/>
        <item x="12"/>
        <item x="5"/>
        <item x="9"/>
        <item x="6"/>
        <item x="10"/>
        <item x="7"/>
        <item x="8"/>
        <item x="11"/>
        <item t="default"/>
      </items>
    </pivotField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um of Population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A199F-7753-49A4-B85C-E4D087E7D9C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G40" firstHeaderRow="1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</pivotFields>
  <rowFields count="2">
    <field x="0"/>
    <field x="1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Sum of Populatio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79121-2735-493A-84FE-6AC5C5568EE3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H20:AI30" firstHeaderRow="1" firstDataRow="1" firstDataCol="1"/>
  <pivotFields count="6">
    <pivotField showAll="0">
      <items count="75">
        <item x="12"/>
        <item x="70"/>
        <item x="29"/>
        <item x="73"/>
        <item x="26"/>
        <item x="49"/>
        <item x="35"/>
        <item x="3"/>
        <item x="50"/>
        <item x="46"/>
        <item x="56"/>
        <item x="24"/>
        <item x="71"/>
        <item x="69"/>
        <item x="10"/>
        <item x="61"/>
        <item x="57"/>
        <item x="44"/>
        <item x="52"/>
        <item x="6"/>
        <item x="47"/>
        <item x="17"/>
        <item x="60"/>
        <item x="25"/>
        <item x="27"/>
        <item x="64"/>
        <item x="38"/>
        <item x="51"/>
        <item x="0"/>
        <item x="18"/>
        <item x="5"/>
        <item x="21"/>
        <item x="34"/>
        <item x="30"/>
        <item x="48"/>
        <item x="9"/>
        <item x="37"/>
        <item x="23"/>
        <item x="67"/>
        <item x="14"/>
        <item x="36"/>
        <item x="42"/>
        <item x="45"/>
        <item x="7"/>
        <item x="39"/>
        <item x="65"/>
        <item x="59"/>
        <item x="1"/>
        <item x="11"/>
        <item x="68"/>
        <item x="4"/>
        <item x="54"/>
        <item x="63"/>
        <item x="40"/>
        <item x="55"/>
        <item x="62"/>
        <item x="72"/>
        <item x="20"/>
        <item x="15"/>
        <item x="32"/>
        <item x="28"/>
        <item x="8"/>
        <item x="19"/>
        <item x="43"/>
        <item x="53"/>
        <item x="66"/>
        <item x="33"/>
        <item x="31"/>
        <item x="2"/>
        <item x="41"/>
        <item x="13"/>
        <item x="22"/>
        <item x="58"/>
        <item x="16"/>
        <item t="default"/>
      </items>
    </pivotField>
    <pivotField showAll="0"/>
    <pivotField numFmtId="10" showAll="0"/>
    <pivotField axis="axisRow" showAll="0">
      <items count="10">
        <item x="4"/>
        <item x="6"/>
        <item x="7"/>
        <item x="3"/>
        <item x="5"/>
        <item x="2"/>
        <item x="0"/>
        <item x="1"/>
        <item x="8"/>
        <item t="default"/>
      </items>
    </pivotField>
    <pivotField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2015 adj pop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C3CD1-F92A-48B5-8C51-000F4C1F54B3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20:Y31" firstHeaderRow="1" firstDataRow="1" firstDataCol="1"/>
  <pivotFields count="4">
    <pivotField showAll="0"/>
    <pivotField dataField="1"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OPU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C10E57-C000-44A3-91AE-5640D17DF6AD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3:Y11" firstHeaderRow="1" firstDataRow="1" firstDataCol="1"/>
  <pivotFields count="3">
    <pivotField showAll="0">
      <items count="73">
        <item x="27"/>
        <item x="51"/>
        <item x="36"/>
        <item x="8"/>
        <item x="48"/>
        <item x="64"/>
        <item x="24"/>
        <item x="53"/>
        <item x="25"/>
        <item x="23"/>
        <item x="29"/>
        <item x="63"/>
        <item x="47"/>
        <item x="71"/>
        <item x="65"/>
        <item x="33"/>
        <item x="30"/>
        <item x="22"/>
        <item x="67"/>
        <item x="44"/>
        <item x="39"/>
        <item x="32"/>
        <item x="11"/>
        <item x="12"/>
        <item x="46"/>
        <item x="17"/>
        <item x="26"/>
        <item x="58"/>
        <item x="7"/>
        <item x="16"/>
        <item x="15"/>
        <item x="56"/>
        <item x="1"/>
        <item x="54"/>
        <item x="41"/>
        <item x="35"/>
        <item x="3"/>
        <item x="60"/>
        <item x="43"/>
        <item x="66"/>
        <item x="18"/>
        <item x="69"/>
        <item x="50"/>
        <item x="31"/>
        <item x="2"/>
        <item x="70"/>
        <item x="28"/>
        <item x="14"/>
        <item x="10"/>
        <item x="6"/>
        <item x="45"/>
        <item x="19"/>
        <item x="61"/>
        <item x="34"/>
        <item x="37"/>
        <item x="40"/>
        <item x="38"/>
        <item x="55"/>
        <item x="13"/>
        <item x="5"/>
        <item x="21"/>
        <item x="0"/>
        <item x="57"/>
        <item x="59"/>
        <item x="52"/>
        <item x="42"/>
        <item x="20"/>
        <item x="9"/>
        <item x="62"/>
        <item x="68"/>
        <item x="4"/>
        <item x="49"/>
        <item t="default"/>
      </items>
    </pivotField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op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443BC-1831-4136-947B-FC93578C9C82}" name="PivotTable6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J4:BK14" firstHeaderRow="1" firstDataRow="1" firstDataCol="1"/>
  <pivotFields count="3">
    <pivotField showAll="0">
      <items count="75">
        <item x="46"/>
        <item x="33"/>
        <item x="7"/>
        <item x="44"/>
        <item x="67"/>
        <item x="21"/>
        <item x="48"/>
        <item x="61"/>
        <item x="22"/>
        <item x="20"/>
        <item x="26"/>
        <item x="66"/>
        <item x="43"/>
        <item x="73"/>
        <item x="50"/>
        <item x="30"/>
        <item x="27"/>
        <item x="19"/>
        <item x="69"/>
        <item x="0"/>
        <item x="40"/>
        <item x="36"/>
        <item x="29"/>
        <item x="9"/>
        <item x="10"/>
        <item x="42"/>
        <item x="14"/>
        <item x="23"/>
        <item x="59"/>
        <item x="55"/>
        <item x="45"/>
        <item x="6"/>
        <item x="13"/>
        <item x="12"/>
        <item x="52"/>
        <item x="1"/>
        <item x="49"/>
        <item x="38"/>
        <item x="32"/>
        <item x="3"/>
        <item x="57"/>
        <item x="39"/>
        <item x="68"/>
        <item x="62"/>
        <item x="15"/>
        <item x="71"/>
        <item x="28"/>
        <item x="60"/>
        <item x="2"/>
        <item x="72"/>
        <item x="54"/>
        <item x="25"/>
        <item x="41"/>
        <item x="16"/>
        <item x="58"/>
        <item x="31"/>
        <item x="34"/>
        <item x="37"/>
        <item x="35"/>
        <item x="51"/>
        <item x="11"/>
        <item x="63"/>
        <item x="5"/>
        <item x="18"/>
        <item x="24"/>
        <item x="53"/>
        <item x="56"/>
        <item x="47"/>
        <item x="64"/>
        <item x="17"/>
        <item x="8"/>
        <item x="65"/>
        <item x="70"/>
        <item x="4"/>
        <item t="default"/>
      </items>
    </pivotField>
    <pivotField dataField="1"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m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46C77A-3775-4D32-A352-829A0A6EA77D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13" firstHeaderRow="1" firstDataRow="1" firstDataCol="1"/>
  <pivotFields count="3">
    <pivotField showAll="0"/>
    <pivotField dataField="1" showAll="0"/>
    <pivotField axis="axisRow" showAll="0">
      <items count="10">
        <item x="4"/>
        <item x="6"/>
        <item x="7"/>
        <item x="3"/>
        <item x="5"/>
        <item x="2"/>
        <item x="1"/>
        <item x="0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opulatio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228B2-E62D-4F62-A042-34A1CF975F2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Q27" firstHeaderRow="0" firstDataRow="1" firstDataCol="1"/>
  <pivotFields count="11"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numFmtId="3"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unni Arabs2" fld="8" baseField="0" baseItem="0"/>
    <dataField name="Sum of Wahhabi Arabs2" fld="9" baseField="0" baseItem="0"/>
    <dataField name="Sum of Shia Arabs2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B83C6-CFB6-4DC2-A795-D6A8CE5529F8}" name="Table1" displayName="Table1" ref="A2:M63" totalsRowShown="0" headerRowDxfId="0">
  <autoFilter ref="A2:M63" xr:uid="{22EB83C6-CFB6-4DC2-A795-D6A8CE5529F8}"/>
  <sortState xmlns:xlrd2="http://schemas.microsoft.com/office/spreadsheetml/2017/richdata2" ref="A3:M63">
    <sortCondition ref="F2:F63"/>
  </sortState>
  <tableColumns count="13">
    <tableColumn id="1" xr3:uid="{7200EEE8-4B45-4164-98C0-608212606313}" name="Order"/>
    <tableColumn id="2" xr3:uid="{AB35CD0D-B890-4DD4-B22F-E00B5EA32BB5}" name="Regions"/>
    <tableColumn id="33" xr3:uid="{4B95736E-FE5C-451A-9C4A-B418EDCD6C43}" name="Column5"/>
    <tableColumn id="34" xr3:uid="{77AB82C1-8340-48AF-84AB-36D06F293B4B}" name="Column6"/>
    <tableColumn id="32" xr3:uid="{68069E94-821E-4E7D-B026-0E1BB39B2388}" name="Column4"/>
    <tableColumn id="22" xr3:uid="{1E9C8249-F5AD-4325-BA3B-5825E35B25B6}" name="Gov"/>
    <tableColumn id="15" xr3:uid="{235B5D11-9C21-4DA1-9D79-54982DC71B52}" name="Governorates"/>
    <tableColumn id="4" xr3:uid="{E5E96E4F-4C8E-4E1C-AFA8-7B0D2BCE0DD8}" name="2020 Total"/>
    <tableColumn id="8" xr3:uid="{CFD9BD55-9CE9-4358-A109-01B8C8C86AD3}" name="2020 Omani"/>
    <tableColumn id="11" xr3:uid="{2DACEA6C-6F4D-4D4D-9CE1-7808A169645E}" name="2020 Expat"/>
    <tableColumn id="5" xr3:uid="{498E7F24-B920-4EFD-9143-6DBB8A14B9BA}" name="2021 Total"/>
    <tableColumn id="9" xr3:uid="{252BC80D-5322-4815-9256-A445E37B8011}" name="2021 Omani"/>
    <tableColumn id="12" xr3:uid="{1EDD06A6-4C2F-4517-A2A7-B825E31A8E38}" name="2021 Expa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D179-AB97-4FD7-95F5-DA63CDB53D46}">
  <dimension ref="B1:C6"/>
  <sheetViews>
    <sheetView workbookViewId="0">
      <selection activeCell="C6" sqref="C6"/>
    </sheetView>
  </sheetViews>
  <sheetFormatPr defaultRowHeight="14.4" x14ac:dyDescent="0.3"/>
  <sheetData>
    <row r="1" spans="2:3" x14ac:dyDescent="0.3">
      <c r="B1" t="s">
        <v>423</v>
      </c>
    </row>
    <row r="2" spans="2:3" x14ac:dyDescent="0.3">
      <c r="B2" t="s">
        <v>384</v>
      </c>
      <c r="C2">
        <v>22.9</v>
      </c>
    </row>
    <row r="3" spans="2:3" x14ac:dyDescent="0.3">
      <c r="B3" t="s">
        <v>421</v>
      </c>
      <c r="C3">
        <v>44.8</v>
      </c>
    </row>
    <row r="4" spans="2:3" x14ac:dyDescent="0.3">
      <c r="B4" t="s">
        <v>1</v>
      </c>
      <c r="C4">
        <v>2.17</v>
      </c>
    </row>
    <row r="5" spans="2:3" x14ac:dyDescent="0.3">
      <c r="B5" t="s">
        <v>422</v>
      </c>
      <c r="C5">
        <v>5.7</v>
      </c>
    </row>
    <row r="6" spans="2:3" x14ac:dyDescent="0.3">
      <c r="B6" t="s">
        <v>290</v>
      </c>
      <c r="C6">
        <v>46.87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F422-4E2A-4AB0-86AA-9C924544FF5F}">
  <dimension ref="A12:K56"/>
  <sheetViews>
    <sheetView topLeftCell="K1" workbookViewId="0">
      <selection activeCell="P9" sqref="A2:P9"/>
    </sheetView>
  </sheetViews>
  <sheetFormatPr defaultRowHeight="14.4" x14ac:dyDescent="0.3"/>
  <sheetData>
    <row r="12" spans="1:11" x14ac:dyDescent="0.3">
      <c r="A12" s="2" t="s">
        <v>85</v>
      </c>
    </row>
    <row r="13" spans="1:11" x14ac:dyDescent="0.3">
      <c r="A13" t="s">
        <v>82</v>
      </c>
      <c r="B13" t="s">
        <v>83</v>
      </c>
      <c r="C13" t="s">
        <v>16</v>
      </c>
      <c r="D13" t="s">
        <v>70</v>
      </c>
      <c r="E13" t="s">
        <v>71</v>
      </c>
      <c r="F13" t="s">
        <v>69</v>
      </c>
      <c r="G13" t="s">
        <v>75</v>
      </c>
      <c r="H13" t="s">
        <v>61</v>
      </c>
      <c r="I13" t="s">
        <v>74</v>
      </c>
      <c r="J13" t="s">
        <v>73</v>
      </c>
      <c r="K13" t="s">
        <v>72</v>
      </c>
    </row>
    <row r="14" spans="1:11" x14ac:dyDescent="0.3">
      <c r="A14" t="s">
        <v>76</v>
      </c>
      <c r="B14" t="s">
        <v>10</v>
      </c>
      <c r="C14">
        <v>898895</v>
      </c>
      <c r="D14">
        <v>218070</v>
      </c>
      <c r="E14">
        <v>27069</v>
      </c>
      <c r="G14">
        <v>123617</v>
      </c>
      <c r="H14">
        <v>94258</v>
      </c>
      <c r="I14">
        <v>422925</v>
      </c>
      <c r="J14">
        <v>5695</v>
      </c>
      <c r="K14">
        <v>7261</v>
      </c>
    </row>
    <row r="15" spans="1:11" x14ac:dyDescent="0.3">
      <c r="A15" t="s">
        <v>77</v>
      </c>
      <c r="B15" t="s">
        <v>12</v>
      </c>
      <c r="C15">
        <v>600770</v>
      </c>
      <c r="D15">
        <v>188625</v>
      </c>
      <c r="E15">
        <v>13199</v>
      </c>
      <c r="F15">
        <v>300</v>
      </c>
      <c r="G15">
        <v>43569</v>
      </c>
      <c r="H15">
        <v>83666</v>
      </c>
      <c r="I15">
        <v>261315</v>
      </c>
      <c r="J15">
        <v>6101</v>
      </c>
      <c r="K15">
        <v>3995</v>
      </c>
    </row>
    <row r="16" spans="1:11" x14ac:dyDescent="0.3">
      <c r="A16" t="s">
        <v>78</v>
      </c>
      <c r="B16" t="s">
        <v>14</v>
      </c>
      <c r="C16">
        <v>1194683</v>
      </c>
      <c r="D16">
        <v>205515</v>
      </c>
      <c r="E16">
        <v>35503</v>
      </c>
      <c r="G16">
        <v>296970</v>
      </c>
      <c r="H16">
        <v>67278</v>
      </c>
      <c r="I16">
        <v>581767</v>
      </c>
      <c r="J16">
        <v>4970</v>
      </c>
      <c r="K16">
        <v>2680</v>
      </c>
    </row>
    <row r="17" spans="1:11" x14ac:dyDescent="0.3">
      <c r="A17" t="s">
        <v>80</v>
      </c>
      <c r="B17" t="s">
        <v>13</v>
      </c>
      <c r="C17">
        <v>687530</v>
      </c>
      <c r="D17">
        <v>219198</v>
      </c>
      <c r="E17">
        <v>110234</v>
      </c>
      <c r="G17">
        <v>167397</v>
      </c>
      <c r="H17">
        <v>20061</v>
      </c>
      <c r="I17">
        <v>161751</v>
      </c>
      <c r="J17">
        <v>7717</v>
      </c>
      <c r="K17">
        <v>1172</v>
      </c>
    </row>
    <row r="18" spans="1:11" x14ac:dyDescent="0.3">
      <c r="A18" t="s">
        <v>79</v>
      </c>
      <c r="B18" t="s">
        <v>11</v>
      </c>
      <c r="C18">
        <v>966623</v>
      </c>
      <c r="D18">
        <v>137118</v>
      </c>
      <c r="E18">
        <v>11874</v>
      </c>
      <c r="G18">
        <v>338297</v>
      </c>
      <c r="H18">
        <v>112335</v>
      </c>
      <c r="I18">
        <v>343409</v>
      </c>
      <c r="J18">
        <v>7570</v>
      </c>
      <c r="K18">
        <v>16020</v>
      </c>
    </row>
    <row r="19" spans="1:11" x14ac:dyDescent="0.3">
      <c r="A19" t="s">
        <v>81</v>
      </c>
      <c r="B19" t="s">
        <v>15</v>
      </c>
      <c r="C19">
        <v>267000</v>
      </c>
      <c r="D19">
        <v>98323</v>
      </c>
      <c r="E19">
        <v>7632</v>
      </c>
      <c r="G19">
        <v>10686</v>
      </c>
      <c r="H19">
        <v>68242</v>
      </c>
      <c r="I19">
        <v>80100</v>
      </c>
      <c r="J19">
        <v>525</v>
      </c>
      <c r="K19">
        <v>1492</v>
      </c>
    </row>
    <row r="22" spans="1:11" x14ac:dyDescent="0.3">
      <c r="A22" s="2" t="s">
        <v>86</v>
      </c>
    </row>
    <row r="23" spans="1:11" x14ac:dyDescent="0.3">
      <c r="A23" t="s">
        <v>82</v>
      </c>
      <c r="B23" t="s">
        <v>83</v>
      </c>
      <c r="C23" t="s">
        <v>16</v>
      </c>
      <c r="D23" t="s">
        <v>70</v>
      </c>
      <c r="E23" t="s">
        <v>71</v>
      </c>
      <c r="F23" t="s">
        <v>69</v>
      </c>
      <c r="G23" t="s">
        <v>61</v>
      </c>
      <c r="H23" t="s">
        <v>74</v>
      </c>
      <c r="I23" t="s">
        <v>73</v>
      </c>
      <c r="J23" t="s">
        <v>72</v>
      </c>
    </row>
    <row r="24" spans="1:11" x14ac:dyDescent="0.3">
      <c r="A24" t="s">
        <v>76</v>
      </c>
      <c r="B24" t="s">
        <v>10</v>
      </c>
      <c r="C24">
        <v>898895</v>
      </c>
      <c r="D24">
        <v>341687</v>
      </c>
      <c r="E24">
        <v>27069</v>
      </c>
      <c r="G24">
        <v>94258</v>
      </c>
      <c r="H24">
        <v>422925</v>
      </c>
      <c r="I24">
        <v>5695</v>
      </c>
      <c r="J24">
        <v>7261</v>
      </c>
    </row>
    <row r="25" spans="1:11" x14ac:dyDescent="0.3">
      <c r="A25" t="s">
        <v>77</v>
      </c>
      <c r="B25" t="s">
        <v>12</v>
      </c>
      <c r="C25">
        <v>600770</v>
      </c>
      <c r="D25">
        <v>232194</v>
      </c>
      <c r="E25">
        <v>13199</v>
      </c>
      <c r="F25">
        <v>300</v>
      </c>
      <c r="G25">
        <v>83666</v>
      </c>
      <c r="H25">
        <v>261315</v>
      </c>
      <c r="I25">
        <v>6101</v>
      </c>
      <c r="J25">
        <v>3995</v>
      </c>
    </row>
    <row r="26" spans="1:11" x14ac:dyDescent="0.3">
      <c r="A26" t="s">
        <v>78</v>
      </c>
      <c r="B26" t="s">
        <v>14</v>
      </c>
      <c r="C26">
        <v>1194683</v>
      </c>
      <c r="D26">
        <v>502485</v>
      </c>
      <c r="E26">
        <v>35503</v>
      </c>
      <c r="G26">
        <v>67278</v>
      </c>
      <c r="H26">
        <v>581767</v>
      </c>
      <c r="I26">
        <v>4970</v>
      </c>
      <c r="J26">
        <v>2680</v>
      </c>
    </row>
    <row r="27" spans="1:11" x14ac:dyDescent="0.3">
      <c r="A27" t="s">
        <v>80</v>
      </c>
      <c r="B27" t="s">
        <v>13</v>
      </c>
      <c r="C27">
        <v>687530</v>
      </c>
      <c r="D27">
        <v>386595</v>
      </c>
      <c r="E27">
        <v>110234</v>
      </c>
      <c r="G27">
        <v>20061</v>
      </c>
      <c r="H27">
        <v>161751</v>
      </c>
      <c r="I27">
        <v>7717</v>
      </c>
      <c r="J27">
        <v>1172</v>
      </c>
    </row>
    <row r="28" spans="1:11" x14ac:dyDescent="0.3">
      <c r="A28" t="s">
        <v>79</v>
      </c>
      <c r="B28" t="s">
        <v>11</v>
      </c>
      <c r="C28">
        <v>966623</v>
      </c>
      <c r="D28">
        <v>475415</v>
      </c>
      <c r="E28">
        <v>11874</v>
      </c>
      <c r="G28">
        <v>112335</v>
      </c>
      <c r="H28">
        <v>343409</v>
      </c>
      <c r="I28">
        <v>7570</v>
      </c>
      <c r="J28">
        <v>16020</v>
      </c>
    </row>
    <row r="29" spans="1:11" x14ac:dyDescent="0.3">
      <c r="A29" t="s">
        <v>81</v>
      </c>
      <c r="B29" t="s">
        <v>15</v>
      </c>
      <c r="C29">
        <v>267000</v>
      </c>
      <c r="D29">
        <v>109009</v>
      </c>
      <c r="E29">
        <v>7632</v>
      </c>
      <c r="G29">
        <v>68242</v>
      </c>
      <c r="H29">
        <v>80100</v>
      </c>
      <c r="I29">
        <v>525</v>
      </c>
      <c r="J29">
        <v>1492</v>
      </c>
    </row>
    <row r="32" spans="1:11" x14ac:dyDescent="0.3">
      <c r="A32" s="2" t="s">
        <v>88</v>
      </c>
    </row>
    <row r="33" spans="1:8" x14ac:dyDescent="0.3">
      <c r="A33" s="9" t="s">
        <v>82</v>
      </c>
      <c r="B33" s="9" t="s">
        <v>83</v>
      </c>
      <c r="C33" s="9" t="s">
        <v>16</v>
      </c>
      <c r="D33" s="9" t="s">
        <v>70</v>
      </c>
      <c r="E33" s="9" t="s">
        <v>71</v>
      </c>
      <c r="F33" s="9" t="s">
        <v>69</v>
      </c>
      <c r="G33" s="9" t="s">
        <v>61</v>
      </c>
      <c r="H33" s="9" t="s">
        <v>87</v>
      </c>
    </row>
    <row r="34" spans="1:8" x14ac:dyDescent="0.3">
      <c r="A34" s="9" t="s">
        <v>76</v>
      </c>
      <c r="B34" s="9" t="s">
        <v>10</v>
      </c>
      <c r="C34">
        <v>898895</v>
      </c>
      <c r="D34">
        <v>341687</v>
      </c>
      <c r="E34">
        <v>27069</v>
      </c>
      <c r="G34">
        <v>94258</v>
      </c>
      <c r="H34">
        <v>435881</v>
      </c>
    </row>
    <row r="35" spans="1:8" x14ac:dyDescent="0.3">
      <c r="A35" s="9" t="s">
        <v>77</v>
      </c>
      <c r="B35" s="9" t="s">
        <v>12</v>
      </c>
      <c r="C35">
        <v>600770</v>
      </c>
      <c r="D35">
        <v>232194</v>
      </c>
      <c r="E35">
        <v>13199</v>
      </c>
      <c r="F35">
        <v>300</v>
      </c>
      <c r="G35">
        <v>83666</v>
      </c>
      <c r="H35">
        <v>271411</v>
      </c>
    </row>
    <row r="36" spans="1:8" x14ac:dyDescent="0.3">
      <c r="A36" s="9" t="s">
        <v>78</v>
      </c>
      <c r="B36" s="9" t="s">
        <v>14</v>
      </c>
      <c r="C36">
        <v>1194683</v>
      </c>
      <c r="D36">
        <v>502485</v>
      </c>
      <c r="E36">
        <v>35503</v>
      </c>
      <c r="G36">
        <v>67278</v>
      </c>
      <c r="H36">
        <v>589417</v>
      </c>
    </row>
    <row r="37" spans="1:8" x14ac:dyDescent="0.3">
      <c r="A37" s="9" t="s">
        <v>80</v>
      </c>
      <c r="B37" s="9" t="s">
        <v>13</v>
      </c>
      <c r="C37">
        <v>687530</v>
      </c>
      <c r="D37">
        <v>386595</v>
      </c>
      <c r="E37">
        <v>110234</v>
      </c>
      <c r="G37">
        <v>20061</v>
      </c>
      <c r="H37">
        <v>170640</v>
      </c>
    </row>
    <row r="38" spans="1:8" x14ac:dyDescent="0.3">
      <c r="A38" s="9" t="s">
        <v>79</v>
      </c>
      <c r="B38" s="9" t="s">
        <v>11</v>
      </c>
      <c r="C38">
        <v>966623</v>
      </c>
      <c r="D38">
        <v>475415</v>
      </c>
      <c r="E38">
        <v>11874</v>
      </c>
      <c r="G38">
        <v>112335</v>
      </c>
      <c r="H38">
        <v>366999</v>
      </c>
    </row>
    <row r="39" spans="1:8" x14ac:dyDescent="0.3">
      <c r="A39" s="9" t="s">
        <v>81</v>
      </c>
      <c r="B39" s="9" t="s">
        <v>15</v>
      </c>
      <c r="C39">
        <v>267000</v>
      </c>
      <c r="D39">
        <v>109009</v>
      </c>
      <c r="E39">
        <v>7632</v>
      </c>
      <c r="G39">
        <v>68242</v>
      </c>
      <c r="H39">
        <v>82117</v>
      </c>
    </row>
    <row r="41" spans="1:8" x14ac:dyDescent="0.3">
      <c r="D41" s="9" t="s">
        <v>10</v>
      </c>
      <c r="E41">
        <f t="shared" ref="E41:E46" si="0">E34/C34</f>
        <v>3.0113639524082345E-2</v>
      </c>
    </row>
    <row r="42" spans="1:8" x14ac:dyDescent="0.3">
      <c r="D42" s="9" t="s">
        <v>12</v>
      </c>
      <c r="E42">
        <f t="shared" si="0"/>
        <v>2.1970138322486142E-2</v>
      </c>
    </row>
    <row r="43" spans="1:8" x14ac:dyDescent="0.3">
      <c r="D43" s="9" t="s">
        <v>14</v>
      </c>
      <c r="E43">
        <f t="shared" si="0"/>
        <v>2.9717506652392308E-2</v>
      </c>
    </row>
    <row r="44" spans="1:8" x14ac:dyDescent="0.3">
      <c r="D44" s="9" t="s">
        <v>13</v>
      </c>
      <c r="E44">
        <f t="shared" si="0"/>
        <v>0.16033336727124634</v>
      </c>
    </row>
    <row r="45" spans="1:8" x14ac:dyDescent="0.3">
      <c r="D45" s="9" t="s">
        <v>11</v>
      </c>
      <c r="E45">
        <f t="shared" si="0"/>
        <v>1.2284003173936478E-2</v>
      </c>
    </row>
    <row r="46" spans="1:8" x14ac:dyDescent="0.3">
      <c r="D46" s="9" t="s">
        <v>15</v>
      </c>
      <c r="E46">
        <f t="shared" si="0"/>
        <v>2.8584269662921349E-2</v>
      </c>
    </row>
    <row r="49" spans="1:10" x14ac:dyDescent="0.3">
      <c r="A49" s="2" t="s">
        <v>88</v>
      </c>
    </row>
    <row r="50" spans="1:10" x14ac:dyDescent="0.3">
      <c r="A50" s="9" t="s">
        <v>82</v>
      </c>
      <c r="B50" s="9" t="s">
        <v>83</v>
      </c>
      <c r="C50" s="9" t="s">
        <v>16</v>
      </c>
      <c r="D50" s="9" t="s">
        <v>70</v>
      </c>
      <c r="E50" s="9" t="s">
        <v>71</v>
      </c>
      <c r="F50" s="9" t="s">
        <v>69</v>
      </c>
      <c r="G50" s="9" t="s">
        <v>61</v>
      </c>
      <c r="H50" s="9" t="s">
        <v>74</v>
      </c>
      <c r="I50" s="9" t="s">
        <v>73</v>
      </c>
      <c r="J50" s="9" t="s">
        <v>72</v>
      </c>
    </row>
    <row r="51" spans="1:10" x14ac:dyDescent="0.3">
      <c r="A51" s="9" t="s">
        <v>76</v>
      </c>
      <c r="B51" s="9" t="s">
        <v>10</v>
      </c>
      <c r="C51">
        <v>898895</v>
      </c>
      <c r="D51">
        <v>341687</v>
      </c>
      <c r="E51">
        <v>27069</v>
      </c>
      <c r="G51">
        <v>94258</v>
      </c>
      <c r="H51">
        <v>422925</v>
      </c>
      <c r="I51">
        <v>5695</v>
      </c>
      <c r="J51">
        <v>7261</v>
      </c>
    </row>
    <row r="52" spans="1:10" x14ac:dyDescent="0.3">
      <c r="A52" s="9" t="s">
        <v>77</v>
      </c>
      <c r="B52" s="9" t="s">
        <v>12</v>
      </c>
      <c r="C52">
        <v>600770</v>
      </c>
      <c r="D52">
        <v>232194</v>
      </c>
      <c r="E52">
        <v>13199</v>
      </c>
      <c r="F52">
        <v>300</v>
      </c>
      <c r="G52">
        <v>83666</v>
      </c>
      <c r="H52">
        <v>261315</v>
      </c>
      <c r="I52">
        <v>6101</v>
      </c>
      <c r="J52">
        <v>3995</v>
      </c>
    </row>
    <row r="53" spans="1:10" x14ac:dyDescent="0.3">
      <c r="A53" s="9" t="s">
        <v>78</v>
      </c>
      <c r="B53" s="9" t="s">
        <v>14</v>
      </c>
      <c r="C53">
        <v>1194683</v>
      </c>
      <c r="D53">
        <v>502485</v>
      </c>
      <c r="E53">
        <v>35503</v>
      </c>
      <c r="G53">
        <v>67278</v>
      </c>
      <c r="H53">
        <v>581767</v>
      </c>
      <c r="I53">
        <v>4970</v>
      </c>
      <c r="J53">
        <v>2680</v>
      </c>
    </row>
    <row r="54" spans="1:10" x14ac:dyDescent="0.3">
      <c r="A54" s="9" t="s">
        <v>80</v>
      </c>
      <c r="B54" s="9" t="s">
        <v>13</v>
      </c>
      <c r="C54">
        <v>687530</v>
      </c>
      <c r="D54">
        <v>386595</v>
      </c>
      <c r="E54">
        <v>110234</v>
      </c>
      <c r="G54">
        <v>20061</v>
      </c>
      <c r="H54">
        <v>161751</v>
      </c>
      <c r="I54">
        <v>7717</v>
      </c>
      <c r="J54">
        <v>1172</v>
      </c>
    </row>
    <row r="55" spans="1:10" x14ac:dyDescent="0.3">
      <c r="A55" s="9" t="s">
        <v>79</v>
      </c>
      <c r="B55" s="9" t="s">
        <v>11</v>
      </c>
      <c r="C55">
        <v>966623</v>
      </c>
      <c r="D55">
        <v>475415</v>
      </c>
      <c r="E55">
        <v>11874</v>
      </c>
      <c r="G55">
        <v>112335</v>
      </c>
      <c r="H55">
        <v>343409</v>
      </c>
      <c r="I55">
        <v>7570</v>
      </c>
      <c r="J55">
        <v>16020</v>
      </c>
    </row>
    <row r="56" spans="1:10" x14ac:dyDescent="0.3">
      <c r="A56" s="9" t="s">
        <v>81</v>
      </c>
      <c r="B56" s="9" t="s">
        <v>15</v>
      </c>
      <c r="C56">
        <v>267000</v>
      </c>
      <c r="D56">
        <v>109009</v>
      </c>
      <c r="E56">
        <v>7632</v>
      </c>
      <c r="G56">
        <v>68242</v>
      </c>
      <c r="H56">
        <v>80100</v>
      </c>
      <c r="I56">
        <v>525</v>
      </c>
      <c r="J56">
        <v>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ED0A-5129-413E-9775-B4259EFA53DB}">
  <dimension ref="A1:X239"/>
  <sheetViews>
    <sheetView topLeftCell="A208" zoomScaleNormal="100" workbookViewId="0">
      <selection activeCell="D218" sqref="D218:G224"/>
    </sheetView>
  </sheetViews>
  <sheetFormatPr defaultRowHeight="14.4" x14ac:dyDescent="0.3"/>
  <cols>
    <col min="1" max="7" width="9.21875" customWidth="1"/>
    <col min="8" max="8" width="12.88671875" customWidth="1"/>
    <col min="9" max="11" width="9.21875" customWidth="1"/>
  </cols>
  <sheetData>
    <row r="1" spans="1:24" x14ac:dyDescent="0.3">
      <c r="A1" t="s">
        <v>28</v>
      </c>
      <c r="G1" s="2" t="s">
        <v>50</v>
      </c>
    </row>
    <row r="2" spans="1:24" x14ac:dyDescent="0.3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</row>
    <row r="3" spans="1:24" x14ac:dyDescent="0.3">
      <c r="B3" s="7" t="s">
        <v>12</v>
      </c>
      <c r="C3" s="7">
        <v>132151</v>
      </c>
      <c r="D3" s="7">
        <v>19891</v>
      </c>
      <c r="E3" s="7">
        <v>96591</v>
      </c>
      <c r="F3" s="7">
        <v>710</v>
      </c>
      <c r="G3" s="7">
        <v>872</v>
      </c>
      <c r="H3" s="7">
        <v>1028</v>
      </c>
      <c r="I3" s="7">
        <v>35</v>
      </c>
      <c r="J3" s="7">
        <v>48</v>
      </c>
      <c r="K3" s="7">
        <v>3177</v>
      </c>
      <c r="L3">
        <f>SUM(C3:K3)</f>
        <v>254503</v>
      </c>
      <c r="M3" cm="1">
        <f t="array" ref="M3:M8">L3:L8/L9</f>
        <v>0.11601799921683076</v>
      </c>
      <c r="O3" t="s">
        <v>12</v>
      </c>
      <c r="P3" s="1">
        <v>0.51925124654719201</v>
      </c>
      <c r="Q3" s="1">
        <v>7.8156249631634991E-2</v>
      </c>
      <c r="R3" s="1">
        <v>0.37952794269615681</v>
      </c>
      <c r="S3" s="1">
        <v>2.7897510048997456E-3</v>
      </c>
      <c r="T3" s="1">
        <v>3.4262857412289834E-3</v>
      </c>
      <c r="U3" s="1">
        <v>4.0392451169534351E-3</v>
      </c>
      <c r="V3" s="1">
        <v>1.3752293686125508E-4</v>
      </c>
      <c r="W3" s="1">
        <v>1.8860288483829268E-4</v>
      </c>
      <c r="X3" s="1">
        <v>1.2483153440234497E-2</v>
      </c>
    </row>
    <row r="4" spans="1:24" x14ac:dyDescent="0.3">
      <c r="B4" s="7" t="s">
        <v>11</v>
      </c>
      <c r="C4" s="7">
        <v>152506</v>
      </c>
      <c r="D4" s="7">
        <v>173910</v>
      </c>
      <c r="E4" s="7">
        <v>142932</v>
      </c>
      <c r="F4" s="7">
        <v>992</v>
      </c>
      <c r="G4" s="7">
        <v>3759</v>
      </c>
      <c r="H4" s="7">
        <v>4472</v>
      </c>
      <c r="I4" s="7">
        <v>323</v>
      </c>
      <c r="J4" s="7">
        <v>462</v>
      </c>
      <c r="K4" s="7">
        <v>2771</v>
      </c>
      <c r="L4">
        <f t="shared" ref="L4:L9" si="0">SUM(C4:K4)</f>
        <v>482127</v>
      </c>
      <c r="M4">
        <v>0.21978290986123133</v>
      </c>
      <c r="O4" t="s">
        <v>11</v>
      </c>
      <c r="P4" s="1">
        <v>0.31631914412592532</v>
      </c>
      <c r="Q4" s="1">
        <v>0.36071408570770774</v>
      </c>
      <c r="R4" s="1">
        <v>0.29646130583850311</v>
      </c>
      <c r="S4" s="1">
        <v>2.0575491519869244E-3</v>
      </c>
      <c r="T4" s="1">
        <v>7.7967008692730339E-3</v>
      </c>
      <c r="U4" s="1">
        <v>9.2755643222636359E-3</v>
      </c>
      <c r="V4" s="1">
        <v>6.6994795976993611E-4</v>
      </c>
      <c r="W4" s="1">
        <v>9.5825373812294271E-4</v>
      </c>
      <c r="X4" s="1">
        <v>5.7474482864473472E-3</v>
      </c>
    </row>
    <row r="5" spans="1:24" x14ac:dyDescent="0.3">
      <c r="B5" s="7" t="s">
        <v>10</v>
      </c>
      <c r="C5" s="7">
        <v>180526</v>
      </c>
      <c r="D5" s="7">
        <v>51692</v>
      </c>
      <c r="E5" s="7">
        <v>143186</v>
      </c>
      <c r="F5" s="7">
        <v>607</v>
      </c>
      <c r="G5" s="7">
        <v>1215</v>
      </c>
      <c r="H5" s="7">
        <v>1728</v>
      </c>
      <c r="I5" s="7">
        <v>147</v>
      </c>
      <c r="J5" s="7">
        <v>226</v>
      </c>
      <c r="K5" s="7">
        <v>11600</v>
      </c>
      <c r="L5">
        <f t="shared" si="0"/>
        <v>390927</v>
      </c>
      <c r="M5">
        <v>0.17820838410485534</v>
      </c>
      <c r="O5" t="s">
        <v>10</v>
      </c>
      <c r="P5" s="1">
        <v>0.46178954126985344</v>
      </c>
      <c r="Q5" s="1">
        <v>0.13222929089062663</v>
      </c>
      <c r="R5" s="1">
        <v>0.36627298702826872</v>
      </c>
      <c r="S5" s="1">
        <v>1.5527195614526497E-3</v>
      </c>
      <c r="T5" s="1">
        <v>3.1079971452470665E-3</v>
      </c>
      <c r="U5" s="1">
        <v>4.4202626065736059E-3</v>
      </c>
      <c r="V5" s="1">
        <v>3.7602928423976855E-4</v>
      </c>
      <c r="W5" s="1">
        <v>5.7811304923937202E-4</v>
      </c>
      <c r="X5" s="1">
        <v>2.9673059164498743E-2</v>
      </c>
    </row>
    <row r="6" spans="1:24" x14ac:dyDescent="0.3">
      <c r="B6" s="7" t="s">
        <v>13</v>
      </c>
      <c r="C6" s="7">
        <v>94988</v>
      </c>
      <c r="D6" s="7">
        <v>59057</v>
      </c>
      <c r="E6" s="7">
        <v>46202</v>
      </c>
      <c r="F6" s="7">
        <v>694</v>
      </c>
      <c r="G6" s="7">
        <v>144</v>
      </c>
      <c r="H6" s="7">
        <v>214</v>
      </c>
      <c r="I6" s="7">
        <v>54</v>
      </c>
      <c r="J6" s="7">
        <v>42</v>
      </c>
      <c r="K6" s="7">
        <v>68520</v>
      </c>
      <c r="L6">
        <f t="shared" si="0"/>
        <v>269915</v>
      </c>
      <c r="M6">
        <v>0.12304372938083588</v>
      </c>
      <c r="O6" t="s">
        <v>13</v>
      </c>
      <c r="P6" s="1">
        <v>0.35191819646925881</v>
      </c>
      <c r="Q6" s="1">
        <v>0.21879851064223924</v>
      </c>
      <c r="R6" s="1">
        <v>0.17117240612785506</v>
      </c>
      <c r="S6" s="1">
        <v>2.5711798158679585E-3</v>
      </c>
      <c r="T6" s="1">
        <v>5.3350128744234296E-4</v>
      </c>
      <c r="U6" s="1">
        <v>7.9284219106014859E-4</v>
      </c>
      <c r="V6" s="1">
        <v>2.0006298279087861E-4</v>
      </c>
      <c r="W6" s="1">
        <v>1.5560454217068337E-4</v>
      </c>
      <c r="X6" s="1">
        <v>0.25385769594131485</v>
      </c>
    </row>
    <row r="7" spans="1:24" x14ac:dyDescent="0.3">
      <c r="B7" s="7" t="s">
        <v>14</v>
      </c>
      <c r="C7" s="7">
        <v>164083</v>
      </c>
      <c r="D7" s="7">
        <v>168765</v>
      </c>
      <c r="E7" s="7">
        <v>267677</v>
      </c>
      <c r="F7" s="7">
        <v>720</v>
      </c>
      <c r="G7" s="7">
        <v>541</v>
      </c>
      <c r="H7" s="7">
        <v>598</v>
      </c>
      <c r="I7" s="7">
        <v>470</v>
      </c>
      <c r="J7" s="7">
        <v>46</v>
      </c>
      <c r="K7" s="7">
        <v>18035</v>
      </c>
      <c r="L7">
        <f t="shared" si="0"/>
        <v>620935</v>
      </c>
      <c r="M7">
        <v>0.2830600674400805</v>
      </c>
      <c r="O7" t="s">
        <v>14</v>
      </c>
      <c r="P7" s="1">
        <v>0.26425149170202999</v>
      </c>
      <c r="Q7" s="1">
        <v>0.27179173343425639</v>
      </c>
      <c r="R7" s="1">
        <v>0.43108698978153914</v>
      </c>
      <c r="S7" s="1">
        <v>1.1595416589498095E-3</v>
      </c>
      <c r="T7" s="1">
        <v>8.7126671873867631E-4</v>
      </c>
      <c r="U7" s="1">
        <v>9.6306376673886956E-4</v>
      </c>
      <c r="V7" s="1">
        <v>7.5692302737001462E-4</v>
      </c>
      <c r="W7" s="1">
        <v>7.4081828210682284E-5</v>
      </c>
      <c r="X7" s="1">
        <v>2.904490808216641E-2</v>
      </c>
    </row>
    <row r="8" spans="1:24" x14ac:dyDescent="0.3">
      <c r="B8" s="7" t="s">
        <v>15</v>
      </c>
      <c r="C8" s="7">
        <v>136070</v>
      </c>
      <c r="D8" s="7">
        <v>5188</v>
      </c>
      <c r="E8" s="7">
        <v>31485</v>
      </c>
      <c r="F8" s="7">
        <v>65</v>
      </c>
      <c r="G8" s="7">
        <v>321</v>
      </c>
      <c r="H8" s="7">
        <v>419</v>
      </c>
      <c r="I8" s="7">
        <v>27</v>
      </c>
      <c r="J8" s="7">
        <v>16</v>
      </c>
      <c r="K8" s="7">
        <v>1653</v>
      </c>
      <c r="L8">
        <f t="shared" si="0"/>
        <v>175244</v>
      </c>
      <c r="M8">
        <v>7.9886909996166211E-2</v>
      </c>
      <c r="O8" t="s">
        <v>15</v>
      </c>
      <c r="P8" s="1">
        <v>0.7764602497089772</v>
      </c>
      <c r="Q8" s="1">
        <v>2.9604437241788593E-2</v>
      </c>
      <c r="R8" s="1">
        <v>0.17966378306817923</v>
      </c>
      <c r="S8" s="1">
        <v>3.7091141494145308E-4</v>
      </c>
      <c r="T8" s="1">
        <v>1.8317317568647144E-3</v>
      </c>
      <c r="U8" s="1">
        <v>2.3909520440072128E-3</v>
      </c>
      <c r="V8" s="1">
        <v>1.5407089543721897E-4</v>
      </c>
      <c r="W8" s="1">
        <v>9.1301271370203827E-5</v>
      </c>
      <c r="X8" s="1">
        <v>9.4325625984341827E-3</v>
      </c>
    </row>
    <row r="9" spans="1:24" x14ac:dyDescent="0.3">
      <c r="B9" s="7" t="s">
        <v>16</v>
      </c>
      <c r="C9" s="7">
        <v>860324</v>
      </c>
      <c r="D9" s="7">
        <v>478503</v>
      </c>
      <c r="E9" s="7">
        <v>728073</v>
      </c>
      <c r="F9" s="7">
        <v>3788</v>
      </c>
      <c r="G9" s="7">
        <v>6852</v>
      </c>
      <c r="H9" s="7">
        <v>8459</v>
      </c>
      <c r="I9" s="7">
        <v>1056</v>
      </c>
      <c r="J9" s="7">
        <v>840</v>
      </c>
      <c r="K9" s="7">
        <v>105756</v>
      </c>
      <c r="L9">
        <f t="shared" si="0"/>
        <v>2193651</v>
      </c>
      <c r="O9" t="s">
        <v>16</v>
      </c>
      <c r="P9" s="1">
        <v>0.39218818307925918</v>
      </c>
      <c r="Q9" s="1">
        <v>0.21813086949564903</v>
      </c>
      <c r="R9" s="1">
        <v>0.33190010626120564</v>
      </c>
      <c r="S9" s="1">
        <v>1.726801574179302E-3</v>
      </c>
      <c r="T9" s="1">
        <v>3.1235597640645665E-3</v>
      </c>
      <c r="U9" s="1">
        <v>3.8561284361094813E-3</v>
      </c>
      <c r="V9" s="1">
        <v>4.8138924560014334E-4</v>
      </c>
      <c r="W9" s="1">
        <v>3.8292326354556853E-4</v>
      </c>
      <c r="X9" s="1">
        <v>4.8210038880387079E-2</v>
      </c>
    </row>
    <row r="10" spans="1:24" x14ac:dyDescent="0.3"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P12" s="1"/>
      <c r="Q12" s="1"/>
      <c r="R12" s="1"/>
      <c r="S12" s="1"/>
      <c r="T12" s="1"/>
      <c r="U12" s="1"/>
      <c r="V12" s="1"/>
      <c r="W12" s="1"/>
      <c r="X12" s="1"/>
    </row>
    <row r="16" spans="1:24" x14ac:dyDescent="0.3">
      <c r="A16" t="s">
        <v>27</v>
      </c>
    </row>
    <row r="17" spans="1:15" x14ac:dyDescent="0.3">
      <c r="B17" t="s">
        <v>17</v>
      </c>
      <c r="C17" t="s">
        <v>16</v>
      </c>
      <c r="D17" t="s">
        <v>26</v>
      </c>
    </row>
    <row r="18" spans="1:15" x14ac:dyDescent="0.3">
      <c r="C18" t="s">
        <v>18</v>
      </c>
    </row>
    <row r="19" spans="1:15" x14ac:dyDescent="0.3">
      <c r="B19" t="s">
        <v>2</v>
      </c>
      <c r="C19">
        <v>960774</v>
      </c>
      <c r="D19">
        <v>33.85</v>
      </c>
      <c r="G19" s="7" t="str" cm="1">
        <f t="array" ref="G19:O20">TRANSPOSE(B19:C27)</f>
        <v>Arab countries</v>
      </c>
      <c r="H19" s="7" t="str">
        <v>Non-Arab Asian countries</v>
      </c>
      <c r="I19" s="7" t="str">
        <v>Non-Arab African countries</v>
      </c>
      <c r="J19" s="7" t="str">
        <v>European countries</v>
      </c>
      <c r="K19" s="7" t="str">
        <v>North American Countries</v>
      </c>
      <c r="L19" s="7" t="str">
        <v>South and Central American Countries</v>
      </c>
      <c r="M19" s="7" t="str">
        <v xml:space="preserve"> Australia and  Pacific Group</v>
      </c>
      <c r="N19" s="7" t="str">
        <v>A group of other nationalities</v>
      </c>
      <c r="O19" s="7" t="str">
        <v>Total</v>
      </c>
    </row>
    <row r="20" spans="1:15" x14ac:dyDescent="0.3">
      <c r="B20" t="s">
        <v>19</v>
      </c>
      <c r="C20">
        <v>1813954</v>
      </c>
      <c r="D20">
        <v>63.9</v>
      </c>
      <c r="F20">
        <f>C34/O20</f>
        <v>1.0205692005215223</v>
      </c>
      <c r="G20" s="7">
        <v>960774</v>
      </c>
      <c r="H20" s="7">
        <v>1813954</v>
      </c>
      <c r="I20" s="7">
        <v>31922</v>
      </c>
      <c r="J20" s="7">
        <v>11571</v>
      </c>
      <c r="K20" s="7">
        <v>17303</v>
      </c>
      <c r="L20" s="7">
        <v>1921</v>
      </c>
      <c r="M20" s="7">
        <v>1167</v>
      </c>
      <c r="N20" s="7">
        <v>1</v>
      </c>
      <c r="O20" s="7">
        <v>2838613</v>
      </c>
    </row>
    <row r="21" spans="1:15" x14ac:dyDescent="0.3">
      <c r="B21" t="s">
        <v>20</v>
      </c>
      <c r="C21">
        <v>31922</v>
      </c>
      <c r="D21">
        <v>1.1200000000000001</v>
      </c>
    </row>
    <row r="22" spans="1:15" x14ac:dyDescent="0.3">
      <c r="B22" t="s">
        <v>21</v>
      </c>
      <c r="C22">
        <v>11571</v>
      </c>
      <c r="D22">
        <v>0.41</v>
      </c>
      <c r="G22" cm="1">
        <f t="array" ref="G22:N22">G20:N20*F20</f>
        <v>980536.35306186508</v>
      </c>
      <c r="H22">
        <v>1851265.5835628174</v>
      </c>
      <c r="I22">
        <v>32578.610019048036</v>
      </c>
      <c r="J22">
        <v>11809.006219234536</v>
      </c>
      <c r="K22">
        <v>17658.9088766239</v>
      </c>
      <c r="L22">
        <v>1960.5134342018443</v>
      </c>
      <c r="M22">
        <v>1191.0042570086166</v>
      </c>
      <c r="N22">
        <v>1.0205692005215223</v>
      </c>
    </row>
    <row r="23" spans="1:15" x14ac:dyDescent="0.3">
      <c r="B23" t="s">
        <v>22</v>
      </c>
      <c r="C23">
        <v>17303</v>
      </c>
      <c r="D23">
        <v>0.61</v>
      </c>
    </row>
    <row r="24" spans="1:15" x14ac:dyDescent="0.3">
      <c r="B24" t="s">
        <v>23</v>
      </c>
      <c r="C24">
        <v>1921</v>
      </c>
      <c r="D24">
        <v>7.0000000000000007E-2</v>
      </c>
    </row>
    <row r="25" spans="1:15" x14ac:dyDescent="0.3">
      <c r="B25" t="s">
        <v>24</v>
      </c>
      <c r="C25">
        <v>1167</v>
      </c>
      <c r="D25">
        <v>0.04</v>
      </c>
    </row>
    <row r="26" spans="1:15" x14ac:dyDescent="0.3">
      <c r="B26" t="s">
        <v>25</v>
      </c>
      <c r="C26">
        <v>1</v>
      </c>
      <c r="D26">
        <v>0</v>
      </c>
    </row>
    <row r="27" spans="1:15" x14ac:dyDescent="0.3">
      <c r="B27" t="s">
        <v>16</v>
      </c>
      <c r="C27">
        <v>2838613</v>
      </c>
      <c r="D27">
        <v>100</v>
      </c>
    </row>
    <row r="31" spans="1:15" x14ac:dyDescent="0.3">
      <c r="A31" t="s">
        <v>31</v>
      </c>
    </row>
    <row r="32" spans="1:15" x14ac:dyDescent="0.3">
      <c r="B32" t="s">
        <v>32</v>
      </c>
    </row>
    <row r="33" spans="1:11" x14ac:dyDescent="0.3">
      <c r="B33" t="s">
        <v>29</v>
      </c>
      <c r="C33" t="s">
        <v>30</v>
      </c>
      <c r="D33" t="s">
        <v>16</v>
      </c>
    </row>
    <row r="34" spans="1:11" x14ac:dyDescent="0.3">
      <c r="B34">
        <v>1488716</v>
      </c>
      <c r="C34">
        <v>2897001</v>
      </c>
      <c r="D34">
        <v>4385717</v>
      </c>
    </row>
    <row r="36" spans="1:11" x14ac:dyDescent="0.3">
      <c r="D36">
        <f>C34-C27</f>
        <v>58388</v>
      </c>
    </row>
    <row r="37" spans="1:11" x14ac:dyDescent="0.3">
      <c r="I37" t="s">
        <v>35</v>
      </c>
      <c r="J37">
        <f>B34*K37</f>
        <v>183001.57765678977</v>
      </c>
      <c r="K37">
        <f>K48/C48</f>
        <v>0.12292578144977939</v>
      </c>
    </row>
    <row r="38" spans="1:11" x14ac:dyDescent="0.3">
      <c r="A38" s="2" t="s">
        <v>33</v>
      </c>
      <c r="F38" s="3" t="s">
        <v>34</v>
      </c>
    </row>
    <row r="39" spans="1:11" x14ac:dyDescent="0.3">
      <c r="B39" t="s">
        <v>16</v>
      </c>
      <c r="C39" t="s">
        <v>29</v>
      </c>
      <c r="D39" t="s">
        <v>2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36</v>
      </c>
    </row>
    <row r="40" spans="1:11" x14ac:dyDescent="0.3">
      <c r="B40">
        <v>4385717</v>
      </c>
      <c r="C40">
        <v>1305714</v>
      </c>
      <c r="D40">
        <v>980536</v>
      </c>
      <c r="E40">
        <v>1851266</v>
      </c>
      <c r="F40">
        <v>32579</v>
      </c>
      <c r="G40">
        <v>11809</v>
      </c>
      <c r="H40">
        <v>17659</v>
      </c>
      <c r="I40">
        <v>1961</v>
      </c>
      <c r="J40">
        <v>1191</v>
      </c>
      <c r="K40">
        <v>183002</v>
      </c>
    </row>
    <row r="41" spans="1:11" x14ac:dyDescent="0.3">
      <c r="A41" t="s">
        <v>0</v>
      </c>
      <c r="B41" t="s">
        <v>16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36</v>
      </c>
    </row>
    <row r="42" spans="1:11" x14ac:dyDescent="0.3">
      <c r="A42" t="s">
        <v>12</v>
      </c>
      <c r="B42">
        <f t="shared" ref="B42:B48" si="1">SUM(C42:K42)</f>
        <v>254503</v>
      </c>
      <c r="C42">
        <v>132151</v>
      </c>
      <c r="D42">
        <v>19891</v>
      </c>
      <c r="E42">
        <v>96591</v>
      </c>
      <c r="F42">
        <v>710</v>
      </c>
      <c r="G42">
        <v>872</v>
      </c>
      <c r="H42">
        <v>1028</v>
      </c>
      <c r="I42">
        <v>35</v>
      </c>
      <c r="J42">
        <v>48</v>
      </c>
      <c r="K42">
        <v>3177</v>
      </c>
    </row>
    <row r="43" spans="1:11" x14ac:dyDescent="0.3">
      <c r="A43" t="s">
        <v>11</v>
      </c>
      <c r="B43">
        <f t="shared" si="1"/>
        <v>482127</v>
      </c>
      <c r="C43">
        <v>152506</v>
      </c>
      <c r="D43">
        <v>173910</v>
      </c>
      <c r="E43">
        <v>142932</v>
      </c>
      <c r="F43">
        <v>992</v>
      </c>
      <c r="G43">
        <v>3759</v>
      </c>
      <c r="H43">
        <v>4472</v>
      </c>
      <c r="I43">
        <v>323</v>
      </c>
      <c r="J43">
        <v>462</v>
      </c>
      <c r="K43">
        <v>2771</v>
      </c>
    </row>
    <row r="44" spans="1:11" x14ac:dyDescent="0.3">
      <c r="A44" t="s">
        <v>10</v>
      </c>
      <c r="B44">
        <f t="shared" si="1"/>
        <v>390927</v>
      </c>
      <c r="C44">
        <v>180526</v>
      </c>
      <c r="D44">
        <v>51692</v>
      </c>
      <c r="E44">
        <v>143186</v>
      </c>
      <c r="F44">
        <v>607</v>
      </c>
      <c r="G44">
        <v>1215</v>
      </c>
      <c r="H44">
        <v>1728</v>
      </c>
      <c r="I44">
        <v>147</v>
      </c>
      <c r="J44">
        <v>226</v>
      </c>
      <c r="K44">
        <v>11600</v>
      </c>
    </row>
    <row r="45" spans="1:11" x14ac:dyDescent="0.3">
      <c r="A45" t="s">
        <v>13</v>
      </c>
      <c r="B45">
        <f t="shared" si="1"/>
        <v>269915</v>
      </c>
      <c r="C45">
        <v>94988</v>
      </c>
      <c r="D45">
        <v>59057</v>
      </c>
      <c r="E45">
        <v>46202</v>
      </c>
      <c r="F45">
        <v>694</v>
      </c>
      <c r="G45">
        <v>144</v>
      </c>
      <c r="H45">
        <v>214</v>
      </c>
      <c r="I45">
        <v>54</v>
      </c>
      <c r="J45">
        <v>42</v>
      </c>
      <c r="K45">
        <v>68520</v>
      </c>
    </row>
    <row r="46" spans="1:11" x14ac:dyDescent="0.3">
      <c r="A46" t="s">
        <v>14</v>
      </c>
      <c r="B46">
        <f t="shared" si="1"/>
        <v>620935</v>
      </c>
      <c r="C46">
        <v>164083</v>
      </c>
      <c r="D46">
        <v>168765</v>
      </c>
      <c r="E46">
        <v>267677</v>
      </c>
      <c r="F46">
        <v>720</v>
      </c>
      <c r="G46">
        <v>541</v>
      </c>
      <c r="H46">
        <v>598</v>
      </c>
      <c r="I46">
        <v>470</v>
      </c>
      <c r="J46">
        <v>46</v>
      </c>
      <c r="K46">
        <v>18035</v>
      </c>
    </row>
    <row r="47" spans="1:11" x14ac:dyDescent="0.3">
      <c r="A47" t="s">
        <v>15</v>
      </c>
      <c r="B47">
        <f t="shared" si="1"/>
        <v>175244</v>
      </c>
      <c r="C47">
        <v>136070</v>
      </c>
      <c r="D47">
        <v>5188</v>
      </c>
      <c r="E47">
        <v>31485</v>
      </c>
      <c r="F47">
        <v>65</v>
      </c>
      <c r="G47">
        <v>321</v>
      </c>
      <c r="H47">
        <v>419</v>
      </c>
      <c r="I47">
        <v>27</v>
      </c>
      <c r="J47">
        <v>16</v>
      </c>
      <c r="K47">
        <v>1653</v>
      </c>
    </row>
    <row r="48" spans="1:11" x14ac:dyDescent="0.3">
      <c r="A48" t="s">
        <v>16</v>
      </c>
      <c r="B48">
        <f t="shared" si="1"/>
        <v>2193651</v>
      </c>
      <c r="C48">
        <v>860324</v>
      </c>
      <c r="D48">
        <v>478503</v>
      </c>
      <c r="E48">
        <v>728073</v>
      </c>
      <c r="F48">
        <v>3788</v>
      </c>
      <c r="G48">
        <v>6852</v>
      </c>
      <c r="H48">
        <v>8459</v>
      </c>
      <c r="I48">
        <v>1056</v>
      </c>
      <c r="J48">
        <v>840</v>
      </c>
      <c r="K48">
        <v>105756</v>
      </c>
    </row>
    <row r="52" spans="1:14" x14ac:dyDescent="0.3">
      <c r="A52" s="2" t="s">
        <v>47</v>
      </c>
    </row>
    <row r="53" spans="1:14" x14ac:dyDescent="0.3">
      <c r="A53" t="s">
        <v>46</v>
      </c>
      <c r="G53" s="2" t="s">
        <v>48</v>
      </c>
    </row>
    <row r="54" spans="1:14" x14ac:dyDescent="0.3">
      <c r="B54" t="s">
        <v>29</v>
      </c>
      <c r="C54" t="s">
        <v>30</v>
      </c>
      <c r="G54" t="s">
        <v>29</v>
      </c>
      <c r="H54" t="s">
        <v>30</v>
      </c>
      <c r="I54" t="s">
        <v>16</v>
      </c>
      <c r="L54" t="s">
        <v>29</v>
      </c>
      <c r="M54" t="s">
        <v>30</v>
      </c>
      <c r="N54" t="s">
        <v>16</v>
      </c>
    </row>
    <row r="55" spans="1:14" x14ac:dyDescent="0.3">
      <c r="A55" t="s">
        <v>10</v>
      </c>
      <c r="B55">
        <v>262178</v>
      </c>
      <c r="C55">
        <v>524859</v>
      </c>
      <c r="D55">
        <v>787037</v>
      </c>
      <c r="E55" cm="1">
        <f t="array" ref="E55:E61">D55:D61/D63</f>
        <v>0.19848888211878307</v>
      </c>
      <c r="G55" cm="1">
        <f t="array" ref="G55:G61">B55:B61*G65</f>
        <v>314131.90952105395</v>
      </c>
      <c r="H55" cm="1">
        <f t="array" ref="H55:H61">C55:C61*H65</f>
        <v>558470.54899151379</v>
      </c>
      <c r="I55">
        <f>G55+H55</f>
        <v>872602.45851256768</v>
      </c>
      <c r="K55" t="s">
        <v>10</v>
      </c>
      <c r="L55">
        <f t="shared" ref="L55:M61" si="2">ROUND(G55,0)</f>
        <v>314132</v>
      </c>
      <c r="M55">
        <f t="shared" si="2"/>
        <v>558471</v>
      </c>
      <c r="N55">
        <f>L55+M55</f>
        <v>872603</v>
      </c>
    </row>
    <row r="56" spans="1:14" x14ac:dyDescent="0.3">
      <c r="A56" t="s">
        <v>12</v>
      </c>
      <c r="B56">
        <v>232727</v>
      </c>
      <c r="C56">
        <v>295367</v>
      </c>
      <c r="D56">
        <v>528094</v>
      </c>
      <c r="E56">
        <v>0.13318406595069435</v>
      </c>
      <c r="G56">
        <v>278844.8188143411</v>
      </c>
      <c r="H56">
        <v>314282.06555279886</v>
      </c>
      <c r="I56">
        <f t="shared" ref="I56:I61" si="3">G56+H56</f>
        <v>593126.88436714001</v>
      </c>
      <c r="K56" t="s">
        <v>12</v>
      </c>
      <c r="L56">
        <f t="shared" si="2"/>
        <v>278845</v>
      </c>
      <c r="M56">
        <f t="shared" si="2"/>
        <v>314282</v>
      </c>
      <c r="N56">
        <f t="shared" ref="N56:N61" si="4">L56+M56</f>
        <v>593127</v>
      </c>
    </row>
    <row r="57" spans="1:14" x14ac:dyDescent="0.3">
      <c r="A57" t="s">
        <v>14</v>
      </c>
      <c r="B57">
        <v>224535</v>
      </c>
      <c r="C57">
        <v>831763</v>
      </c>
      <c r="D57">
        <v>1056298</v>
      </c>
      <c r="E57">
        <v>0.26639587364292444</v>
      </c>
      <c r="G57">
        <v>269029.46968971402</v>
      </c>
      <c r="H57">
        <v>885028.43476215238</v>
      </c>
      <c r="I57">
        <f t="shared" si="3"/>
        <v>1154057.9044518664</v>
      </c>
      <c r="K57" t="s">
        <v>14</v>
      </c>
      <c r="L57">
        <f t="shared" si="2"/>
        <v>269029</v>
      </c>
      <c r="M57">
        <f t="shared" si="2"/>
        <v>885028</v>
      </c>
      <c r="N57">
        <f t="shared" si="4"/>
        <v>1154057</v>
      </c>
    </row>
    <row r="58" spans="1:14" x14ac:dyDescent="0.3">
      <c r="A58" t="s">
        <v>13</v>
      </c>
      <c r="B58">
        <v>167404</v>
      </c>
      <c r="C58">
        <v>317098</v>
      </c>
      <c r="D58">
        <v>484502</v>
      </c>
      <c r="E58">
        <v>0.12219026597772994</v>
      </c>
      <c r="G58">
        <v>200577.23447986678</v>
      </c>
      <c r="H58">
        <v>337404.70134666841</v>
      </c>
      <c r="I58">
        <f t="shared" si="3"/>
        <v>537981.93582653522</v>
      </c>
      <c r="K58" t="s">
        <v>13</v>
      </c>
      <c r="L58">
        <f t="shared" si="2"/>
        <v>200577</v>
      </c>
      <c r="M58">
        <f t="shared" si="2"/>
        <v>337405</v>
      </c>
      <c r="N58">
        <f t="shared" si="4"/>
        <v>537982</v>
      </c>
    </row>
    <row r="59" spans="1:14" x14ac:dyDescent="0.3">
      <c r="A59" t="s">
        <v>11</v>
      </c>
      <c r="B59">
        <v>213025</v>
      </c>
      <c r="C59">
        <v>661787</v>
      </c>
      <c r="D59">
        <v>874812</v>
      </c>
      <c r="E59">
        <v>0.22062553087605394</v>
      </c>
      <c r="G59">
        <v>255238.61661055664</v>
      </c>
      <c r="H59">
        <v>704167.30818266806</v>
      </c>
      <c r="I59">
        <f t="shared" si="3"/>
        <v>959405.92479322467</v>
      </c>
      <c r="K59" t="s">
        <v>11</v>
      </c>
      <c r="L59">
        <f t="shared" si="2"/>
        <v>255239</v>
      </c>
      <c r="M59">
        <f t="shared" si="2"/>
        <v>704167</v>
      </c>
      <c r="N59">
        <f t="shared" si="4"/>
        <v>959406</v>
      </c>
    </row>
    <row r="60" spans="1:14" x14ac:dyDescent="0.3">
      <c r="A60" t="s">
        <v>15</v>
      </c>
      <c r="B60">
        <v>142374</v>
      </c>
      <c r="C60">
        <v>86927</v>
      </c>
      <c r="D60">
        <v>229301</v>
      </c>
      <c r="E60">
        <v>5.7829173417157105E-2</v>
      </c>
      <c r="G60">
        <v>170587.22122432292</v>
      </c>
      <c r="H60">
        <v>92493.735293069796</v>
      </c>
      <c r="I60">
        <f t="shared" si="3"/>
        <v>263080.95651739271</v>
      </c>
      <c r="K60" t="s">
        <v>15</v>
      </c>
      <c r="L60">
        <f t="shared" si="2"/>
        <v>170587</v>
      </c>
      <c r="M60">
        <f t="shared" si="2"/>
        <v>92494</v>
      </c>
      <c r="N60">
        <f t="shared" si="4"/>
        <v>263081</v>
      </c>
    </row>
    <row r="61" spans="1:14" x14ac:dyDescent="0.3">
      <c r="A61" t="s">
        <v>9</v>
      </c>
      <c r="B61">
        <v>256</v>
      </c>
      <c r="C61">
        <v>4844</v>
      </c>
      <c r="D61">
        <v>5100</v>
      </c>
      <c r="E61">
        <v>1.2862080166571503E-3</v>
      </c>
      <c r="G61">
        <v>306.7296601445957</v>
      </c>
      <c r="H61">
        <v>5154.2058711289947</v>
      </c>
      <c r="I61">
        <f t="shared" si="3"/>
        <v>5460.9355312735906</v>
      </c>
      <c r="K61" t="s">
        <v>9</v>
      </c>
      <c r="L61">
        <f t="shared" si="2"/>
        <v>307</v>
      </c>
      <c r="M61">
        <f t="shared" si="2"/>
        <v>5154</v>
      </c>
      <c r="N61">
        <f t="shared" si="4"/>
        <v>5461</v>
      </c>
    </row>
    <row r="63" spans="1:14" x14ac:dyDescent="0.3">
      <c r="B63">
        <v>1242499</v>
      </c>
      <c r="C63">
        <v>2722645</v>
      </c>
      <c r="D63">
        <v>3965144</v>
      </c>
      <c r="G63" t="s">
        <v>29</v>
      </c>
      <c r="H63" t="s">
        <v>30</v>
      </c>
      <c r="I63" t="s">
        <v>16</v>
      </c>
    </row>
    <row r="64" spans="1:14" x14ac:dyDescent="0.3">
      <c r="G64">
        <v>1488716</v>
      </c>
      <c r="H64">
        <v>2897001</v>
      </c>
      <c r="I64">
        <v>4385717</v>
      </c>
      <c r="L64" t="s">
        <v>30</v>
      </c>
    </row>
    <row r="65" spans="1:12" x14ac:dyDescent="0.3">
      <c r="G65">
        <f>G64/B63</f>
        <v>1.1981627349398269</v>
      </c>
      <c r="H65">
        <f>H64/C63</f>
        <v>1.0640391971777445</v>
      </c>
      <c r="K65" t="s">
        <v>10</v>
      </c>
      <c r="L65">
        <v>558471</v>
      </c>
    </row>
    <row r="66" spans="1:12" x14ac:dyDescent="0.3">
      <c r="K66" t="s">
        <v>12</v>
      </c>
      <c r="L66">
        <v>314282</v>
      </c>
    </row>
    <row r="67" spans="1:12" x14ac:dyDescent="0.3">
      <c r="A67" t="s">
        <v>37</v>
      </c>
      <c r="B67" t="s">
        <v>38</v>
      </c>
      <c r="C67" t="s">
        <v>38</v>
      </c>
      <c r="D67" t="s">
        <v>38</v>
      </c>
      <c r="K67" t="s">
        <v>14</v>
      </c>
      <c r="L67">
        <v>885028</v>
      </c>
    </row>
    <row r="68" spans="1:12" x14ac:dyDescent="0.3">
      <c r="B68" t="s">
        <v>39</v>
      </c>
      <c r="C68" t="s">
        <v>39</v>
      </c>
      <c r="D68" t="s">
        <v>39</v>
      </c>
      <c r="K68" t="s">
        <v>13</v>
      </c>
      <c r="L68">
        <v>337405</v>
      </c>
    </row>
    <row r="69" spans="1:12" x14ac:dyDescent="0.3">
      <c r="B69">
        <v>2005</v>
      </c>
      <c r="C69">
        <v>2015</v>
      </c>
      <c r="D69">
        <v>2018</v>
      </c>
      <c r="K69" t="s">
        <v>11</v>
      </c>
      <c r="L69">
        <v>704167</v>
      </c>
    </row>
    <row r="70" spans="1:12" x14ac:dyDescent="0.3">
      <c r="A70" t="s">
        <v>1</v>
      </c>
      <c r="B70" s="4">
        <v>2991189</v>
      </c>
      <c r="C70" s="4">
        <v>4183658</v>
      </c>
      <c r="D70" s="4">
        <v>4621638</v>
      </c>
      <c r="K70" t="s">
        <v>15</v>
      </c>
      <c r="L70">
        <v>92494</v>
      </c>
    </row>
    <row r="71" spans="1:12" x14ac:dyDescent="0.3">
      <c r="A71" t="s">
        <v>40</v>
      </c>
      <c r="B71" s="4">
        <v>520323</v>
      </c>
      <c r="C71" s="4">
        <v>853507</v>
      </c>
      <c r="D71" s="4">
        <v>1027700</v>
      </c>
      <c r="K71" t="s">
        <v>9</v>
      </c>
      <c r="L71">
        <v>5154</v>
      </c>
    </row>
    <row r="72" spans="1:12" x14ac:dyDescent="0.3">
      <c r="A72" t="s">
        <v>41</v>
      </c>
      <c r="B72" s="4">
        <v>469542</v>
      </c>
      <c r="C72" s="4">
        <v>551207</v>
      </c>
      <c r="D72" s="4">
        <v>584313</v>
      </c>
    </row>
    <row r="73" spans="1:12" x14ac:dyDescent="0.3">
      <c r="A73" t="s">
        <v>42</v>
      </c>
      <c r="B73" s="4">
        <v>801059</v>
      </c>
      <c r="C73" s="4">
        <v>1115625</v>
      </c>
      <c r="D73" s="4">
        <v>1206377</v>
      </c>
    </row>
    <row r="74" spans="1:12" x14ac:dyDescent="0.3">
      <c r="A74" t="s">
        <v>43</v>
      </c>
      <c r="B74" s="4">
        <v>368839</v>
      </c>
      <c r="C74" s="4">
        <v>507657</v>
      </c>
      <c r="D74" s="4">
        <v>567768</v>
      </c>
    </row>
    <row r="75" spans="1:12" x14ac:dyDescent="0.3">
      <c r="A75" t="s">
        <v>44</v>
      </c>
      <c r="B75" s="4">
        <v>632041</v>
      </c>
      <c r="C75" s="4">
        <v>911996</v>
      </c>
      <c r="D75" s="4">
        <v>960779</v>
      </c>
    </row>
    <row r="76" spans="1:12" x14ac:dyDescent="0.3">
      <c r="A76" t="s">
        <v>45</v>
      </c>
      <c r="B76" s="4">
        <v>192085</v>
      </c>
      <c r="C76" s="4">
        <v>238507</v>
      </c>
      <c r="D76" s="4">
        <v>269331</v>
      </c>
    </row>
    <row r="78" spans="1:12" x14ac:dyDescent="0.3">
      <c r="A78" t="s">
        <v>40</v>
      </c>
      <c r="B78" cm="1">
        <f t="array" ref="B78:B83">B71:B76/B70</f>
        <v>0.1739518967206686</v>
      </c>
      <c r="C78" cm="1">
        <f t="array" ref="C78:C83">C71:C76/C70</f>
        <v>0.20400974458237264</v>
      </c>
      <c r="D78" cm="1">
        <f t="array" ref="D78:D83">D71:D76/D70</f>
        <v>0.22236704821970046</v>
      </c>
      <c r="F78">
        <f t="shared" ref="F78:F83" si="5">B78-G78</f>
        <v>-4.2564873841867412E-3</v>
      </c>
      <c r="G78">
        <v>0.17820838410485534</v>
      </c>
      <c r="H78" t="s">
        <v>10</v>
      </c>
    </row>
    <row r="79" spans="1:12" x14ac:dyDescent="0.3">
      <c r="A79" t="s">
        <v>41</v>
      </c>
      <c r="B79">
        <v>0.15697503567979154</v>
      </c>
      <c r="C79">
        <v>0.13175240423571907</v>
      </c>
      <c r="D79">
        <v>0.12642985019596947</v>
      </c>
      <c r="F79">
        <f t="shared" si="5"/>
        <v>4.0957036462960783E-2</v>
      </c>
      <c r="G79">
        <v>0.11601799921683076</v>
      </c>
      <c r="H79" t="s">
        <v>12</v>
      </c>
    </row>
    <row r="80" spans="1:12" x14ac:dyDescent="0.3">
      <c r="A80" t="s">
        <v>42</v>
      </c>
      <c r="B80">
        <v>0.26780621351576245</v>
      </c>
      <c r="C80">
        <v>0.26666257136697119</v>
      </c>
      <c r="D80">
        <v>0.26102801647381296</v>
      </c>
      <c r="F80">
        <f t="shared" si="5"/>
        <v>-1.525385392431805E-2</v>
      </c>
      <c r="G80">
        <v>0.2830600674400805</v>
      </c>
      <c r="H80" t="s">
        <v>14</v>
      </c>
    </row>
    <row r="81" spans="1:12" x14ac:dyDescent="0.3">
      <c r="A81" t="s">
        <v>43</v>
      </c>
      <c r="B81">
        <v>0.1233084903695487</v>
      </c>
      <c r="C81">
        <v>0.12134285355064874</v>
      </c>
      <c r="D81">
        <v>0.12284995060192945</v>
      </c>
      <c r="F81">
        <f t="shared" si="5"/>
        <v>2.6476098871282272E-4</v>
      </c>
      <c r="G81">
        <v>0.12304372938083588</v>
      </c>
      <c r="H81" t="s">
        <v>13</v>
      </c>
    </row>
    <row r="82" spans="1:12" x14ac:dyDescent="0.3">
      <c r="A82" t="s">
        <v>44</v>
      </c>
      <c r="B82">
        <v>0.21130092414755469</v>
      </c>
      <c r="C82">
        <v>0.21799009383654208</v>
      </c>
      <c r="D82">
        <v>0.20788711707840379</v>
      </c>
      <c r="F82">
        <f t="shared" si="5"/>
        <v>-8.481985713676643E-3</v>
      </c>
      <c r="G82">
        <v>0.21978290986123133</v>
      </c>
      <c r="H82" t="s">
        <v>11</v>
      </c>
    </row>
    <row r="83" spans="1:12" x14ac:dyDescent="0.3">
      <c r="A83" t="s">
        <v>45</v>
      </c>
      <c r="B83">
        <v>6.4216938481653954E-2</v>
      </c>
      <c r="C83">
        <v>5.7009201038899449E-2</v>
      </c>
      <c r="D83">
        <v>5.8276091723324069E-2</v>
      </c>
      <c r="F83">
        <f t="shared" si="5"/>
        <v>-1.5669971514512257E-2</v>
      </c>
      <c r="G83">
        <v>7.9886909996166211E-2</v>
      </c>
      <c r="H83" t="s">
        <v>15</v>
      </c>
    </row>
    <row r="87" spans="1:12" x14ac:dyDescent="0.3">
      <c r="C87" t="s">
        <v>49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 t="s">
        <v>7</v>
      </c>
      <c r="K87" t="s">
        <v>8</v>
      </c>
      <c r="L87" t="s">
        <v>36</v>
      </c>
    </row>
    <row r="88" spans="1:12" x14ac:dyDescent="0.3">
      <c r="C88">
        <v>314282</v>
      </c>
      <c r="D88">
        <v>314131.90952105395</v>
      </c>
      <c r="E88">
        <v>43533.875002437286</v>
      </c>
      <c r="F88">
        <v>254909.52791555077</v>
      </c>
      <c r="G88">
        <v>6233.5727979179601</v>
      </c>
      <c r="H88">
        <v>1516.3161807325287</v>
      </c>
      <c r="I88">
        <v>2153.862072367172</v>
      </c>
      <c r="J88">
        <v>69.690604823702998</v>
      </c>
      <c r="K88">
        <v>67.97621775639422</v>
      </c>
      <c r="L88">
        <v>5797.1792084142326</v>
      </c>
    </row>
    <row r="89" spans="1:12" x14ac:dyDescent="0.3">
      <c r="C89">
        <v>704167</v>
      </c>
      <c r="D89">
        <v>278844.8188143411</v>
      </c>
      <c r="E89">
        <v>339785.35006295284</v>
      </c>
      <c r="F89">
        <v>336735.00358074723</v>
      </c>
      <c r="G89">
        <v>7774.9883273398891</v>
      </c>
      <c r="H89">
        <v>5835.1899332414305</v>
      </c>
      <c r="I89">
        <v>8364.4223839394108</v>
      </c>
      <c r="J89">
        <v>574.1403876451343</v>
      </c>
      <c r="K89">
        <v>584.07298747700929</v>
      </c>
      <c r="L89">
        <v>4513.8323366570739</v>
      </c>
    </row>
    <row r="90" spans="1:12" x14ac:dyDescent="0.3">
      <c r="C90">
        <v>558471.00000000035</v>
      </c>
      <c r="D90">
        <v>269029.46968971402</v>
      </c>
      <c r="E90">
        <v>120610.53408316847</v>
      </c>
      <c r="F90">
        <v>402847.95159522287</v>
      </c>
      <c r="G90">
        <v>5681.4419602738308</v>
      </c>
      <c r="H90">
        <v>2252.3753136799019</v>
      </c>
      <c r="I90">
        <v>3859.7547349132983</v>
      </c>
      <c r="J90">
        <v>312.043198194882</v>
      </c>
      <c r="K90">
        <v>341.2050062515695</v>
      </c>
      <c r="L90">
        <v>22565.694108295374</v>
      </c>
    </row>
    <row r="91" spans="1:12" x14ac:dyDescent="0.3">
      <c r="C91">
        <v>337405</v>
      </c>
      <c r="D91">
        <v>200577.23447986678</v>
      </c>
      <c r="E91">
        <v>113814.80431996869</v>
      </c>
      <c r="F91">
        <v>107366.01840525852</v>
      </c>
      <c r="G91">
        <v>5365.3100400251878</v>
      </c>
      <c r="H91">
        <v>220.49179971641277</v>
      </c>
      <c r="I91">
        <v>394.81642636949414</v>
      </c>
      <c r="J91">
        <v>94.679643691802511</v>
      </c>
      <c r="K91">
        <v>52.374720127014541</v>
      </c>
      <c r="L91">
        <v>110096.50464484286</v>
      </c>
    </row>
    <row r="92" spans="1:12" x14ac:dyDescent="0.3">
      <c r="C92">
        <v>885028</v>
      </c>
      <c r="D92">
        <v>255238.61661055664</v>
      </c>
      <c r="E92">
        <v>292340.61812543229</v>
      </c>
      <c r="F92">
        <v>559109.06187833357</v>
      </c>
      <c r="G92">
        <v>5003.1929507823279</v>
      </c>
      <c r="H92">
        <v>744.57185913027786</v>
      </c>
      <c r="I92">
        <v>991.65824408610717</v>
      </c>
      <c r="J92">
        <v>740.69619870215899</v>
      </c>
      <c r="K92">
        <v>51.559614240245196</v>
      </c>
      <c r="L92">
        <v>26046.641129292995</v>
      </c>
    </row>
    <row r="93" spans="1:12" x14ac:dyDescent="0.3">
      <c r="C93">
        <v>92494</v>
      </c>
      <c r="D93">
        <v>170587.22122432292</v>
      </c>
      <c r="E93">
        <v>10550.31453770018</v>
      </c>
      <c r="F93">
        <v>77205.428112882437</v>
      </c>
      <c r="G93">
        <v>530.257445319711</v>
      </c>
      <c r="H93">
        <v>518.6484070772176</v>
      </c>
      <c r="I93">
        <v>815.70575921449995</v>
      </c>
      <c r="J93">
        <v>49.953357653302355</v>
      </c>
      <c r="K93">
        <v>21.053799041587148</v>
      </c>
      <c r="L93">
        <v>2802.6385811110622</v>
      </c>
    </row>
    <row r="96" spans="1:12" x14ac:dyDescent="0.3">
      <c r="C96" t="s">
        <v>49</v>
      </c>
      <c r="D96" t="s">
        <v>29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8</v>
      </c>
      <c r="L96" t="s">
        <v>36</v>
      </c>
    </row>
    <row r="97" spans="1:12" x14ac:dyDescent="0.3">
      <c r="A97">
        <v>872603</v>
      </c>
      <c r="B97" t="s">
        <v>12</v>
      </c>
      <c r="C97">
        <f t="shared" ref="C97:C102" si="6">SUM(D97:L97)</f>
        <v>547009</v>
      </c>
      <c r="D97">
        <v>232727</v>
      </c>
      <c r="E97">
        <v>43533</v>
      </c>
      <c r="F97">
        <v>254910</v>
      </c>
      <c r="G97">
        <v>6234</v>
      </c>
      <c r="H97">
        <v>1516</v>
      </c>
      <c r="I97">
        <v>2154</v>
      </c>
      <c r="J97">
        <v>70</v>
      </c>
      <c r="K97">
        <v>68</v>
      </c>
      <c r="L97">
        <v>5797</v>
      </c>
    </row>
    <row r="98" spans="1:12" x14ac:dyDescent="0.3">
      <c r="A98">
        <v>593127</v>
      </c>
      <c r="B98" t="s">
        <v>11</v>
      </c>
      <c r="C98">
        <f t="shared" si="6"/>
        <v>917192</v>
      </c>
      <c r="D98">
        <v>213025</v>
      </c>
      <c r="E98">
        <v>339786</v>
      </c>
      <c r="F98">
        <v>336735</v>
      </c>
      <c r="G98">
        <v>7775</v>
      </c>
      <c r="H98">
        <v>5835</v>
      </c>
      <c r="I98">
        <v>8364</v>
      </c>
      <c r="J98">
        <v>574</v>
      </c>
      <c r="K98">
        <v>584</v>
      </c>
      <c r="L98">
        <v>4514</v>
      </c>
    </row>
    <row r="99" spans="1:12" x14ac:dyDescent="0.3">
      <c r="A99">
        <v>1154057</v>
      </c>
      <c r="B99" t="s">
        <v>10</v>
      </c>
      <c r="C99">
        <f t="shared" si="6"/>
        <v>820649</v>
      </c>
      <c r="D99">
        <v>262178</v>
      </c>
      <c r="E99">
        <v>120611</v>
      </c>
      <c r="F99">
        <v>402848</v>
      </c>
      <c r="G99">
        <v>5681</v>
      </c>
      <c r="H99">
        <v>2252</v>
      </c>
      <c r="I99">
        <v>3860</v>
      </c>
      <c r="J99">
        <v>312</v>
      </c>
      <c r="K99">
        <v>341</v>
      </c>
      <c r="L99">
        <v>22566</v>
      </c>
    </row>
    <row r="100" spans="1:12" x14ac:dyDescent="0.3">
      <c r="A100">
        <v>537982</v>
      </c>
      <c r="B100" t="s">
        <v>13</v>
      </c>
      <c r="C100">
        <f t="shared" si="6"/>
        <v>504809</v>
      </c>
      <c r="D100">
        <v>167404</v>
      </c>
      <c r="E100">
        <v>113815</v>
      </c>
      <c r="F100">
        <v>107366</v>
      </c>
      <c r="G100">
        <v>5365</v>
      </c>
      <c r="H100">
        <v>220</v>
      </c>
      <c r="I100">
        <v>395</v>
      </c>
      <c r="J100">
        <v>95</v>
      </c>
      <c r="K100">
        <v>52</v>
      </c>
      <c r="L100">
        <v>110097</v>
      </c>
    </row>
    <row r="101" spans="1:12" x14ac:dyDescent="0.3">
      <c r="A101">
        <v>959406</v>
      </c>
      <c r="B101" t="s">
        <v>14</v>
      </c>
      <c r="C101">
        <f t="shared" si="6"/>
        <v>1109563</v>
      </c>
      <c r="D101">
        <v>224535</v>
      </c>
      <c r="E101">
        <v>292339</v>
      </c>
      <c r="F101">
        <v>559109</v>
      </c>
      <c r="G101">
        <v>5003</v>
      </c>
      <c r="H101">
        <v>745</v>
      </c>
      <c r="I101">
        <v>992</v>
      </c>
      <c r="J101">
        <v>741</v>
      </c>
      <c r="K101">
        <v>52</v>
      </c>
      <c r="L101">
        <v>26047</v>
      </c>
    </row>
    <row r="102" spans="1:12" x14ac:dyDescent="0.3">
      <c r="A102">
        <v>263081</v>
      </c>
      <c r="B102" t="s">
        <v>15</v>
      </c>
      <c r="C102">
        <f t="shared" si="6"/>
        <v>234868</v>
      </c>
      <c r="D102">
        <v>142374</v>
      </c>
      <c r="E102">
        <v>10550</v>
      </c>
      <c r="F102">
        <v>77205</v>
      </c>
      <c r="G102">
        <v>530</v>
      </c>
      <c r="H102">
        <v>519</v>
      </c>
      <c r="I102">
        <v>816</v>
      </c>
      <c r="J102">
        <v>50</v>
      </c>
      <c r="K102">
        <v>21</v>
      </c>
      <c r="L102">
        <v>2803</v>
      </c>
    </row>
    <row r="103" spans="1:12" x14ac:dyDescent="0.3">
      <c r="A103">
        <v>5461</v>
      </c>
      <c r="B103" t="s">
        <v>16</v>
      </c>
    </row>
    <row r="105" spans="1:12" x14ac:dyDescent="0.3">
      <c r="D105" t="s">
        <v>29</v>
      </c>
      <c r="E105" t="s">
        <v>30</v>
      </c>
      <c r="F105" t="s">
        <v>16</v>
      </c>
    </row>
    <row r="106" spans="1:12" x14ac:dyDescent="0.3">
      <c r="A106">
        <f>A97-C97</f>
        <v>325594</v>
      </c>
      <c r="C106" t="s">
        <v>10</v>
      </c>
      <c r="D106">
        <v>314132</v>
      </c>
      <c r="E106">
        <v>558471</v>
      </c>
      <c r="F106">
        <f t="shared" ref="F106:F112" si="7">K126/(D106+E106)</f>
        <v>1.3293559614165892E-2</v>
      </c>
    </row>
    <row r="107" spans="1:12" x14ac:dyDescent="0.3">
      <c r="A107">
        <f t="shared" ref="A107:A112" si="8">A98-C98</f>
        <v>-324065</v>
      </c>
      <c r="C107" t="s">
        <v>12</v>
      </c>
      <c r="D107">
        <v>278845</v>
      </c>
      <c r="E107">
        <v>314282</v>
      </c>
      <c r="F107">
        <f t="shared" si="7"/>
        <v>5.3563570702395945E-3</v>
      </c>
    </row>
    <row r="108" spans="1:12" x14ac:dyDescent="0.3">
      <c r="A108">
        <f t="shared" si="8"/>
        <v>333408</v>
      </c>
      <c r="C108" t="s">
        <v>14</v>
      </c>
      <c r="D108">
        <v>269029</v>
      </c>
      <c r="E108">
        <v>885028</v>
      </c>
      <c r="F108">
        <f t="shared" si="7"/>
        <v>1.5627477672246693E-2</v>
      </c>
    </row>
    <row r="109" spans="1:12" x14ac:dyDescent="0.3">
      <c r="A109">
        <f t="shared" si="8"/>
        <v>33173</v>
      </c>
      <c r="C109" t="s">
        <v>13</v>
      </c>
      <c r="D109">
        <v>200577</v>
      </c>
      <c r="E109">
        <v>337405</v>
      </c>
      <c r="F109">
        <f t="shared" si="7"/>
        <v>0.12736485607325151</v>
      </c>
    </row>
    <row r="110" spans="1:12" x14ac:dyDescent="0.3">
      <c r="A110">
        <f t="shared" si="8"/>
        <v>-150157</v>
      </c>
      <c r="C110" t="s">
        <v>11</v>
      </c>
      <c r="D110">
        <v>255239</v>
      </c>
      <c r="E110">
        <v>704167</v>
      </c>
      <c r="F110">
        <f t="shared" si="7"/>
        <v>2.8882454351963609E-3</v>
      </c>
    </row>
    <row r="111" spans="1:12" x14ac:dyDescent="0.3">
      <c r="A111">
        <f t="shared" si="8"/>
        <v>28213</v>
      </c>
      <c r="C111" t="s">
        <v>15</v>
      </c>
      <c r="D111">
        <v>170587</v>
      </c>
      <c r="E111">
        <v>92494</v>
      </c>
      <c r="F111">
        <f t="shared" si="7"/>
        <v>6.2832359615479644E-3</v>
      </c>
    </row>
    <row r="112" spans="1:12" x14ac:dyDescent="0.3">
      <c r="A112">
        <f t="shared" si="8"/>
        <v>5461</v>
      </c>
      <c r="C112" t="s">
        <v>9</v>
      </c>
      <c r="D112">
        <v>307</v>
      </c>
      <c r="E112">
        <v>5154</v>
      </c>
      <c r="F112">
        <f t="shared" si="7"/>
        <v>19.365683940670205</v>
      </c>
    </row>
    <row r="115" spans="1:12" x14ac:dyDescent="0.3">
      <c r="A115" s="5"/>
      <c r="B115" s="5"/>
      <c r="C115" s="6" t="s">
        <v>48</v>
      </c>
      <c r="D115" s="5"/>
      <c r="E115" s="5"/>
    </row>
    <row r="116" spans="1:12" x14ac:dyDescent="0.3">
      <c r="A116" s="5"/>
      <c r="B116" s="5"/>
      <c r="C116" s="5" t="s">
        <v>29</v>
      </c>
      <c r="D116" s="5" t="s">
        <v>30</v>
      </c>
      <c r="E116" s="5" t="s">
        <v>16</v>
      </c>
    </row>
    <row r="117" spans="1:12" x14ac:dyDescent="0.3">
      <c r="A117" s="5" t="s">
        <v>10</v>
      </c>
      <c r="B117" s="5"/>
      <c r="C117" s="5">
        <v>314193</v>
      </c>
      <c r="D117" s="5">
        <v>559498</v>
      </c>
      <c r="E117" s="5">
        <v>873691</v>
      </c>
    </row>
    <row r="118" spans="1:12" x14ac:dyDescent="0.3">
      <c r="A118" s="5" t="s">
        <v>12</v>
      </c>
      <c r="B118" s="5"/>
      <c r="C118" s="5">
        <v>278887</v>
      </c>
      <c r="D118" s="5">
        <v>314980</v>
      </c>
      <c r="E118" s="5">
        <v>593867</v>
      </c>
    </row>
    <row r="119" spans="1:12" x14ac:dyDescent="0.3">
      <c r="A119" s="5" t="s">
        <v>14</v>
      </c>
      <c r="B119" s="5"/>
      <c r="C119" s="5">
        <v>269110</v>
      </c>
      <c r="D119" s="5">
        <v>886386</v>
      </c>
      <c r="E119" s="5">
        <v>1155496</v>
      </c>
    </row>
    <row r="120" spans="1:12" x14ac:dyDescent="0.3">
      <c r="A120" s="5" t="s">
        <v>13</v>
      </c>
      <c r="B120" s="5"/>
      <c r="C120" s="5">
        <v>200615</v>
      </c>
      <c r="D120" s="5">
        <v>338038</v>
      </c>
      <c r="E120" s="5">
        <v>538653</v>
      </c>
    </row>
    <row r="121" spans="1:12" x14ac:dyDescent="0.3">
      <c r="A121" s="5" t="s">
        <v>11</v>
      </c>
      <c r="B121" s="5"/>
      <c r="C121" s="5">
        <v>255306</v>
      </c>
      <c r="D121" s="5">
        <v>705296</v>
      </c>
      <c r="E121" s="5">
        <v>960602</v>
      </c>
    </row>
    <row r="122" spans="1:12" x14ac:dyDescent="0.3">
      <c r="A122" s="5" t="s">
        <v>15</v>
      </c>
      <c r="B122" s="5"/>
      <c r="C122" s="5">
        <v>170605</v>
      </c>
      <c r="D122" s="5">
        <v>92803</v>
      </c>
      <c r="E122" s="5">
        <v>263408</v>
      </c>
    </row>
    <row r="124" spans="1:12" x14ac:dyDescent="0.3">
      <c r="G124" s="2" t="s">
        <v>50</v>
      </c>
    </row>
    <row r="125" spans="1:12" x14ac:dyDescent="0.3">
      <c r="B125" s="7" t="s">
        <v>0</v>
      </c>
      <c r="C125" s="7" t="s">
        <v>16</v>
      </c>
      <c r="D125" s="7" t="s">
        <v>2</v>
      </c>
      <c r="E125" s="7" t="s">
        <v>3</v>
      </c>
      <c r="F125" s="7" t="s">
        <v>4</v>
      </c>
      <c r="G125" s="7" t="s">
        <v>5</v>
      </c>
      <c r="H125" s="7" t="s">
        <v>6</v>
      </c>
      <c r="I125" s="7" t="s">
        <v>7</v>
      </c>
      <c r="J125" s="7" t="s">
        <v>8</v>
      </c>
      <c r="K125" s="7" t="s">
        <v>9</v>
      </c>
      <c r="L125" s="7" t="s">
        <v>52</v>
      </c>
    </row>
    <row r="126" spans="1:12" x14ac:dyDescent="0.3">
      <c r="B126" s="7" t="s">
        <v>10</v>
      </c>
      <c r="C126" s="7">
        <v>210401</v>
      </c>
      <c r="D126" s="7">
        <v>51692</v>
      </c>
      <c r="E126" s="7">
        <v>143186</v>
      </c>
      <c r="F126" s="7">
        <v>607</v>
      </c>
      <c r="G126" s="7">
        <v>1215</v>
      </c>
      <c r="H126" s="7">
        <v>1728</v>
      </c>
      <c r="I126" s="7">
        <v>147</v>
      </c>
      <c r="J126" s="7">
        <v>226</v>
      </c>
      <c r="K126" s="7">
        <v>11600</v>
      </c>
      <c r="L126">
        <v>25204.028419134989</v>
      </c>
    </row>
    <row r="127" spans="1:12" x14ac:dyDescent="0.3">
      <c r="B127" s="7" t="s">
        <v>12</v>
      </c>
      <c r="C127" s="7">
        <v>122352</v>
      </c>
      <c r="D127" s="7">
        <v>19891</v>
      </c>
      <c r="E127" s="7">
        <v>96591</v>
      </c>
      <c r="F127" s="7">
        <v>710</v>
      </c>
      <c r="G127" s="7">
        <v>872</v>
      </c>
      <c r="H127" s="7">
        <v>1028</v>
      </c>
      <c r="I127" s="7">
        <v>35</v>
      </c>
      <c r="J127" s="7">
        <v>48</v>
      </c>
      <c r="K127" s="7">
        <v>3177</v>
      </c>
      <c r="L127">
        <v>6902.8619213441261</v>
      </c>
    </row>
    <row r="128" spans="1:12" x14ac:dyDescent="0.3">
      <c r="B128" s="7" t="s">
        <v>14</v>
      </c>
      <c r="C128" s="7">
        <v>456852</v>
      </c>
      <c r="D128" s="7">
        <v>168765</v>
      </c>
      <c r="E128" s="7">
        <v>267677</v>
      </c>
      <c r="F128" s="7">
        <v>720</v>
      </c>
      <c r="G128" s="7">
        <v>541</v>
      </c>
      <c r="H128" s="7">
        <v>598</v>
      </c>
      <c r="I128" s="7">
        <v>470</v>
      </c>
      <c r="J128" s="7">
        <v>46</v>
      </c>
      <c r="K128" s="7">
        <v>18035</v>
      </c>
      <c r="L128">
        <v>39185.74590854306</v>
      </c>
    </row>
    <row r="129" spans="1:12" x14ac:dyDescent="0.3">
      <c r="B129" s="7" t="s">
        <v>13</v>
      </c>
      <c r="C129" s="7">
        <v>174927</v>
      </c>
      <c r="D129" s="7">
        <v>59057</v>
      </c>
      <c r="E129" s="7">
        <v>46202</v>
      </c>
      <c r="F129" s="7">
        <v>694</v>
      </c>
      <c r="G129" s="7">
        <v>144</v>
      </c>
      <c r="H129" s="7">
        <v>214</v>
      </c>
      <c r="I129" s="7">
        <v>54</v>
      </c>
      <c r="J129" s="7">
        <v>42</v>
      </c>
      <c r="K129" s="7">
        <v>68520</v>
      </c>
      <c r="L129">
        <v>148877.58855854566</v>
      </c>
    </row>
    <row r="130" spans="1:12" x14ac:dyDescent="0.3">
      <c r="B130" s="7" t="s">
        <v>11</v>
      </c>
      <c r="C130" s="7">
        <v>329621</v>
      </c>
      <c r="D130" s="7">
        <v>173910</v>
      </c>
      <c r="E130" s="7">
        <v>142932</v>
      </c>
      <c r="F130" s="7">
        <v>992</v>
      </c>
      <c r="G130" s="7">
        <v>3759</v>
      </c>
      <c r="H130" s="7">
        <v>4472</v>
      </c>
      <c r="I130" s="7">
        <v>323</v>
      </c>
      <c r="J130" s="7">
        <v>462</v>
      </c>
      <c r="K130" s="7">
        <v>2771</v>
      </c>
      <c r="L130">
        <v>6020.7209266744012</v>
      </c>
    </row>
    <row r="131" spans="1:12" x14ac:dyDescent="0.3">
      <c r="B131" s="7" t="s">
        <v>15</v>
      </c>
      <c r="C131" s="7">
        <v>39174</v>
      </c>
      <c r="D131" s="7">
        <v>5188</v>
      </c>
      <c r="E131" s="7">
        <v>31485</v>
      </c>
      <c r="F131" s="7">
        <v>65</v>
      </c>
      <c r="G131" s="7">
        <v>321</v>
      </c>
      <c r="H131" s="7">
        <v>419</v>
      </c>
      <c r="I131" s="7">
        <v>27</v>
      </c>
      <c r="J131" s="7">
        <v>16</v>
      </c>
      <c r="K131" s="7">
        <v>1653</v>
      </c>
      <c r="L131">
        <v>3591.5740497267361</v>
      </c>
    </row>
    <row r="132" spans="1:12" x14ac:dyDescent="0.3">
      <c r="B132" s="7" t="s">
        <v>16</v>
      </c>
      <c r="C132" s="7">
        <v>1333327</v>
      </c>
      <c r="D132" s="7">
        <v>478503</v>
      </c>
      <c r="E132" s="7">
        <v>728073</v>
      </c>
      <c r="F132" s="7">
        <v>3788</v>
      </c>
      <c r="G132" s="7">
        <v>6852</v>
      </c>
      <c r="H132" s="7">
        <v>8459</v>
      </c>
      <c r="I132" s="7">
        <v>1056</v>
      </c>
      <c r="J132" s="7">
        <v>840</v>
      </c>
      <c r="K132" s="7">
        <v>105756</v>
      </c>
      <c r="L132">
        <v>229782.51978396895</v>
      </c>
    </row>
    <row r="133" spans="1:12" x14ac:dyDescent="0.3">
      <c r="K133">
        <f>K132/C132</f>
        <v>7.9317376757539595E-2</v>
      </c>
      <c r="L133">
        <f>K140/K132</f>
        <v>2.1727610706150853</v>
      </c>
    </row>
    <row r="134" spans="1:12" x14ac:dyDescent="0.3">
      <c r="B134" s="8" t="s">
        <v>51</v>
      </c>
    </row>
    <row r="135" spans="1:12" x14ac:dyDescent="0.3">
      <c r="C135" s="7" t="s">
        <v>16</v>
      </c>
      <c r="D135" s="7" t="s">
        <v>2</v>
      </c>
      <c r="E135" s="7" t="s">
        <v>19</v>
      </c>
      <c r="F135" s="7" t="s">
        <v>20</v>
      </c>
      <c r="G135" s="7" t="s">
        <v>21</v>
      </c>
      <c r="H135" s="7" t="s">
        <v>22</v>
      </c>
      <c r="I135" s="7" t="s">
        <v>23</v>
      </c>
      <c r="J135" s="7" t="s">
        <v>24</v>
      </c>
      <c r="K135" s="7" t="s">
        <v>9</v>
      </c>
    </row>
    <row r="136" spans="1:12" x14ac:dyDescent="0.3">
      <c r="C136" s="7">
        <v>2897001</v>
      </c>
      <c r="D136" s="7">
        <v>980536</v>
      </c>
      <c r="E136" s="7">
        <v>1851267</v>
      </c>
      <c r="F136" s="7">
        <v>32579</v>
      </c>
      <c r="G136" s="7">
        <v>11809</v>
      </c>
      <c r="H136" s="7">
        <v>17659</v>
      </c>
      <c r="I136" s="7">
        <v>1960</v>
      </c>
      <c r="J136" s="7">
        <v>1191</v>
      </c>
      <c r="K136" s="7"/>
    </row>
    <row r="137" spans="1:12" x14ac:dyDescent="0.3">
      <c r="C137">
        <f>C136-K137</f>
        <v>2667218.480216031</v>
      </c>
      <c r="K137">
        <f>C136*K133</f>
        <v>229782.51978396898</v>
      </c>
    </row>
    <row r="139" spans="1:12" x14ac:dyDescent="0.3">
      <c r="C139" s="7" t="s">
        <v>16</v>
      </c>
      <c r="D139" s="7" t="s">
        <v>2</v>
      </c>
      <c r="E139" s="7" t="s">
        <v>19</v>
      </c>
      <c r="F139" s="7" t="s">
        <v>20</v>
      </c>
      <c r="G139" s="7" t="s">
        <v>21</v>
      </c>
      <c r="H139" s="7" t="s">
        <v>22</v>
      </c>
      <c r="I139" s="7" t="s">
        <v>23</v>
      </c>
      <c r="J139" s="7" t="s">
        <v>24</v>
      </c>
      <c r="K139" s="7" t="s">
        <v>9</v>
      </c>
    </row>
    <row r="140" spans="1:12" x14ac:dyDescent="0.3">
      <c r="B140" t="s">
        <v>56</v>
      </c>
      <c r="C140" s="7">
        <f>SUM(D140:K140)</f>
        <v>3126783.519783969</v>
      </c>
      <c r="D140" s="7">
        <v>980536</v>
      </c>
      <c r="E140" s="7">
        <v>1851267</v>
      </c>
      <c r="F140" s="7">
        <v>32579</v>
      </c>
      <c r="G140" s="7">
        <v>11809</v>
      </c>
      <c r="H140" s="7">
        <v>17659</v>
      </c>
      <c r="I140" s="7">
        <v>1960</v>
      </c>
      <c r="J140" s="7">
        <v>1191</v>
      </c>
      <c r="K140" s="7">
        <v>229782.51978396898</v>
      </c>
    </row>
    <row r="141" spans="1:12" x14ac:dyDescent="0.3">
      <c r="B141" t="s">
        <v>55</v>
      </c>
      <c r="C141">
        <f>C137/C136</f>
        <v>0.92068262324246042</v>
      </c>
      <c r="D141">
        <f t="shared" ref="D141:J141" si="9">D140*$C$141</f>
        <v>902762.4566636692</v>
      </c>
      <c r="E141">
        <f t="shared" si="9"/>
        <v>1704429.3578822</v>
      </c>
      <c r="F141">
        <f t="shared" si="9"/>
        <v>29994.919182616119</v>
      </c>
      <c r="G141">
        <f t="shared" si="9"/>
        <v>10872.341097870216</v>
      </c>
      <c r="H141">
        <f t="shared" si="9"/>
        <v>16258.334443838608</v>
      </c>
      <c r="I141">
        <f t="shared" si="9"/>
        <v>1804.5379415552225</v>
      </c>
      <c r="J141">
        <f t="shared" si="9"/>
        <v>1096.5330042817704</v>
      </c>
      <c r="K141" s="7">
        <v>229782.51978396898</v>
      </c>
    </row>
    <row r="144" spans="1:12" x14ac:dyDescent="0.3">
      <c r="A144" t="s">
        <v>54</v>
      </c>
    </row>
    <row r="145" spans="1:10" x14ac:dyDescent="0.3">
      <c r="A145" t="s">
        <v>53</v>
      </c>
      <c r="C145" s="7" t="s">
        <v>2</v>
      </c>
      <c r="D145" s="7" t="s">
        <v>19</v>
      </c>
      <c r="E145" s="7" t="s">
        <v>20</v>
      </c>
      <c r="F145" s="7" t="s">
        <v>21</v>
      </c>
      <c r="G145" s="7" t="s">
        <v>22</v>
      </c>
      <c r="H145" s="7" t="s">
        <v>23</v>
      </c>
      <c r="I145" s="7" t="s">
        <v>24</v>
      </c>
      <c r="J145" s="7" t="s">
        <v>9</v>
      </c>
    </row>
    <row r="146" spans="1:10" x14ac:dyDescent="0.3">
      <c r="B146">
        <f t="shared" ref="B146:B151" si="10">SUM(C146:I146)</f>
        <v>559497.99999999988</v>
      </c>
      <c r="C146">
        <v>123616.82618759932</v>
      </c>
      <c r="D146">
        <v>422924.94070314773</v>
      </c>
      <c r="E146">
        <v>5694.7017672717539</v>
      </c>
      <c r="F146">
        <v>2425.0210641153881</v>
      </c>
      <c r="G146">
        <v>4145.0093604005115</v>
      </c>
      <c r="H146">
        <v>329.31959760663801</v>
      </c>
      <c r="I146">
        <v>362.18131985859287</v>
      </c>
      <c r="J146">
        <v>25204.028419134989</v>
      </c>
    </row>
    <row r="147" spans="1:10" x14ac:dyDescent="0.3">
      <c r="B147">
        <f t="shared" si="10"/>
        <v>314980</v>
      </c>
      <c r="C147">
        <v>43568.837453944805</v>
      </c>
      <c r="D147">
        <v>261315.09848399044</v>
      </c>
      <c r="E147">
        <v>6101.0662874692753</v>
      </c>
      <c r="F147">
        <v>1594.1193128829977</v>
      </c>
      <c r="G147">
        <v>2258.6034810902502</v>
      </c>
      <c r="H147">
        <v>71.8180132379415</v>
      </c>
      <c r="I147">
        <v>70.456967384206862</v>
      </c>
      <c r="J147">
        <v>6902.8619213441261</v>
      </c>
    </row>
    <row r="148" spans="1:10" x14ac:dyDescent="0.3">
      <c r="B148">
        <f t="shared" si="10"/>
        <v>886385.99999999977</v>
      </c>
      <c r="C148">
        <v>296969.55682735087</v>
      </c>
      <c r="D148">
        <v>581767.00983105658</v>
      </c>
      <c r="E148">
        <v>4970.3856183545722</v>
      </c>
      <c r="F148">
        <v>794.53273721748565</v>
      </c>
      <c r="G148">
        <v>1055.50004264008</v>
      </c>
      <c r="H148">
        <v>774.77106503326695</v>
      </c>
      <c r="I148">
        <v>54.243878346996517</v>
      </c>
      <c r="J148">
        <v>39185.74590854306</v>
      </c>
    </row>
    <row r="149" spans="1:10" x14ac:dyDescent="0.3">
      <c r="B149">
        <f t="shared" si="10"/>
        <v>338038</v>
      </c>
      <c r="C149">
        <v>167397.48934832771</v>
      </c>
      <c r="D149">
        <v>161750.94285701768</v>
      </c>
      <c r="E149">
        <v>7717.2944209885864</v>
      </c>
      <c r="F149">
        <v>340.66305315706023</v>
      </c>
      <c r="G149">
        <v>608.44153845464587</v>
      </c>
      <c r="H149">
        <v>143.3894853880183</v>
      </c>
      <c r="I149">
        <v>79.779296666323788</v>
      </c>
      <c r="J149">
        <v>148877.58855854566</v>
      </c>
    </row>
    <row r="150" spans="1:10" x14ac:dyDescent="0.3">
      <c r="B150">
        <f t="shared" si="10"/>
        <v>705295.99999999988</v>
      </c>
      <c r="C150">
        <v>338297.17327077792</v>
      </c>
      <c r="D150">
        <v>343409.07780939218</v>
      </c>
      <c r="E150">
        <v>7570.3076024597203</v>
      </c>
      <c r="F150">
        <v>6102.8279073289168</v>
      </c>
      <c r="G150">
        <v>8725.7573711681507</v>
      </c>
      <c r="H150">
        <v>588.60280052270014</v>
      </c>
      <c r="I150">
        <v>602.25323835043184</v>
      </c>
      <c r="J150">
        <v>6020.7209266744012</v>
      </c>
    </row>
    <row r="151" spans="1:10" x14ac:dyDescent="0.3">
      <c r="B151">
        <f t="shared" si="10"/>
        <v>92803</v>
      </c>
      <c r="C151">
        <v>10686.116911999299</v>
      </c>
      <c r="D151">
        <v>80099.930315395206</v>
      </c>
      <c r="E151">
        <v>525.24430345609471</v>
      </c>
      <c r="F151">
        <v>551.83592529815087</v>
      </c>
      <c r="G151">
        <v>865.68820624635737</v>
      </c>
      <c r="H151">
        <v>52.099038211434795</v>
      </c>
      <c r="I151">
        <v>22.08529939344794</v>
      </c>
      <c r="J151">
        <v>3591.5740497267361</v>
      </c>
    </row>
    <row r="152" spans="1:10" x14ac:dyDescent="0.3">
      <c r="C152">
        <f t="shared" ref="C152:I152" si="11">SUM(C146:C151)</f>
        <v>980535.99999999988</v>
      </c>
      <c r="D152">
        <f t="shared" si="11"/>
        <v>1851267</v>
      </c>
      <c r="E152">
        <f t="shared" si="11"/>
        <v>32579</v>
      </c>
      <c r="F152">
        <f t="shared" si="11"/>
        <v>11809</v>
      </c>
      <c r="G152">
        <f t="shared" si="11"/>
        <v>17658.999999999993</v>
      </c>
      <c r="H152">
        <f t="shared" si="11"/>
        <v>1959.9999999999998</v>
      </c>
      <c r="I152">
        <f t="shared" si="11"/>
        <v>1190.9999999999998</v>
      </c>
      <c r="J152">
        <v>229782.51978396895</v>
      </c>
    </row>
    <row r="154" spans="1:10" x14ac:dyDescent="0.3">
      <c r="C154" s="7" t="s">
        <v>2</v>
      </c>
      <c r="D154" s="7" t="s">
        <v>19</v>
      </c>
      <c r="E154" s="7" t="s">
        <v>20</v>
      </c>
      <c r="F154" s="7" t="s">
        <v>21</v>
      </c>
      <c r="G154" s="7" t="s">
        <v>22</v>
      </c>
      <c r="H154" s="7" t="s">
        <v>23</v>
      </c>
      <c r="I154" s="7" t="s">
        <v>24</v>
      </c>
      <c r="J154" s="7" t="s">
        <v>9</v>
      </c>
    </row>
    <row r="155" spans="1:10" x14ac:dyDescent="0.3">
      <c r="B155">
        <f t="shared" ref="B155:B160" si="12">SUM(C155:J155)</f>
        <v>559498</v>
      </c>
      <c r="C155">
        <v>119148.7378940473</v>
      </c>
      <c r="D155">
        <v>395533.35302611912</v>
      </c>
      <c r="E155">
        <v>5649.8576728982925</v>
      </c>
      <c r="F155">
        <v>2192.9046009370645</v>
      </c>
      <c r="G155">
        <v>3761.0359588692072</v>
      </c>
      <c r="H155">
        <v>305.64240944052864</v>
      </c>
      <c r="I155">
        <v>333.6274767955685</v>
      </c>
      <c r="J155">
        <v>32572.840960893118</v>
      </c>
    </row>
    <row r="156" spans="1:10" x14ac:dyDescent="0.3">
      <c r="B156">
        <f t="shared" si="12"/>
        <v>314980</v>
      </c>
      <c r="C156">
        <v>43477.758846645353</v>
      </c>
      <c r="D156">
        <v>253025.1188591487</v>
      </c>
      <c r="E156">
        <v>6266.882996376703</v>
      </c>
      <c r="F156">
        <v>1492.4657278256761</v>
      </c>
      <c r="G156">
        <v>2121.7845536232276</v>
      </c>
      <c r="H156">
        <v>69.00947850585446</v>
      </c>
      <c r="I156">
        <v>67.195320609305469</v>
      </c>
      <c r="J156">
        <v>8459.7842172651563</v>
      </c>
    </row>
    <row r="157" spans="1:10" x14ac:dyDescent="0.3">
      <c r="B157">
        <f t="shared" si="12"/>
        <v>886386</v>
      </c>
      <c r="C157">
        <v>289972.33832746057</v>
      </c>
      <c r="D157">
        <v>551190.45277041418</v>
      </c>
      <c r="E157">
        <v>4995.6199253114819</v>
      </c>
      <c r="F157">
        <v>727.86159061225794</v>
      </c>
      <c r="G157">
        <v>970.22622156482134</v>
      </c>
      <c r="H157">
        <v>728.45413706405054</v>
      </c>
      <c r="I157">
        <v>50.619666521835839</v>
      </c>
      <c r="J157">
        <v>37750.427361050875</v>
      </c>
    </row>
    <row r="158" spans="1:10" x14ac:dyDescent="0.3">
      <c r="B158">
        <f t="shared" si="12"/>
        <v>338038</v>
      </c>
      <c r="C158">
        <v>99274.61131975973</v>
      </c>
      <c r="D158">
        <v>93077.354859640036</v>
      </c>
      <c r="E158">
        <v>4710.9553695403501</v>
      </c>
      <c r="F158">
        <v>189.54252240721061</v>
      </c>
      <c r="G158">
        <v>339.68645040299975</v>
      </c>
      <c r="H158">
        <v>81.882433784550756</v>
      </c>
      <c r="I158">
        <v>45.217168688139807</v>
      </c>
      <c r="J158">
        <v>140318.74987577702</v>
      </c>
    </row>
    <row r="159" spans="1:10" x14ac:dyDescent="0.3">
      <c r="B159">
        <f t="shared" si="12"/>
        <v>705296</v>
      </c>
      <c r="C159">
        <v>340394.77888699027</v>
      </c>
      <c r="D159">
        <v>335277.37603419536</v>
      </c>
      <c r="E159">
        <v>7840.6616471904363</v>
      </c>
      <c r="F159">
        <v>5761.1344520796483</v>
      </c>
      <c r="G159">
        <v>8265.2837321818533</v>
      </c>
      <c r="H159">
        <v>570.28378913324366</v>
      </c>
      <c r="I159">
        <v>579.14534722356518</v>
      </c>
      <c r="J159">
        <v>6607.3361110054921</v>
      </c>
    </row>
    <row r="160" spans="1:10" x14ac:dyDescent="0.3">
      <c r="B160">
        <f t="shared" si="12"/>
        <v>92803</v>
      </c>
      <c r="C160">
        <v>10494.231388765867</v>
      </c>
      <c r="D160">
        <v>76325.702332682733</v>
      </c>
      <c r="E160">
        <v>530.94157129885184</v>
      </c>
      <c r="F160">
        <v>508.43220400835912</v>
      </c>
      <c r="G160">
        <v>800.31752719650149</v>
      </c>
      <c r="H160">
        <v>49.265693626994405</v>
      </c>
      <c r="I160">
        <v>20.728024443355817</v>
      </c>
      <c r="J160">
        <v>4073.3812579773385</v>
      </c>
    </row>
    <row r="161" spans="1:10" x14ac:dyDescent="0.3">
      <c r="C161">
        <f>SUM(C155:C160)</f>
        <v>902762.45666366909</v>
      </c>
      <c r="D161">
        <f t="shared" ref="D161:J161" si="13">SUM(D155:D160)</f>
        <v>1704429.3578822</v>
      </c>
      <c r="E161">
        <f t="shared" si="13"/>
        <v>29994.919182616115</v>
      </c>
      <c r="F161">
        <f t="shared" si="13"/>
        <v>10872.341097870216</v>
      </c>
      <c r="G161">
        <f t="shared" si="13"/>
        <v>16258.334443838612</v>
      </c>
      <c r="H161">
        <f t="shared" si="13"/>
        <v>1804.5379415552227</v>
      </c>
      <c r="I161">
        <f t="shared" si="13"/>
        <v>1096.5330042817704</v>
      </c>
      <c r="J161">
        <f t="shared" si="13"/>
        <v>229782.51978396901</v>
      </c>
    </row>
    <row r="164" spans="1:10" x14ac:dyDescent="0.3">
      <c r="A164" s="2" t="s">
        <v>57</v>
      </c>
      <c r="E164" t="s">
        <v>63</v>
      </c>
      <c r="F164" t="s">
        <v>62</v>
      </c>
    </row>
    <row r="165" spans="1:10" x14ac:dyDescent="0.3">
      <c r="C165" s="7" t="s">
        <v>2</v>
      </c>
      <c r="D165" s="7" t="s">
        <v>19</v>
      </c>
      <c r="E165" s="7" t="s">
        <v>20</v>
      </c>
      <c r="F165" s="7" t="s">
        <v>21</v>
      </c>
      <c r="G165" s="7" t="s">
        <v>22</v>
      </c>
      <c r="H165" s="7" t="s">
        <v>23</v>
      </c>
      <c r="I165" s="7" t="s">
        <v>24</v>
      </c>
      <c r="J165" s="7" t="s">
        <v>9</v>
      </c>
    </row>
    <row r="166" spans="1:10" x14ac:dyDescent="0.3">
      <c r="B166" s="7" t="s">
        <v>10</v>
      </c>
      <c r="C166">
        <v>123617</v>
      </c>
      <c r="D166">
        <v>422925</v>
      </c>
      <c r="E166">
        <v>5695</v>
      </c>
      <c r="F166">
        <v>2425</v>
      </c>
      <c r="G166">
        <v>4145</v>
      </c>
      <c r="H166">
        <v>329</v>
      </c>
      <c r="I166">
        <v>362</v>
      </c>
      <c r="J166">
        <v>25204</v>
      </c>
    </row>
    <row r="167" spans="1:10" x14ac:dyDescent="0.3">
      <c r="B167" s="7" t="s">
        <v>12</v>
      </c>
      <c r="C167">
        <v>43569</v>
      </c>
      <c r="D167">
        <v>261315</v>
      </c>
      <c r="E167">
        <v>6101</v>
      </c>
      <c r="F167">
        <v>1594</v>
      </c>
      <c r="G167">
        <v>2259</v>
      </c>
      <c r="H167">
        <v>72</v>
      </c>
      <c r="I167">
        <v>70</v>
      </c>
      <c r="J167">
        <v>6903</v>
      </c>
    </row>
    <row r="168" spans="1:10" x14ac:dyDescent="0.3">
      <c r="B168" s="7" t="s">
        <v>14</v>
      </c>
      <c r="C168">
        <v>296970</v>
      </c>
      <c r="D168">
        <v>581767</v>
      </c>
      <c r="E168">
        <v>4970</v>
      </c>
      <c r="F168">
        <v>795</v>
      </c>
      <c r="G168">
        <v>1056</v>
      </c>
      <c r="H168">
        <v>775</v>
      </c>
      <c r="I168">
        <v>54</v>
      </c>
      <c r="J168">
        <v>39186</v>
      </c>
    </row>
    <row r="169" spans="1:10" x14ac:dyDescent="0.3">
      <c r="B169" s="7" t="s">
        <v>13</v>
      </c>
      <c r="C169">
        <v>167397</v>
      </c>
      <c r="D169">
        <v>161751</v>
      </c>
      <c r="E169">
        <v>7717</v>
      </c>
      <c r="F169">
        <v>341</v>
      </c>
      <c r="G169">
        <v>608</v>
      </c>
      <c r="H169">
        <v>143</v>
      </c>
      <c r="I169">
        <v>80</v>
      </c>
      <c r="J169">
        <v>148878</v>
      </c>
    </row>
    <row r="170" spans="1:10" x14ac:dyDescent="0.3">
      <c r="B170" s="7" t="s">
        <v>11</v>
      </c>
      <c r="C170">
        <v>338297</v>
      </c>
      <c r="D170">
        <v>343409</v>
      </c>
      <c r="E170">
        <v>7570</v>
      </c>
      <c r="F170">
        <v>6103</v>
      </c>
      <c r="G170">
        <v>8726</v>
      </c>
      <c r="H170">
        <v>589</v>
      </c>
      <c r="I170">
        <v>602</v>
      </c>
      <c r="J170">
        <v>6021</v>
      </c>
    </row>
    <row r="171" spans="1:10" x14ac:dyDescent="0.3">
      <c r="B171" s="7" t="s">
        <v>15</v>
      </c>
      <c r="C171">
        <v>10686</v>
      </c>
      <c r="D171">
        <v>80100</v>
      </c>
      <c r="E171">
        <v>525</v>
      </c>
      <c r="F171">
        <v>552</v>
      </c>
      <c r="G171">
        <v>866</v>
      </c>
      <c r="H171">
        <v>52</v>
      </c>
      <c r="I171">
        <v>22</v>
      </c>
      <c r="J171">
        <v>3592</v>
      </c>
    </row>
    <row r="172" spans="1:10" x14ac:dyDescent="0.3">
      <c r="A172">
        <f>SUM(C172:J172)</f>
        <v>3126785</v>
      </c>
      <c r="C172">
        <f>SUM(C166:C171)</f>
        <v>980536</v>
      </c>
      <c r="D172">
        <f t="shared" ref="D172:J172" si="14">SUM(D166:D171)</f>
        <v>1851267</v>
      </c>
      <c r="E172">
        <f t="shared" si="14"/>
        <v>32578</v>
      </c>
      <c r="F172">
        <f t="shared" si="14"/>
        <v>11810</v>
      </c>
      <c r="G172">
        <f t="shared" si="14"/>
        <v>17660</v>
      </c>
      <c r="H172">
        <f t="shared" si="14"/>
        <v>1960</v>
      </c>
      <c r="I172">
        <f t="shared" si="14"/>
        <v>1190</v>
      </c>
      <c r="J172">
        <f t="shared" si="14"/>
        <v>229784</v>
      </c>
    </row>
    <row r="173" spans="1:10" x14ac:dyDescent="0.3">
      <c r="A173" t="s">
        <v>58</v>
      </c>
    </row>
    <row r="174" spans="1:10" x14ac:dyDescent="0.3">
      <c r="C174" s="7" t="s">
        <v>2</v>
      </c>
      <c r="D174" s="7" t="s">
        <v>19</v>
      </c>
      <c r="E174" s="7" t="s">
        <v>20</v>
      </c>
      <c r="F174" s="7" t="s">
        <v>21</v>
      </c>
      <c r="G174" s="7" t="s">
        <v>22</v>
      </c>
      <c r="H174" s="7" t="s">
        <v>23</v>
      </c>
      <c r="I174" s="7" t="s">
        <v>24</v>
      </c>
      <c r="J174" s="7" t="s">
        <v>9</v>
      </c>
    </row>
    <row r="175" spans="1:10" x14ac:dyDescent="0.3">
      <c r="B175" s="7" t="s">
        <v>10</v>
      </c>
      <c r="C175">
        <v>119149</v>
      </c>
      <c r="D175">
        <v>395533</v>
      </c>
      <c r="E175">
        <v>5650</v>
      </c>
      <c r="F175">
        <v>2193</v>
      </c>
      <c r="G175">
        <v>3761</v>
      </c>
      <c r="H175">
        <v>306</v>
      </c>
      <c r="I175">
        <v>334</v>
      </c>
      <c r="J175">
        <v>32573</v>
      </c>
    </row>
    <row r="176" spans="1:10" x14ac:dyDescent="0.3">
      <c r="B176" s="7" t="s">
        <v>12</v>
      </c>
      <c r="C176">
        <v>43478</v>
      </c>
      <c r="D176">
        <v>253025</v>
      </c>
      <c r="E176">
        <v>6267</v>
      </c>
      <c r="F176">
        <v>1492</v>
      </c>
      <c r="G176">
        <v>2122</v>
      </c>
      <c r="H176">
        <v>69</v>
      </c>
      <c r="I176">
        <v>67</v>
      </c>
      <c r="J176">
        <v>8460</v>
      </c>
    </row>
    <row r="177" spans="1:10" x14ac:dyDescent="0.3">
      <c r="B177" s="7" t="s">
        <v>14</v>
      </c>
      <c r="C177">
        <v>289972</v>
      </c>
      <c r="D177">
        <v>551190</v>
      </c>
      <c r="E177">
        <v>4996</v>
      </c>
      <c r="F177">
        <v>728</v>
      </c>
      <c r="G177">
        <v>970</v>
      </c>
      <c r="H177">
        <v>728</v>
      </c>
      <c r="I177">
        <v>51</v>
      </c>
      <c r="J177">
        <v>37750</v>
      </c>
    </row>
    <row r="178" spans="1:10" x14ac:dyDescent="0.3">
      <c r="B178" s="7" t="s">
        <v>13</v>
      </c>
      <c r="C178">
        <v>99275</v>
      </c>
      <c r="D178">
        <v>93077</v>
      </c>
      <c r="E178">
        <v>4711</v>
      </c>
      <c r="F178">
        <v>190</v>
      </c>
      <c r="G178">
        <v>340</v>
      </c>
      <c r="H178">
        <v>82</v>
      </c>
      <c r="I178">
        <v>45</v>
      </c>
      <c r="J178">
        <v>140319</v>
      </c>
    </row>
    <row r="179" spans="1:10" x14ac:dyDescent="0.3">
      <c r="B179" s="7" t="s">
        <v>11</v>
      </c>
      <c r="C179">
        <v>340395</v>
      </c>
      <c r="D179">
        <v>335277</v>
      </c>
      <c r="E179">
        <v>7841</v>
      </c>
      <c r="F179">
        <v>5761</v>
      </c>
      <c r="G179">
        <v>8265</v>
      </c>
      <c r="H179">
        <v>570</v>
      </c>
      <c r="I179">
        <v>579</v>
      </c>
      <c r="J179">
        <v>6607</v>
      </c>
    </row>
    <row r="180" spans="1:10" x14ac:dyDescent="0.3">
      <c r="B180" s="7" t="s">
        <v>15</v>
      </c>
      <c r="C180">
        <v>10494</v>
      </c>
      <c r="D180">
        <v>76326</v>
      </c>
      <c r="E180">
        <v>531</v>
      </c>
      <c r="F180">
        <v>508</v>
      </c>
      <c r="G180">
        <v>800</v>
      </c>
      <c r="H180">
        <v>49</v>
      </c>
      <c r="I180">
        <v>21</v>
      </c>
      <c r="J180">
        <v>4073</v>
      </c>
    </row>
    <row r="181" spans="1:10" x14ac:dyDescent="0.3">
      <c r="A181">
        <f>SUM(C181:J181)</f>
        <v>2897000</v>
      </c>
      <c r="C181">
        <f>SUM(C175:C180)</f>
        <v>902763</v>
      </c>
      <c r="D181">
        <f t="shared" ref="D181:J181" si="15">SUM(D175:D180)</f>
        <v>1704428</v>
      </c>
      <c r="E181">
        <f t="shared" si="15"/>
        <v>29996</v>
      </c>
      <c r="F181">
        <f t="shared" si="15"/>
        <v>10872</v>
      </c>
      <c r="G181">
        <f t="shared" si="15"/>
        <v>16258</v>
      </c>
      <c r="H181">
        <f t="shared" si="15"/>
        <v>1804</v>
      </c>
      <c r="I181">
        <f t="shared" si="15"/>
        <v>1097</v>
      </c>
      <c r="J181">
        <f t="shared" si="15"/>
        <v>229782</v>
      </c>
    </row>
    <row r="184" spans="1:10" x14ac:dyDescent="0.3">
      <c r="A184" s="5"/>
      <c r="B184" s="5"/>
      <c r="C184" s="6" t="s">
        <v>48</v>
      </c>
      <c r="G184" t="s">
        <v>64</v>
      </c>
    </row>
    <row r="185" spans="1:10" x14ac:dyDescent="0.3">
      <c r="A185" s="5"/>
      <c r="B185" s="5"/>
      <c r="C185" s="5" t="s">
        <v>29</v>
      </c>
      <c r="D185" t="s">
        <v>59</v>
      </c>
      <c r="E185" t="s">
        <v>60</v>
      </c>
      <c r="F185" s="5" t="s">
        <v>61</v>
      </c>
      <c r="G185" s="5" t="s">
        <v>65</v>
      </c>
    </row>
    <row r="186" spans="1:10" x14ac:dyDescent="0.3">
      <c r="A186" s="5" t="s">
        <v>10</v>
      </c>
      <c r="B186" s="5"/>
      <c r="C186" s="5">
        <v>314193</v>
      </c>
      <c r="D186">
        <f t="shared" ref="D186:D191" si="16">C186-SUM(E186:I186)</f>
        <v>210509.31</v>
      </c>
      <c r="E186">
        <f t="shared" ref="E186:E191" si="17">C186*0.03</f>
        <v>9425.7899999999991</v>
      </c>
      <c r="F186">
        <v>94257.9</v>
      </c>
    </row>
    <row r="187" spans="1:10" x14ac:dyDescent="0.3">
      <c r="A187" s="5" t="s">
        <v>12</v>
      </c>
      <c r="B187" s="5"/>
      <c r="C187" s="5">
        <v>278887</v>
      </c>
      <c r="D187">
        <f t="shared" si="16"/>
        <v>186554.29</v>
      </c>
      <c r="E187">
        <f t="shared" si="17"/>
        <v>8366.61</v>
      </c>
      <c r="F187">
        <v>83666.099999999991</v>
      </c>
      <c r="G187">
        <v>300</v>
      </c>
    </row>
    <row r="188" spans="1:10" x14ac:dyDescent="0.3">
      <c r="A188" s="5" t="s">
        <v>14</v>
      </c>
      <c r="B188" s="5"/>
      <c r="C188" s="5">
        <v>269110</v>
      </c>
      <c r="D188">
        <f t="shared" si="16"/>
        <v>193759.2</v>
      </c>
      <c r="E188">
        <f t="shared" si="17"/>
        <v>8073.2999999999993</v>
      </c>
      <c r="F188">
        <v>67277.5</v>
      </c>
    </row>
    <row r="189" spans="1:10" x14ac:dyDescent="0.3">
      <c r="A189" s="5" t="s">
        <v>13</v>
      </c>
      <c r="B189" s="5"/>
      <c r="C189" s="5">
        <v>200615</v>
      </c>
      <c r="D189">
        <f t="shared" si="16"/>
        <v>174535.05</v>
      </c>
      <c r="E189">
        <f t="shared" si="17"/>
        <v>6018.45</v>
      </c>
      <c r="F189">
        <v>20061.5</v>
      </c>
    </row>
    <row r="190" spans="1:10" x14ac:dyDescent="0.3">
      <c r="A190" s="5" t="s">
        <v>11</v>
      </c>
      <c r="B190" s="5"/>
      <c r="C190" s="5">
        <v>255306</v>
      </c>
      <c r="D190">
        <f t="shared" si="16"/>
        <v>135312.18</v>
      </c>
      <c r="E190">
        <f t="shared" si="17"/>
        <v>7659.1799999999994</v>
      </c>
      <c r="F190">
        <f>C190*0.44</f>
        <v>112334.64</v>
      </c>
    </row>
    <row r="191" spans="1:10" x14ac:dyDescent="0.3">
      <c r="A191" s="5" t="s">
        <v>15</v>
      </c>
      <c r="B191" s="5"/>
      <c r="C191" s="5">
        <v>170605</v>
      </c>
      <c r="D191">
        <f t="shared" si="16"/>
        <v>97244.85</v>
      </c>
      <c r="E191">
        <f t="shared" si="17"/>
        <v>5118.1499999999996</v>
      </c>
      <c r="F191">
        <v>68242</v>
      </c>
    </row>
    <row r="193" spans="1:16" x14ac:dyDescent="0.3">
      <c r="C193">
        <f>SUM(C186:C191)</f>
        <v>1488716</v>
      </c>
      <c r="D193">
        <f>SUM(D186:D191)</f>
        <v>997914.88</v>
      </c>
      <c r="E193">
        <f>SUM(E186:E191)</f>
        <v>44661.48</v>
      </c>
      <c r="F193">
        <f>SUM(F186:F191)</f>
        <v>445839.64</v>
      </c>
    </row>
    <row r="194" spans="1:16" x14ac:dyDescent="0.3">
      <c r="D194" cm="1">
        <f t="array" ref="D194:F194">D193:F193/C193</f>
        <v>0.67031917437577082</v>
      </c>
      <c r="E194">
        <v>3.0000000000000002E-2</v>
      </c>
      <c r="F194">
        <v>0.29947930968700548</v>
      </c>
    </row>
    <row r="196" spans="1:16" x14ac:dyDescent="0.3">
      <c r="C196">
        <v>400000</v>
      </c>
      <c r="D196">
        <f>C196/D193</f>
        <v>0.40083579072395431</v>
      </c>
    </row>
    <row r="199" spans="1:16" x14ac:dyDescent="0.3">
      <c r="A199" s="2" t="s">
        <v>68</v>
      </c>
      <c r="E199" t="s">
        <v>63</v>
      </c>
      <c r="F199" t="s">
        <v>62</v>
      </c>
    </row>
    <row r="200" spans="1:16" x14ac:dyDescent="0.3">
      <c r="D200" t="s">
        <v>59</v>
      </c>
      <c r="E200" t="s">
        <v>60</v>
      </c>
      <c r="F200" t="s">
        <v>61</v>
      </c>
      <c r="G200" t="s">
        <v>69</v>
      </c>
      <c r="H200" s="7" t="s">
        <v>66</v>
      </c>
      <c r="I200" s="7" t="s">
        <v>67</v>
      </c>
      <c r="J200" s="7" t="s">
        <v>2</v>
      </c>
      <c r="K200" s="7" t="s">
        <v>19</v>
      </c>
      <c r="L200" s="7" t="s">
        <v>20</v>
      </c>
      <c r="M200" s="7" t="s">
        <v>21</v>
      </c>
      <c r="N200" s="7" t="s">
        <v>22</v>
      </c>
      <c r="O200" s="7" t="s">
        <v>23</v>
      </c>
      <c r="P200" s="7" t="s">
        <v>24</v>
      </c>
    </row>
    <row r="201" spans="1:16" x14ac:dyDescent="0.3">
      <c r="B201" s="7" t="s">
        <v>10</v>
      </c>
      <c r="C201">
        <f t="shared" ref="C201:C206" si="18">SUM(D201:P201)</f>
        <v>898895</v>
      </c>
      <c r="D201">
        <v>210509</v>
      </c>
      <c r="E201">
        <v>9426</v>
      </c>
      <c r="F201">
        <v>94258</v>
      </c>
      <c r="H201">
        <v>17643</v>
      </c>
      <c r="I201">
        <v>7561</v>
      </c>
      <c r="J201">
        <v>123617</v>
      </c>
      <c r="K201">
        <v>422925</v>
      </c>
      <c r="L201">
        <v>5695</v>
      </c>
      <c r="M201">
        <v>2425</v>
      </c>
      <c r="N201">
        <v>4145</v>
      </c>
      <c r="O201">
        <v>329</v>
      </c>
      <c r="P201">
        <v>362</v>
      </c>
    </row>
    <row r="202" spans="1:16" x14ac:dyDescent="0.3">
      <c r="B202" s="7" t="s">
        <v>12</v>
      </c>
      <c r="C202">
        <f t="shared" si="18"/>
        <v>600770</v>
      </c>
      <c r="D202">
        <v>186554</v>
      </c>
      <c r="E202">
        <v>8367</v>
      </c>
      <c r="F202">
        <v>83666</v>
      </c>
      <c r="G202">
        <v>300</v>
      </c>
      <c r="H202">
        <v>4832</v>
      </c>
      <c r="I202">
        <v>2071</v>
      </c>
      <c r="J202">
        <v>43569</v>
      </c>
      <c r="K202">
        <v>261315</v>
      </c>
      <c r="L202">
        <v>6101</v>
      </c>
      <c r="M202">
        <v>1594</v>
      </c>
      <c r="N202">
        <v>2259</v>
      </c>
      <c r="O202">
        <v>72</v>
      </c>
      <c r="P202">
        <v>70</v>
      </c>
    </row>
    <row r="203" spans="1:16" x14ac:dyDescent="0.3">
      <c r="B203" s="7" t="s">
        <v>14</v>
      </c>
      <c r="C203">
        <f t="shared" si="18"/>
        <v>1194683</v>
      </c>
      <c r="D203">
        <v>193759</v>
      </c>
      <c r="E203">
        <v>8073</v>
      </c>
      <c r="F203">
        <v>67278</v>
      </c>
      <c r="H203">
        <v>27430</v>
      </c>
      <c r="I203">
        <v>11756</v>
      </c>
      <c r="J203">
        <v>296970</v>
      </c>
      <c r="K203">
        <v>581767</v>
      </c>
      <c r="L203">
        <v>4970</v>
      </c>
      <c r="M203">
        <v>795</v>
      </c>
      <c r="N203">
        <v>1056</v>
      </c>
      <c r="O203">
        <v>775</v>
      </c>
      <c r="P203">
        <v>54</v>
      </c>
    </row>
    <row r="204" spans="1:16" x14ac:dyDescent="0.3">
      <c r="B204" s="7" t="s">
        <v>13</v>
      </c>
      <c r="C204">
        <f t="shared" si="18"/>
        <v>687530</v>
      </c>
      <c r="D204">
        <v>174535</v>
      </c>
      <c r="E204">
        <v>6019</v>
      </c>
      <c r="F204">
        <v>20061</v>
      </c>
      <c r="H204">
        <v>104215</v>
      </c>
      <c r="I204">
        <v>44663</v>
      </c>
      <c r="J204">
        <v>167397</v>
      </c>
      <c r="K204">
        <v>161751</v>
      </c>
      <c r="L204">
        <v>7717</v>
      </c>
      <c r="M204">
        <v>341</v>
      </c>
      <c r="N204">
        <v>608</v>
      </c>
      <c r="O204">
        <v>143</v>
      </c>
      <c r="P204">
        <v>80</v>
      </c>
    </row>
    <row r="205" spans="1:16" x14ac:dyDescent="0.3">
      <c r="B205" s="7" t="s">
        <v>11</v>
      </c>
      <c r="C205">
        <f t="shared" si="18"/>
        <v>966623</v>
      </c>
      <c r="D205">
        <v>135312</v>
      </c>
      <c r="E205">
        <v>7659</v>
      </c>
      <c r="F205">
        <v>112335</v>
      </c>
      <c r="H205">
        <v>4215</v>
      </c>
      <c r="I205">
        <v>1806</v>
      </c>
      <c r="J205">
        <v>338297</v>
      </c>
      <c r="K205">
        <v>343409</v>
      </c>
      <c r="L205">
        <v>7570</v>
      </c>
      <c r="M205">
        <v>6103</v>
      </c>
      <c r="N205">
        <v>8726</v>
      </c>
      <c r="O205">
        <v>589</v>
      </c>
      <c r="P205">
        <v>602</v>
      </c>
    </row>
    <row r="206" spans="1:16" x14ac:dyDescent="0.3">
      <c r="B206" s="7" t="s">
        <v>15</v>
      </c>
      <c r="C206">
        <f t="shared" si="18"/>
        <v>267000</v>
      </c>
      <c r="D206">
        <v>97245</v>
      </c>
      <c r="E206">
        <v>5118</v>
      </c>
      <c r="F206">
        <v>68242</v>
      </c>
      <c r="H206">
        <v>2514</v>
      </c>
      <c r="I206">
        <v>1078</v>
      </c>
      <c r="J206">
        <v>10686</v>
      </c>
      <c r="K206">
        <v>80100</v>
      </c>
      <c r="L206">
        <v>525</v>
      </c>
      <c r="M206">
        <v>552</v>
      </c>
      <c r="N206">
        <v>866</v>
      </c>
      <c r="O206">
        <v>52</v>
      </c>
      <c r="P206">
        <v>22</v>
      </c>
    </row>
    <row r="207" spans="1:16" x14ac:dyDescent="0.3">
      <c r="A207">
        <f>SUM(J207:Q207)</f>
        <v>2897001</v>
      </c>
      <c r="C207">
        <f>SUM(C201:C206)</f>
        <v>4615501</v>
      </c>
      <c r="D207">
        <f>SUM(D201:D206)</f>
        <v>997914</v>
      </c>
      <c r="E207">
        <f>SUM(E201:E206)</f>
        <v>44662</v>
      </c>
      <c r="F207">
        <f>SUM(F201:F206)</f>
        <v>445840</v>
      </c>
      <c r="G207">
        <f>SUM(G201:G206)</f>
        <v>300</v>
      </c>
      <c r="H207">
        <f t="shared" ref="H207:P207" si="19">SUM(H201:H206)</f>
        <v>160849</v>
      </c>
      <c r="I207">
        <f t="shared" si="19"/>
        <v>68935</v>
      </c>
      <c r="J207">
        <f t="shared" si="19"/>
        <v>980536</v>
      </c>
      <c r="K207">
        <f t="shared" si="19"/>
        <v>1851267</v>
      </c>
      <c r="L207">
        <f t="shared" si="19"/>
        <v>32578</v>
      </c>
      <c r="M207">
        <f t="shared" si="19"/>
        <v>11810</v>
      </c>
      <c r="N207">
        <f t="shared" si="19"/>
        <v>17660</v>
      </c>
      <c r="O207">
        <f t="shared" si="19"/>
        <v>1960</v>
      </c>
      <c r="P207">
        <f t="shared" si="19"/>
        <v>1190</v>
      </c>
    </row>
    <row r="209" spans="1:16" x14ac:dyDescent="0.3">
      <c r="D209" cm="1">
        <f t="array" ref="D209:P209">D201:P201/C201</f>
        <v>0.23418641776848242</v>
      </c>
      <c r="E209">
        <v>1.0486208066570623E-2</v>
      </c>
      <c r="F209">
        <v>0.10485985571173496</v>
      </c>
      <c r="G209">
        <v>0</v>
      </c>
      <c r="H209">
        <v>1.9627431457511724E-2</v>
      </c>
      <c r="I209">
        <v>8.4114384883662713E-3</v>
      </c>
      <c r="J209">
        <v>0.1375210675329154</v>
      </c>
      <c r="K209">
        <v>0.47049432914856576</v>
      </c>
      <c r="L209">
        <v>6.3355564331762882E-3</v>
      </c>
      <c r="M209">
        <v>2.6977566901584724E-3</v>
      </c>
      <c r="N209">
        <v>4.6112171054461309E-3</v>
      </c>
      <c r="O209">
        <v>3.6600492827304634E-4</v>
      </c>
      <c r="P209">
        <v>4.0271666879891421E-4</v>
      </c>
    </row>
    <row r="210" spans="1:16" x14ac:dyDescent="0.3">
      <c r="D210" cm="1">
        <f t="array" ref="D210:P210">D202:P202/C202</f>
        <v>0.31052482647269336</v>
      </c>
      <c r="E210">
        <v>1.3927126853870866E-2</v>
      </c>
      <c r="F210">
        <v>0.13926461041663199</v>
      </c>
      <c r="G210">
        <v>4.993591557501207E-4</v>
      </c>
      <c r="H210">
        <v>8.0430114686152777E-3</v>
      </c>
      <c r="I210">
        <v>3.4472427051949997E-3</v>
      </c>
      <c r="J210">
        <v>7.2521930189590023E-2</v>
      </c>
      <c r="K210">
        <v>0.43496679261614263</v>
      </c>
      <c r="L210">
        <v>1.0155300697438287E-2</v>
      </c>
      <c r="M210">
        <v>2.6532616475523079E-3</v>
      </c>
      <c r="N210">
        <v>3.7601744427984089E-3</v>
      </c>
      <c r="O210">
        <v>1.1984619738002896E-4</v>
      </c>
      <c r="P210">
        <v>1.1651713634169482E-4</v>
      </c>
    </row>
    <row r="211" spans="1:16" x14ac:dyDescent="0.3">
      <c r="D211" cm="1">
        <f t="array" ref="D211:P211">D203:P203/C203</f>
        <v>0.16218444558096165</v>
      </c>
      <c r="E211">
        <v>6.7574410952528832E-3</v>
      </c>
      <c r="F211">
        <v>5.631452025348984E-2</v>
      </c>
      <c r="G211">
        <v>0</v>
      </c>
      <c r="H211">
        <v>2.2960065557139427E-2</v>
      </c>
      <c r="I211">
        <v>9.8402672508104659E-3</v>
      </c>
      <c r="J211">
        <v>0.24857640060166589</v>
      </c>
      <c r="K211">
        <v>0.48696348738535661</v>
      </c>
      <c r="L211">
        <v>4.1600993736413761E-3</v>
      </c>
      <c r="M211">
        <v>6.6544849135712156E-4</v>
      </c>
      <c r="N211">
        <v>8.8391648663285576E-4</v>
      </c>
      <c r="O211">
        <v>6.4870764880725683E-4</v>
      </c>
      <c r="P211">
        <v>4.5200274884634668E-5</v>
      </c>
    </row>
    <row r="212" spans="1:16" x14ac:dyDescent="0.3">
      <c r="D212" cm="1">
        <f t="array" ref="D212:P212">D204:P204/C204</f>
        <v>0.25385801346850317</v>
      </c>
      <c r="E212">
        <v>8.7545270751821745E-3</v>
      </c>
      <c r="F212">
        <v>2.9178363125972686E-2</v>
      </c>
      <c r="G212">
        <v>0</v>
      </c>
      <c r="H212">
        <v>0.15157884019606419</v>
      </c>
      <c r="I212">
        <v>6.496152895146394E-2</v>
      </c>
      <c r="J212">
        <v>0.24347592105071778</v>
      </c>
      <c r="K212">
        <v>0.23526391575640335</v>
      </c>
      <c r="L212">
        <v>1.1224237487818714E-2</v>
      </c>
      <c r="M212">
        <v>4.959783573080447E-4</v>
      </c>
      <c r="N212">
        <v>8.8432504763428501E-4</v>
      </c>
      <c r="O212">
        <v>2.0799092403240587E-4</v>
      </c>
      <c r="P212">
        <v>1.1635855889924804E-4</v>
      </c>
    </row>
    <row r="213" spans="1:16" x14ac:dyDescent="0.3">
      <c r="D213" cm="1">
        <f t="array" ref="D213:P213">D205:P205/C205</f>
        <v>0.13998425446114979</v>
      </c>
      <c r="E213">
        <v>7.923461370151548E-3</v>
      </c>
      <c r="F213">
        <v>0.11621387035069515</v>
      </c>
      <c r="G213">
        <v>0</v>
      </c>
      <c r="H213">
        <v>4.36054180378493E-3</v>
      </c>
      <c r="I213">
        <v>1.8683602604117634E-3</v>
      </c>
      <c r="J213">
        <v>0.34997822315421834</v>
      </c>
      <c r="K213">
        <v>0.35526673791126429</v>
      </c>
      <c r="L213">
        <v>7.83138824546902E-3</v>
      </c>
      <c r="M213">
        <v>6.3137334824435176E-3</v>
      </c>
      <c r="N213">
        <v>9.0273043368510782E-3</v>
      </c>
      <c r="O213">
        <v>6.093378700899937E-4</v>
      </c>
      <c r="P213">
        <v>6.2278675347058785E-4</v>
      </c>
    </row>
    <row r="214" spans="1:16" x14ac:dyDescent="0.3">
      <c r="D214" cm="1">
        <f t="array" ref="D214:P214">D206:P206/C206</f>
        <v>0.36421348314606744</v>
      </c>
      <c r="E214">
        <v>1.9168539325842695E-2</v>
      </c>
      <c r="F214">
        <v>0.25558801498127343</v>
      </c>
      <c r="G214">
        <v>0</v>
      </c>
      <c r="H214">
        <v>9.4157303370786521E-3</v>
      </c>
      <c r="I214">
        <v>4.0374531835205996E-3</v>
      </c>
      <c r="J214">
        <v>4.0022471910112357E-2</v>
      </c>
      <c r="K214">
        <v>0.3</v>
      </c>
      <c r="L214">
        <v>1.9662921348314608E-3</v>
      </c>
      <c r="M214">
        <v>2.0674157303370785E-3</v>
      </c>
      <c r="N214">
        <v>3.243445692883895E-3</v>
      </c>
      <c r="O214">
        <v>1.9475655430711611E-4</v>
      </c>
      <c r="P214">
        <v>8.239700374531835E-5</v>
      </c>
    </row>
    <row r="215" spans="1:16" x14ac:dyDescent="0.3">
      <c r="D215" cm="1">
        <f t="array" ref="D215:P215">D207:P207/C207</f>
        <v>0.21620924792346485</v>
      </c>
      <c r="E215">
        <v>9.6765226570203321E-3</v>
      </c>
      <c r="F215">
        <v>9.6596230831712523E-2</v>
      </c>
      <c r="G215">
        <v>6.4998360957997843E-5</v>
      </c>
      <c r="H215">
        <v>3.4849737872443318E-2</v>
      </c>
      <c r="I215">
        <v>1.4935540042131937E-2</v>
      </c>
      <c r="J215">
        <v>0.21244410953437123</v>
      </c>
      <c r="K215">
        <v>0.40109773565209933</v>
      </c>
      <c r="L215">
        <v>7.0583886776321792E-3</v>
      </c>
      <c r="M215">
        <v>2.5587688097131818E-3</v>
      </c>
      <c r="N215">
        <v>3.8262368483941394E-3</v>
      </c>
      <c r="O215">
        <v>4.2465595825891923E-4</v>
      </c>
      <c r="P215">
        <v>2.5782683180005809E-4</v>
      </c>
    </row>
    <row r="217" spans="1:16" x14ac:dyDescent="0.3">
      <c r="A217" t="s">
        <v>82</v>
      </c>
      <c r="B217" t="s">
        <v>83</v>
      </c>
      <c r="C217" t="s">
        <v>16</v>
      </c>
      <c r="D217" t="s">
        <v>59</v>
      </c>
      <c r="E217" t="s">
        <v>60</v>
      </c>
      <c r="F217" t="s">
        <v>61</v>
      </c>
      <c r="G217" t="s">
        <v>69</v>
      </c>
      <c r="H217" t="s">
        <v>66</v>
      </c>
      <c r="I217" t="s">
        <v>67</v>
      </c>
      <c r="J217" t="s">
        <v>2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</row>
    <row r="218" spans="1:16" x14ac:dyDescent="0.3">
      <c r="A218" t="s">
        <v>76</v>
      </c>
      <c r="B218" t="s">
        <v>10</v>
      </c>
      <c r="C218">
        <v>898895</v>
      </c>
      <c r="D218">
        <v>210509</v>
      </c>
      <c r="E218">
        <v>9426</v>
      </c>
      <c r="F218">
        <v>94258</v>
      </c>
      <c r="H218">
        <v>17643</v>
      </c>
      <c r="I218">
        <v>7561</v>
      </c>
      <c r="J218">
        <v>123617</v>
      </c>
      <c r="K218">
        <v>422925</v>
      </c>
      <c r="L218">
        <v>5695</v>
      </c>
      <c r="M218">
        <v>2425</v>
      </c>
      <c r="N218">
        <v>4145</v>
      </c>
      <c r="O218">
        <v>329</v>
      </c>
      <c r="P218">
        <v>362</v>
      </c>
    </row>
    <row r="219" spans="1:16" x14ac:dyDescent="0.3">
      <c r="A219" t="s">
        <v>77</v>
      </c>
      <c r="B219" t="s">
        <v>12</v>
      </c>
      <c r="C219">
        <v>600770</v>
      </c>
      <c r="D219">
        <v>186554</v>
      </c>
      <c r="E219">
        <v>8367</v>
      </c>
      <c r="F219">
        <v>83666</v>
      </c>
      <c r="G219">
        <v>300</v>
      </c>
      <c r="H219">
        <v>4832</v>
      </c>
      <c r="I219">
        <v>2071</v>
      </c>
      <c r="J219">
        <v>43569</v>
      </c>
      <c r="K219">
        <v>261315</v>
      </c>
      <c r="L219">
        <v>6101</v>
      </c>
      <c r="M219">
        <v>1594</v>
      </c>
      <c r="N219">
        <v>2259</v>
      </c>
      <c r="O219">
        <v>72</v>
      </c>
      <c r="P219">
        <v>70</v>
      </c>
    </row>
    <row r="220" spans="1:16" x14ac:dyDescent="0.3">
      <c r="A220" t="s">
        <v>78</v>
      </c>
      <c r="B220" t="s">
        <v>14</v>
      </c>
      <c r="C220">
        <v>1194683</v>
      </c>
      <c r="D220">
        <v>193759</v>
      </c>
      <c r="E220">
        <v>8073</v>
      </c>
      <c r="F220">
        <v>67278</v>
      </c>
      <c r="H220">
        <v>27430</v>
      </c>
      <c r="I220">
        <v>11756</v>
      </c>
      <c r="J220">
        <v>296970</v>
      </c>
      <c r="K220">
        <v>581767</v>
      </c>
      <c r="L220">
        <v>4970</v>
      </c>
      <c r="M220">
        <v>795</v>
      </c>
      <c r="N220">
        <v>1056</v>
      </c>
      <c r="O220">
        <v>775</v>
      </c>
      <c r="P220">
        <v>54</v>
      </c>
    </row>
    <row r="221" spans="1:16" x14ac:dyDescent="0.3">
      <c r="A221" t="s">
        <v>80</v>
      </c>
      <c r="B221" t="s">
        <v>13</v>
      </c>
      <c r="C221">
        <v>687530</v>
      </c>
      <c r="D221">
        <v>174535</v>
      </c>
      <c r="E221">
        <v>6019</v>
      </c>
      <c r="F221">
        <v>20061</v>
      </c>
      <c r="H221">
        <v>104215</v>
      </c>
      <c r="I221">
        <v>44663</v>
      </c>
      <c r="J221">
        <v>167397</v>
      </c>
      <c r="K221">
        <v>161751</v>
      </c>
      <c r="L221">
        <v>7717</v>
      </c>
      <c r="M221">
        <v>341</v>
      </c>
      <c r="N221">
        <v>608</v>
      </c>
      <c r="O221">
        <v>143</v>
      </c>
      <c r="P221">
        <v>80</v>
      </c>
    </row>
    <row r="222" spans="1:16" x14ac:dyDescent="0.3">
      <c r="A222" t="s">
        <v>79</v>
      </c>
      <c r="B222" t="s">
        <v>11</v>
      </c>
      <c r="C222">
        <v>966623</v>
      </c>
      <c r="D222">
        <v>135312</v>
      </c>
      <c r="E222">
        <v>7659</v>
      </c>
      <c r="F222">
        <v>112335</v>
      </c>
      <c r="H222">
        <v>4215</v>
      </c>
      <c r="I222">
        <v>1806</v>
      </c>
      <c r="J222">
        <v>338297</v>
      </c>
      <c r="K222">
        <v>343409</v>
      </c>
      <c r="L222">
        <v>7570</v>
      </c>
      <c r="M222">
        <v>6103</v>
      </c>
      <c r="N222">
        <v>8726</v>
      </c>
      <c r="O222">
        <v>589</v>
      </c>
      <c r="P222">
        <v>602</v>
      </c>
    </row>
    <row r="223" spans="1:16" x14ac:dyDescent="0.3">
      <c r="A223" t="s">
        <v>81</v>
      </c>
      <c r="B223" t="s">
        <v>15</v>
      </c>
      <c r="C223">
        <v>267000</v>
      </c>
      <c r="D223">
        <v>97245</v>
      </c>
      <c r="E223">
        <v>5118</v>
      </c>
      <c r="F223">
        <v>68242</v>
      </c>
      <c r="H223">
        <v>2514</v>
      </c>
      <c r="I223">
        <v>1078</v>
      </c>
      <c r="J223">
        <v>10686</v>
      </c>
      <c r="K223">
        <v>80100</v>
      </c>
      <c r="L223">
        <v>525</v>
      </c>
      <c r="M223">
        <v>552</v>
      </c>
      <c r="N223">
        <v>866</v>
      </c>
      <c r="O223">
        <v>52</v>
      </c>
      <c r="P223">
        <v>22</v>
      </c>
    </row>
    <row r="225" spans="1:11" x14ac:dyDescent="0.3">
      <c r="A225" t="s">
        <v>82</v>
      </c>
      <c r="B225" t="s">
        <v>83</v>
      </c>
      <c r="C225" t="s">
        <v>16</v>
      </c>
      <c r="D225" t="s">
        <v>70</v>
      </c>
      <c r="E225" t="s">
        <v>71</v>
      </c>
      <c r="F225" t="s">
        <v>69</v>
      </c>
      <c r="G225" t="s">
        <v>75</v>
      </c>
      <c r="H225" t="s">
        <v>61</v>
      </c>
      <c r="I225" t="s">
        <v>74</v>
      </c>
      <c r="J225" t="s">
        <v>73</v>
      </c>
      <c r="K225" t="s">
        <v>72</v>
      </c>
    </row>
    <row r="226" spans="1:11" x14ac:dyDescent="0.3">
      <c r="A226" t="s">
        <v>76</v>
      </c>
      <c r="B226" t="s">
        <v>10</v>
      </c>
      <c r="C226">
        <v>898895</v>
      </c>
      <c r="D226">
        <v>218070</v>
      </c>
      <c r="E226">
        <v>27069</v>
      </c>
      <c r="G226">
        <v>123617</v>
      </c>
      <c r="H226">
        <v>94258</v>
      </c>
      <c r="I226">
        <v>422925</v>
      </c>
      <c r="J226">
        <v>5695</v>
      </c>
      <c r="K226">
        <v>7261</v>
      </c>
    </row>
    <row r="227" spans="1:11" x14ac:dyDescent="0.3">
      <c r="A227" t="s">
        <v>77</v>
      </c>
      <c r="B227" t="s">
        <v>12</v>
      </c>
      <c r="C227">
        <v>600770</v>
      </c>
      <c r="D227">
        <v>188625</v>
      </c>
      <c r="E227">
        <v>13199</v>
      </c>
      <c r="F227">
        <v>300</v>
      </c>
      <c r="G227">
        <v>43569</v>
      </c>
      <c r="H227">
        <v>83666</v>
      </c>
      <c r="I227">
        <v>261315</v>
      </c>
      <c r="J227">
        <v>6101</v>
      </c>
      <c r="K227">
        <v>3995</v>
      </c>
    </row>
    <row r="228" spans="1:11" x14ac:dyDescent="0.3">
      <c r="A228" t="s">
        <v>78</v>
      </c>
      <c r="B228" t="s">
        <v>14</v>
      </c>
      <c r="C228">
        <v>1194683</v>
      </c>
      <c r="D228">
        <v>205515</v>
      </c>
      <c r="E228">
        <v>35503</v>
      </c>
      <c r="G228">
        <v>296970</v>
      </c>
      <c r="H228">
        <v>67278</v>
      </c>
      <c r="I228">
        <v>581767</v>
      </c>
      <c r="J228">
        <v>4970</v>
      </c>
      <c r="K228">
        <v>2680</v>
      </c>
    </row>
    <row r="229" spans="1:11" x14ac:dyDescent="0.3">
      <c r="A229" t="s">
        <v>80</v>
      </c>
      <c r="B229" t="s">
        <v>13</v>
      </c>
      <c r="C229">
        <v>687530</v>
      </c>
      <c r="D229">
        <v>219198</v>
      </c>
      <c r="E229">
        <v>110234</v>
      </c>
      <c r="G229">
        <v>167397</v>
      </c>
      <c r="H229">
        <v>20061</v>
      </c>
      <c r="I229">
        <v>161751</v>
      </c>
      <c r="J229">
        <v>7717</v>
      </c>
      <c r="K229">
        <v>1172</v>
      </c>
    </row>
    <row r="230" spans="1:11" x14ac:dyDescent="0.3">
      <c r="A230" t="s">
        <v>79</v>
      </c>
      <c r="B230" t="s">
        <v>11</v>
      </c>
      <c r="C230">
        <v>966623</v>
      </c>
      <c r="D230">
        <v>137118</v>
      </c>
      <c r="E230">
        <v>11874</v>
      </c>
      <c r="G230">
        <v>338297</v>
      </c>
      <c r="H230">
        <v>112335</v>
      </c>
      <c r="I230">
        <v>343409</v>
      </c>
      <c r="J230">
        <v>7570</v>
      </c>
      <c r="K230">
        <v>16020</v>
      </c>
    </row>
    <row r="231" spans="1:11" x14ac:dyDescent="0.3">
      <c r="A231" t="s">
        <v>81</v>
      </c>
      <c r="B231" t="s">
        <v>15</v>
      </c>
      <c r="C231">
        <v>267000</v>
      </c>
      <c r="D231">
        <v>98323</v>
      </c>
      <c r="E231">
        <v>7632</v>
      </c>
      <c r="G231">
        <v>10686</v>
      </c>
      <c r="H231">
        <v>68242</v>
      </c>
      <c r="I231">
        <v>80100</v>
      </c>
      <c r="J231">
        <v>525</v>
      </c>
      <c r="K231">
        <v>1492</v>
      </c>
    </row>
    <row r="233" spans="1:11" x14ac:dyDescent="0.3">
      <c r="A233" t="s">
        <v>82</v>
      </c>
      <c r="B233" t="s">
        <v>83</v>
      </c>
      <c r="C233" t="s">
        <v>16</v>
      </c>
      <c r="D233" t="s">
        <v>70</v>
      </c>
      <c r="E233" t="s">
        <v>71</v>
      </c>
      <c r="F233" t="s">
        <v>69</v>
      </c>
      <c r="G233" t="s">
        <v>61</v>
      </c>
      <c r="H233" t="s">
        <v>74</v>
      </c>
      <c r="I233" t="s">
        <v>73</v>
      </c>
      <c r="J233" t="s">
        <v>72</v>
      </c>
    </row>
    <row r="234" spans="1:11" x14ac:dyDescent="0.3">
      <c r="A234" t="s">
        <v>76</v>
      </c>
      <c r="B234" t="s">
        <v>10</v>
      </c>
      <c r="C234">
        <v>898895</v>
      </c>
      <c r="D234">
        <v>341687</v>
      </c>
      <c r="E234">
        <v>27069</v>
      </c>
      <c r="G234">
        <v>94258</v>
      </c>
      <c r="H234">
        <v>422925</v>
      </c>
      <c r="I234">
        <v>5695</v>
      </c>
      <c r="J234">
        <v>7261</v>
      </c>
    </row>
    <row r="235" spans="1:11" x14ac:dyDescent="0.3">
      <c r="A235" t="s">
        <v>77</v>
      </c>
      <c r="B235" t="s">
        <v>12</v>
      </c>
      <c r="C235">
        <v>600770</v>
      </c>
      <c r="D235">
        <v>232194</v>
      </c>
      <c r="E235">
        <v>13199</v>
      </c>
      <c r="F235">
        <v>300</v>
      </c>
      <c r="G235">
        <v>83666</v>
      </c>
      <c r="H235">
        <v>261315</v>
      </c>
      <c r="I235">
        <v>6101</v>
      </c>
      <c r="J235">
        <v>3995</v>
      </c>
    </row>
    <row r="236" spans="1:11" x14ac:dyDescent="0.3">
      <c r="A236" t="s">
        <v>78</v>
      </c>
      <c r="B236" t="s">
        <v>14</v>
      </c>
      <c r="C236">
        <v>1194683</v>
      </c>
      <c r="D236">
        <v>502485</v>
      </c>
      <c r="E236">
        <v>35503</v>
      </c>
      <c r="G236">
        <v>67278</v>
      </c>
      <c r="H236">
        <v>581767</v>
      </c>
      <c r="I236">
        <v>4970</v>
      </c>
      <c r="J236">
        <v>2680</v>
      </c>
    </row>
    <row r="237" spans="1:11" x14ac:dyDescent="0.3">
      <c r="A237" t="s">
        <v>80</v>
      </c>
      <c r="B237" t="s">
        <v>13</v>
      </c>
      <c r="C237">
        <v>687530</v>
      </c>
      <c r="D237">
        <v>386595</v>
      </c>
      <c r="E237">
        <v>110234</v>
      </c>
      <c r="G237">
        <v>20061</v>
      </c>
      <c r="H237">
        <v>161751</v>
      </c>
      <c r="I237">
        <v>7717</v>
      </c>
      <c r="J237">
        <v>1172</v>
      </c>
    </row>
    <row r="238" spans="1:11" x14ac:dyDescent="0.3">
      <c r="A238" t="s">
        <v>79</v>
      </c>
      <c r="B238" t="s">
        <v>11</v>
      </c>
      <c r="C238">
        <v>966623</v>
      </c>
      <c r="D238">
        <v>475415</v>
      </c>
      <c r="E238">
        <v>11874</v>
      </c>
      <c r="G238">
        <v>112335</v>
      </c>
      <c r="H238">
        <v>343409</v>
      </c>
      <c r="I238">
        <v>7570</v>
      </c>
      <c r="J238">
        <v>16020</v>
      </c>
    </row>
    <row r="239" spans="1:11" x14ac:dyDescent="0.3">
      <c r="A239" t="s">
        <v>81</v>
      </c>
      <c r="B239" t="s">
        <v>15</v>
      </c>
      <c r="C239">
        <v>267000</v>
      </c>
      <c r="D239">
        <v>109009</v>
      </c>
      <c r="E239">
        <v>7632</v>
      </c>
      <c r="G239">
        <v>68242</v>
      </c>
      <c r="H239">
        <v>80100</v>
      </c>
      <c r="I239">
        <v>525</v>
      </c>
      <c r="J239">
        <v>1492</v>
      </c>
    </row>
  </sheetData>
  <sortState xmlns:xlrd2="http://schemas.microsoft.com/office/spreadsheetml/2017/richdata2" ref="B126:K132">
    <sortCondition ref="B128:B1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E6E1-1F30-41AC-A115-9320A960F6DC}">
  <dimension ref="A2:Z63"/>
  <sheetViews>
    <sheetView topLeftCell="A55" zoomScale="99" workbookViewId="0">
      <selection activeCell="F58" sqref="F58:G63"/>
    </sheetView>
  </sheetViews>
  <sheetFormatPr defaultRowHeight="14.4" x14ac:dyDescent="0.3"/>
  <sheetData>
    <row r="2" spans="1:23" x14ac:dyDescent="0.3">
      <c r="A2" s="2" t="s">
        <v>84</v>
      </c>
    </row>
    <row r="3" spans="1:23" x14ac:dyDescent="0.3">
      <c r="A3" t="s">
        <v>82</v>
      </c>
      <c r="B3" t="s">
        <v>83</v>
      </c>
      <c r="C3" t="s">
        <v>16</v>
      </c>
      <c r="D3" t="s">
        <v>59</v>
      </c>
      <c r="E3" t="s">
        <v>60</v>
      </c>
      <c r="F3" t="s">
        <v>61</v>
      </c>
      <c r="G3" t="s">
        <v>69</v>
      </c>
      <c r="H3" t="s">
        <v>66</v>
      </c>
      <c r="I3" t="s">
        <v>67</v>
      </c>
      <c r="J3" t="s">
        <v>2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23" x14ac:dyDescent="0.3">
      <c r="A4" t="s">
        <v>76</v>
      </c>
      <c r="B4" t="s">
        <v>10</v>
      </c>
      <c r="C4">
        <v>898895</v>
      </c>
      <c r="D4">
        <v>210509</v>
      </c>
      <c r="E4">
        <v>9426</v>
      </c>
      <c r="F4">
        <v>94258</v>
      </c>
      <c r="H4">
        <v>17643</v>
      </c>
      <c r="I4">
        <v>7561</v>
      </c>
      <c r="J4">
        <v>123617</v>
      </c>
      <c r="K4">
        <v>422925</v>
      </c>
      <c r="L4">
        <v>5695</v>
      </c>
      <c r="M4">
        <v>2425</v>
      </c>
      <c r="N4">
        <v>4145</v>
      </c>
      <c r="O4">
        <v>329</v>
      </c>
      <c r="P4">
        <v>362</v>
      </c>
    </row>
    <row r="5" spans="1:23" x14ac:dyDescent="0.3">
      <c r="A5" t="s">
        <v>77</v>
      </c>
      <c r="B5" t="s">
        <v>12</v>
      </c>
      <c r="C5">
        <v>600770</v>
      </c>
      <c r="D5">
        <v>186554</v>
      </c>
      <c r="E5">
        <v>8367</v>
      </c>
      <c r="F5">
        <v>83666</v>
      </c>
      <c r="G5">
        <v>300</v>
      </c>
      <c r="H5">
        <v>4832</v>
      </c>
      <c r="I5">
        <v>2071</v>
      </c>
      <c r="J5">
        <v>43569</v>
      </c>
      <c r="K5">
        <v>261315</v>
      </c>
      <c r="L5">
        <v>6101</v>
      </c>
      <c r="M5">
        <v>1594</v>
      </c>
      <c r="N5">
        <v>2259</v>
      </c>
      <c r="O5">
        <v>72</v>
      </c>
      <c r="P5">
        <v>70</v>
      </c>
    </row>
    <row r="6" spans="1:23" x14ac:dyDescent="0.3">
      <c r="A6" t="s">
        <v>78</v>
      </c>
      <c r="B6" t="s">
        <v>14</v>
      </c>
      <c r="C6">
        <v>1194683</v>
      </c>
      <c r="D6">
        <v>193759</v>
      </c>
      <c r="E6">
        <v>8073</v>
      </c>
      <c r="F6">
        <v>67278</v>
      </c>
      <c r="H6">
        <v>27430</v>
      </c>
      <c r="I6">
        <v>11756</v>
      </c>
      <c r="J6">
        <v>296970</v>
      </c>
      <c r="K6">
        <v>581767</v>
      </c>
      <c r="L6">
        <v>4970</v>
      </c>
      <c r="M6">
        <v>795</v>
      </c>
      <c r="N6">
        <v>1056</v>
      </c>
      <c r="O6">
        <v>775</v>
      </c>
      <c r="P6">
        <v>54</v>
      </c>
    </row>
    <row r="7" spans="1:23" x14ac:dyDescent="0.3">
      <c r="A7" t="s">
        <v>80</v>
      </c>
      <c r="B7" t="s">
        <v>13</v>
      </c>
      <c r="C7">
        <v>687530</v>
      </c>
      <c r="D7">
        <v>174535</v>
      </c>
      <c r="E7">
        <v>6019</v>
      </c>
      <c r="F7">
        <v>20061</v>
      </c>
      <c r="H7">
        <v>104215</v>
      </c>
      <c r="I7">
        <v>44663</v>
      </c>
      <c r="J7">
        <v>167397</v>
      </c>
      <c r="K7">
        <v>161751</v>
      </c>
      <c r="L7">
        <v>7717</v>
      </c>
      <c r="M7">
        <v>341</v>
      </c>
      <c r="N7">
        <v>608</v>
      </c>
      <c r="O7">
        <v>143</v>
      </c>
      <c r="P7">
        <v>80</v>
      </c>
    </row>
    <row r="8" spans="1:23" x14ac:dyDescent="0.3">
      <c r="A8" t="s">
        <v>79</v>
      </c>
      <c r="B8" t="s">
        <v>11</v>
      </c>
      <c r="C8">
        <v>966623</v>
      </c>
      <c r="D8">
        <v>135312</v>
      </c>
      <c r="E8">
        <v>7659</v>
      </c>
      <c r="F8">
        <v>112335</v>
      </c>
      <c r="H8">
        <v>4215</v>
      </c>
      <c r="I8">
        <v>1806</v>
      </c>
      <c r="J8">
        <v>338297</v>
      </c>
      <c r="K8">
        <v>343409</v>
      </c>
      <c r="L8">
        <v>7570</v>
      </c>
      <c r="M8">
        <v>6103</v>
      </c>
      <c r="N8">
        <v>8726</v>
      </c>
      <c r="O8">
        <v>589</v>
      </c>
      <c r="P8">
        <v>602</v>
      </c>
    </row>
    <row r="9" spans="1:23" x14ac:dyDescent="0.3">
      <c r="A9" t="s">
        <v>81</v>
      </c>
      <c r="B9" t="s">
        <v>15</v>
      </c>
      <c r="C9">
        <v>267000</v>
      </c>
      <c r="D9">
        <v>97245</v>
      </c>
      <c r="E9">
        <v>5118</v>
      </c>
      <c r="F9">
        <v>68242</v>
      </c>
      <c r="H9">
        <v>2514</v>
      </c>
      <c r="I9">
        <v>1078</v>
      </c>
      <c r="J9">
        <v>10686</v>
      </c>
      <c r="K9">
        <v>80100</v>
      </c>
      <c r="L9">
        <v>525</v>
      </c>
      <c r="M9">
        <v>552</v>
      </c>
      <c r="N9">
        <v>866</v>
      </c>
      <c r="O9">
        <v>52</v>
      </c>
      <c r="P9">
        <v>22</v>
      </c>
    </row>
    <row r="12" spans="1:23" x14ac:dyDescent="0.3">
      <c r="A12" t="s">
        <v>84</v>
      </c>
      <c r="I12">
        <v>50000</v>
      </c>
      <c r="J12">
        <v>4000.0000000000005</v>
      </c>
      <c r="K12">
        <v>2500</v>
      </c>
      <c r="L12">
        <v>1002926.1922484005</v>
      </c>
      <c r="M12">
        <v>278581.69057032192</v>
      </c>
      <c r="N12">
        <v>212048.53745567944</v>
      </c>
      <c r="O12">
        <v>108434.71070084274</v>
      </c>
      <c r="P12">
        <v>92898.87955891421</v>
      </c>
      <c r="Q12">
        <v>69739.8089109992</v>
      </c>
    </row>
    <row r="13" spans="1:23" x14ac:dyDescent="0.3">
      <c r="A13" t="s">
        <v>82</v>
      </c>
      <c r="B13" t="s">
        <v>83</v>
      </c>
      <c r="C13" t="s">
        <v>16</v>
      </c>
      <c r="D13" t="s">
        <v>59</v>
      </c>
      <c r="E13" t="s">
        <v>60</v>
      </c>
      <c r="F13" t="s">
        <v>69</v>
      </c>
      <c r="G13" t="s">
        <v>61</v>
      </c>
      <c r="H13" t="s">
        <v>2</v>
      </c>
      <c r="I13" t="s">
        <v>1666</v>
      </c>
      <c r="J13" t="s">
        <v>1665</v>
      </c>
      <c r="K13" t="s">
        <v>1679</v>
      </c>
      <c r="L13" t="s">
        <v>288</v>
      </c>
      <c r="M13" t="s">
        <v>291</v>
      </c>
      <c r="N13" t="s">
        <v>292</v>
      </c>
      <c r="O13" t="s">
        <v>295</v>
      </c>
      <c r="P13" t="s">
        <v>1684</v>
      </c>
      <c r="Q13" t="s">
        <v>289</v>
      </c>
      <c r="R13" t="s">
        <v>1660</v>
      </c>
      <c r="S13" t="s">
        <v>1659</v>
      </c>
      <c r="T13" t="s">
        <v>1650</v>
      </c>
      <c r="U13" t="s">
        <v>1652</v>
      </c>
      <c r="V13" t="s">
        <v>21</v>
      </c>
      <c r="W13" t="s">
        <v>1649</v>
      </c>
    </row>
    <row r="14" spans="1:23" x14ac:dyDescent="0.3">
      <c r="A14" t="s">
        <v>76</v>
      </c>
      <c r="B14" t="s">
        <v>10</v>
      </c>
      <c r="C14">
        <v>898895</v>
      </c>
      <c r="D14">
        <v>218070</v>
      </c>
      <c r="E14">
        <v>27069</v>
      </c>
      <c r="G14">
        <v>94258</v>
      </c>
      <c r="H14">
        <v>123617</v>
      </c>
      <c r="I14">
        <v>11423</v>
      </c>
      <c r="J14">
        <v>914</v>
      </c>
      <c r="K14">
        <v>571</v>
      </c>
      <c r="L14">
        <v>229120</v>
      </c>
      <c r="M14">
        <v>63642</v>
      </c>
      <c r="N14">
        <v>48443</v>
      </c>
      <c r="O14">
        <v>24772</v>
      </c>
      <c r="P14">
        <v>21223</v>
      </c>
      <c r="Q14">
        <v>15932</v>
      </c>
      <c r="R14">
        <v>5164</v>
      </c>
      <c r="S14">
        <v>1721</v>
      </c>
      <c r="T14">
        <v>422925</v>
      </c>
      <c r="U14">
        <v>5695</v>
      </c>
      <c r="V14">
        <v>2425</v>
      </c>
      <c r="W14">
        <v>4836</v>
      </c>
    </row>
    <row r="15" spans="1:23" x14ac:dyDescent="0.3">
      <c r="A15" t="s">
        <v>77</v>
      </c>
      <c r="B15" t="s">
        <v>12</v>
      </c>
      <c r="C15">
        <v>600770</v>
      </c>
      <c r="D15">
        <v>188625</v>
      </c>
      <c r="E15">
        <v>13199</v>
      </c>
      <c r="F15">
        <v>300</v>
      </c>
      <c r="G15">
        <v>83666</v>
      </c>
      <c r="H15">
        <v>43569</v>
      </c>
      <c r="I15">
        <v>7058</v>
      </c>
      <c r="J15">
        <v>565</v>
      </c>
      <c r="K15">
        <v>353</v>
      </c>
      <c r="L15">
        <v>141568</v>
      </c>
      <c r="M15">
        <v>39323</v>
      </c>
      <c r="N15">
        <v>29932</v>
      </c>
      <c r="O15">
        <v>15306</v>
      </c>
      <c r="P15">
        <v>13113</v>
      </c>
      <c r="Q15">
        <v>9844</v>
      </c>
      <c r="R15">
        <v>3190</v>
      </c>
      <c r="S15">
        <v>1063</v>
      </c>
      <c r="T15">
        <v>261315</v>
      </c>
      <c r="U15">
        <v>6101</v>
      </c>
      <c r="V15">
        <v>1594</v>
      </c>
      <c r="W15">
        <v>2401</v>
      </c>
    </row>
    <row r="16" spans="1:23" x14ac:dyDescent="0.3">
      <c r="A16" t="s">
        <v>78</v>
      </c>
      <c r="B16" t="s">
        <v>14</v>
      </c>
      <c r="C16">
        <v>1194683</v>
      </c>
      <c r="D16">
        <v>205515</v>
      </c>
      <c r="E16">
        <v>35503</v>
      </c>
      <c r="G16">
        <v>67278</v>
      </c>
      <c r="H16">
        <v>296970</v>
      </c>
      <c r="I16">
        <v>15713</v>
      </c>
      <c r="J16">
        <v>1257</v>
      </c>
      <c r="K16">
        <v>786</v>
      </c>
      <c r="L16">
        <v>315173</v>
      </c>
      <c r="M16">
        <v>87545</v>
      </c>
      <c r="N16">
        <v>66637</v>
      </c>
      <c r="O16">
        <v>34076</v>
      </c>
      <c r="P16">
        <v>29194</v>
      </c>
      <c r="Q16">
        <v>21916</v>
      </c>
      <c r="R16">
        <v>7103</v>
      </c>
      <c r="S16">
        <v>2367</v>
      </c>
      <c r="T16">
        <v>581767</v>
      </c>
      <c r="U16">
        <v>4970</v>
      </c>
      <c r="V16">
        <v>795</v>
      </c>
      <c r="W16">
        <v>1885</v>
      </c>
    </row>
    <row r="17" spans="1:23" x14ac:dyDescent="0.3">
      <c r="A17" t="s">
        <v>80</v>
      </c>
      <c r="B17" t="s">
        <v>13</v>
      </c>
      <c r="C17">
        <v>687530</v>
      </c>
      <c r="D17">
        <v>219198</v>
      </c>
      <c r="E17">
        <v>110234</v>
      </c>
      <c r="G17">
        <v>20061</v>
      </c>
      <c r="H17">
        <v>167397</v>
      </c>
      <c r="I17">
        <v>4369</v>
      </c>
      <c r="J17">
        <v>349</v>
      </c>
      <c r="K17">
        <v>218</v>
      </c>
      <c r="L17">
        <v>87629</v>
      </c>
      <c r="M17">
        <v>24341</v>
      </c>
      <c r="N17">
        <v>18527</v>
      </c>
      <c r="O17">
        <v>9474</v>
      </c>
      <c r="P17">
        <v>8117</v>
      </c>
      <c r="Q17">
        <v>6093</v>
      </c>
      <c r="R17">
        <v>1976</v>
      </c>
      <c r="S17">
        <v>658</v>
      </c>
      <c r="T17">
        <v>161751</v>
      </c>
      <c r="U17">
        <v>7717</v>
      </c>
      <c r="V17">
        <v>341</v>
      </c>
      <c r="W17">
        <v>831</v>
      </c>
    </row>
    <row r="18" spans="1:23" x14ac:dyDescent="0.3">
      <c r="A18" t="s">
        <v>79</v>
      </c>
      <c r="B18" t="s">
        <v>11</v>
      </c>
      <c r="C18">
        <v>966623</v>
      </c>
      <c r="D18">
        <v>137118</v>
      </c>
      <c r="E18">
        <v>11874</v>
      </c>
      <c r="G18">
        <v>112335</v>
      </c>
      <c r="H18">
        <v>338297</v>
      </c>
      <c r="I18">
        <v>9275</v>
      </c>
      <c r="J18">
        <v>742</v>
      </c>
      <c r="K18">
        <v>464</v>
      </c>
      <c r="L18">
        <v>186042</v>
      </c>
      <c r="M18">
        <v>51677</v>
      </c>
      <c r="N18">
        <v>39335</v>
      </c>
      <c r="O18">
        <v>20115</v>
      </c>
      <c r="P18">
        <v>17233</v>
      </c>
      <c r="Q18">
        <v>12937</v>
      </c>
      <c r="R18">
        <v>4192</v>
      </c>
      <c r="S18">
        <v>1397</v>
      </c>
      <c r="T18">
        <v>343409</v>
      </c>
      <c r="U18">
        <v>7570</v>
      </c>
      <c r="V18">
        <v>6103</v>
      </c>
      <c r="W18">
        <v>9917</v>
      </c>
    </row>
    <row r="19" spans="1:23" x14ac:dyDescent="0.3">
      <c r="A19" t="s">
        <v>81</v>
      </c>
      <c r="B19" t="s">
        <v>15</v>
      </c>
      <c r="C19">
        <v>267000</v>
      </c>
      <c r="D19">
        <v>98323</v>
      </c>
      <c r="E19">
        <v>7632</v>
      </c>
      <c r="G19">
        <v>68242</v>
      </c>
      <c r="H19">
        <v>10686</v>
      </c>
      <c r="I19">
        <v>2163</v>
      </c>
      <c r="J19">
        <v>173</v>
      </c>
      <c r="K19">
        <v>108</v>
      </c>
      <c r="L19">
        <v>43394</v>
      </c>
      <c r="M19">
        <v>12054</v>
      </c>
      <c r="N19">
        <v>9175</v>
      </c>
      <c r="O19">
        <v>4692</v>
      </c>
      <c r="P19">
        <v>4020</v>
      </c>
      <c r="Q19">
        <v>3017</v>
      </c>
      <c r="R19">
        <v>978</v>
      </c>
      <c r="S19">
        <v>326</v>
      </c>
      <c r="T19">
        <v>80100</v>
      </c>
      <c r="U19">
        <v>525</v>
      </c>
      <c r="V19">
        <v>552</v>
      </c>
      <c r="W19">
        <v>940</v>
      </c>
    </row>
    <row r="21" spans="1:23" x14ac:dyDescent="0.3">
      <c r="A21" t="s">
        <v>1688</v>
      </c>
    </row>
    <row r="22" spans="1:23" x14ac:dyDescent="0.3">
      <c r="A22" t="s">
        <v>1687</v>
      </c>
      <c r="B22" t="s">
        <v>2</v>
      </c>
      <c r="D22" s="4">
        <v>1261062</v>
      </c>
      <c r="H22">
        <f t="shared" ref="H22:H27" si="0">H14*0.011</f>
        <v>1359.787</v>
      </c>
    </row>
    <row r="23" spans="1:23" x14ac:dyDescent="0.3">
      <c r="B23" t="s">
        <v>1680</v>
      </c>
      <c r="D23" s="4">
        <v>670524</v>
      </c>
      <c r="H23">
        <f t="shared" si="0"/>
        <v>479.25899999999996</v>
      </c>
    </row>
    <row r="24" spans="1:23" x14ac:dyDescent="0.3">
      <c r="B24" t="s">
        <v>296</v>
      </c>
      <c r="D24" s="4">
        <v>160120</v>
      </c>
      <c r="H24">
        <f t="shared" si="0"/>
        <v>3266.6699999999996</v>
      </c>
    </row>
    <row r="25" spans="1:23" x14ac:dyDescent="0.3">
      <c r="B25" t="s">
        <v>1681</v>
      </c>
      <c r="D25" s="4">
        <v>127604</v>
      </c>
      <c r="H25">
        <f t="shared" si="0"/>
        <v>1841.367</v>
      </c>
      <c r="I25" t="s">
        <v>83</v>
      </c>
      <c r="J25" t="s">
        <v>16</v>
      </c>
      <c r="K25" t="s">
        <v>59</v>
      </c>
    </row>
    <row r="26" spans="1:23" x14ac:dyDescent="0.3">
      <c r="B26" t="s">
        <v>1682</v>
      </c>
      <c r="D26" s="4">
        <v>1868208</v>
      </c>
      <c r="H26">
        <f t="shared" si="0"/>
        <v>3721.2669999999998</v>
      </c>
      <c r="I26" t="s">
        <v>10</v>
      </c>
      <c r="J26">
        <v>898895</v>
      </c>
      <c r="K26">
        <v>210509</v>
      </c>
      <c r="L26">
        <v>9426</v>
      </c>
      <c r="M26">
        <v>94258</v>
      </c>
      <c r="O26">
        <f t="shared" ref="O26:O31" si="1">SUM(K26:N26)*0.0217</f>
        <v>6817.9881000000005</v>
      </c>
      <c r="P26">
        <f t="shared" ref="P26:P31" si="2">ROUND(O26,0)</f>
        <v>6818</v>
      </c>
    </row>
    <row r="27" spans="1:23" x14ac:dyDescent="0.3">
      <c r="B27" t="s">
        <v>1683</v>
      </c>
      <c r="D27" s="4">
        <v>1012104</v>
      </c>
      <c r="E27" cm="1">
        <f t="array" ref="E27:E32">D27:D32/D26</f>
        <v>0.54175123969065542</v>
      </c>
      <c r="F27" cm="1">
        <f t="array" ref="F27:F32">_xlfn.ANCHORARRAY(E27)*G27</f>
        <v>1002926.1922484005</v>
      </c>
      <c r="G27">
        <f>SUM(T14:T20)</f>
        <v>1851267</v>
      </c>
      <c r="H27">
        <f t="shared" si="0"/>
        <v>117.54599999999999</v>
      </c>
      <c r="I27" t="s">
        <v>12</v>
      </c>
      <c r="J27">
        <v>600770</v>
      </c>
      <c r="K27">
        <v>186554</v>
      </c>
      <c r="L27">
        <v>8367</v>
      </c>
      <c r="M27">
        <v>83666</v>
      </c>
      <c r="N27">
        <v>300</v>
      </c>
      <c r="O27">
        <f t="shared" si="1"/>
        <v>6051.8478999999998</v>
      </c>
      <c r="P27">
        <f t="shared" si="2"/>
        <v>6052</v>
      </c>
    </row>
    <row r="28" spans="1:23" x14ac:dyDescent="0.3">
      <c r="B28" t="s">
        <v>291</v>
      </c>
      <c r="D28" s="4">
        <v>281131</v>
      </c>
      <c r="E28">
        <v>0.15048163801889297</v>
      </c>
      <c r="F28">
        <v>278581.69057032192</v>
      </c>
      <c r="I28" t="s">
        <v>14</v>
      </c>
      <c r="J28">
        <v>1194683</v>
      </c>
      <c r="K28">
        <v>193759</v>
      </c>
      <c r="L28">
        <v>8073</v>
      </c>
      <c r="M28">
        <v>67278</v>
      </c>
      <c r="O28">
        <f t="shared" si="1"/>
        <v>5839.6869999999999</v>
      </c>
      <c r="P28">
        <f t="shared" si="2"/>
        <v>5840</v>
      </c>
    </row>
    <row r="29" spans="1:23" x14ac:dyDescent="0.3">
      <c r="B29" t="s">
        <v>292</v>
      </c>
      <c r="D29" s="4">
        <v>213989</v>
      </c>
      <c r="E29">
        <v>0.11454238500209826</v>
      </c>
      <c r="F29">
        <v>212048.53745567944</v>
      </c>
      <c r="I29" t="s">
        <v>13</v>
      </c>
      <c r="J29">
        <v>687530</v>
      </c>
      <c r="K29">
        <v>174535</v>
      </c>
      <c r="L29">
        <v>6019</v>
      </c>
      <c r="M29">
        <v>20061</v>
      </c>
      <c r="O29">
        <f t="shared" si="1"/>
        <v>4353.3455000000004</v>
      </c>
      <c r="P29">
        <f t="shared" si="2"/>
        <v>4353</v>
      </c>
    </row>
    <row r="30" spans="1:23" x14ac:dyDescent="0.3">
      <c r="B30" t="s">
        <v>295</v>
      </c>
      <c r="D30" s="4">
        <v>109427</v>
      </c>
      <c r="E30">
        <v>5.8573242379863485E-2</v>
      </c>
      <c r="F30">
        <v>108434.71070084274</v>
      </c>
      <c r="I30" t="s">
        <v>11</v>
      </c>
      <c r="J30">
        <v>966623</v>
      </c>
      <c r="K30">
        <v>135312</v>
      </c>
      <c r="L30">
        <v>7659</v>
      </c>
      <c r="M30">
        <v>112335</v>
      </c>
      <c r="O30">
        <f t="shared" si="1"/>
        <v>5540.1401999999998</v>
      </c>
      <c r="P30">
        <f t="shared" si="2"/>
        <v>5540</v>
      </c>
    </row>
    <row r="31" spans="1:23" x14ac:dyDescent="0.3">
      <c r="B31" t="s">
        <v>1684</v>
      </c>
      <c r="D31" s="4">
        <v>93749</v>
      </c>
      <c r="E31">
        <v>5.0181243202041745E-2</v>
      </c>
      <c r="F31">
        <v>92898.87955891421</v>
      </c>
      <c r="I31" t="s">
        <v>15</v>
      </c>
      <c r="J31">
        <v>267000</v>
      </c>
      <c r="K31">
        <v>97245</v>
      </c>
      <c r="L31">
        <v>5118</v>
      </c>
      <c r="M31">
        <v>68242</v>
      </c>
      <c r="O31">
        <f t="shared" si="1"/>
        <v>3702.1285000000003</v>
      </c>
      <c r="P31">
        <f t="shared" si="2"/>
        <v>3702</v>
      </c>
    </row>
    <row r="32" spans="1:23" x14ac:dyDescent="0.3">
      <c r="B32" t="s">
        <v>289</v>
      </c>
      <c r="D32" s="4">
        <v>70378</v>
      </c>
      <c r="E32">
        <v>3.7671394191653176E-2</v>
      </c>
      <c r="F32">
        <v>69739.8089109992</v>
      </c>
    </row>
    <row r="33" spans="1:26" x14ac:dyDescent="0.3">
      <c r="B33" t="s">
        <v>1685</v>
      </c>
      <c r="D33" s="4">
        <v>47227</v>
      </c>
    </row>
    <row r="34" spans="1:26" x14ac:dyDescent="0.3">
      <c r="B34" t="s">
        <v>1686</v>
      </c>
      <c r="D34" s="4">
        <v>42028</v>
      </c>
    </row>
    <row r="35" spans="1:26" x14ac:dyDescent="0.3">
      <c r="B35" t="s">
        <v>16</v>
      </c>
      <c r="D35" s="4">
        <v>3218525</v>
      </c>
    </row>
    <row r="39" spans="1:26" x14ac:dyDescent="0.3">
      <c r="A39" t="s">
        <v>84</v>
      </c>
    </row>
    <row r="40" spans="1:26" x14ac:dyDescent="0.3">
      <c r="A40" t="s">
        <v>82</v>
      </c>
      <c r="B40" t="s">
        <v>83</v>
      </c>
      <c r="C40" t="s">
        <v>16</v>
      </c>
      <c r="D40" t="s">
        <v>59</v>
      </c>
      <c r="E40" t="s">
        <v>60</v>
      </c>
      <c r="F40" t="s">
        <v>69</v>
      </c>
      <c r="G40" t="s">
        <v>61</v>
      </c>
      <c r="H40" t="s">
        <v>1689</v>
      </c>
      <c r="I40" t="s">
        <v>1690</v>
      </c>
      <c r="J40" t="s">
        <v>1691</v>
      </c>
      <c r="K40" t="s">
        <v>2</v>
      </c>
      <c r="L40" t="s">
        <v>1666</v>
      </c>
      <c r="M40" t="s">
        <v>1665</v>
      </c>
      <c r="N40" t="s">
        <v>1679</v>
      </c>
      <c r="O40" t="s">
        <v>288</v>
      </c>
      <c r="P40" t="s">
        <v>291</v>
      </c>
      <c r="Q40" t="s">
        <v>292</v>
      </c>
      <c r="R40" t="s">
        <v>295</v>
      </c>
      <c r="S40" t="s">
        <v>1684</v>
      </c>
      <c r="T40" t="s">
        <v>289</v>
      </c>
      <c r="U40" t="s">
        <v>1660</v>
      </c>
      <c r="V40" t="s">
        <v>1659</v>
      </c>
      <c r="W40" t="s">
        <v>1650</v>
      </c>
      <c r="X40" t="s">
        <v>1652</v>
      </c>
      <c r="Y40" t="s">
        <v>21</v>
      </c>
      <c r="Z40" t="s">
        <v>1649</v>
      </c>
    </row>
    <row r="41" spans="1:26" x14ac:dyDescent="0.3">
      <c r="A41" t="s">
        <v>76</v>
      </c>
      <c r="B41" t="s">
        <v>10</v>
      </c>
      <c r="C41">
        <v>898895</v>
      </c>
      <c r="D41">
        <v>218070</v>
      </c>
      <c r="E41">
        <v>27069</v>
      </c>
      <c r="G41">
        <v>94258</v>
      </c>
      <c r="H41">
        <f t="shared" ref="H41:H46" si="3">K41-J41-I41</f>
        <v>114963.81</v>
      </c>
      <c r="I41">
        <f t="shared" ref="I41:I46" si="4">K41*0.05</f>
        <v>6180.85</v>
      </c>
      <c r="J41">
        <f t="shared" ref="J41:J46" si="5">K41*0.02</f>
        <v>2472.34</v>
      </c>
      <c r="K41">
        <v>123617</v>
      </c>
      <c r="L41">
        <v>11423</v>
      </c>
      <c r="M41">
        <v>914</v>
      </c>
      <c r="N41">
        <v>571</v>
      </c>
      <c r="O41">
        <v>229120</v>
      </c>
      <c r="P41">
        <v>63642</v>
      </c>
      <c r="Q41">
        <v>48443</v>
      </c>
      <c r="R41">
        <v>24772</v>
      </c>
      <c r="S41">
        <v>21223</v>
      </c>
      <c r="T41">
        <v>15932</v>
      </c>
      <c r="U41">
        <v>5164</v>
      </c>
      <c r="V41">
        <v>1721</v>
      </c>
      <c r="W41">
        <v>422925</v>
      </c>
      <c r="X41">
        <v>5695</v>
      </c>
      <c r="Y41">
        <v>2425</v>
      </c>
      <c r="Z41">
        <v>4836</v>
      </c>
    </row>
    <row r="42" spans="1:26" x14ac:dyDescent="0.3">
      <c r="A42" t="s">
        <v>77</v>
      </c>
      <c r="B42" t="s">
        <v>12</v>
      </c>
      <c r="C42">
        <v>600770</v>
      </c>
      <c r="D42">
        <v>188625</v>
      </c>
      <c r="E42">
        <v>13199</v>
      </c>
      <c r="F42">
        <v>300</v>
      </c>
      <c r="G42">
        <v>83666</v>
      </c>
      <c r="H42">
        <f t="shared" si="3"/>
        <v>40519.170000000006</v>
      </c>
      <c r="I42">
        <f t="shared" si="4"/>
        <v>2178.4500000000003</v>
      </c>
      <c r="J42">
        <f t="shared" si="5"/>
        <v>871.38</v>
      </c>
      <c r="K42">
        <v>43569</v>
      </c>
      <c r="L42">
        <v>7058</v>
      </c>
      <c r="M42">
        <v>565</v>
      </c>
      <c r="N42">
        <v>353</v>
      </c>
      <c r="O42">
        <v>141568</v>
      </c>
      <c r="P42">
        <v>39323</v>
      </c>
      <c r="Q42">
        <v>29932</v>
      </c>
      <c r="R42">
        <v>15306</v>
      </c>
      <c r="S42">
        <v>13113</v>
      </c>
      <c r="T42">
        <v>9844</v>
      </c>
      <c r="U42">
        <v>3190</v>
      </c>
      <c r="V42">
        <v>1063</v>
      </c>
      <c r="W42">
        <v>261315</v>
      </c>
      <c r="X42">
        <v>6101</v>
      </c>
      <c r="Y42">
        <v>1594</v>
      </c>
      <c r="Z42">
        <v>2401</v>
      </c>
    </row>
    <row r="43" spans="1:26" x14ac:dyDescent="0.3">
      <c r="A43" t="s">
        <v>78</v>
      </c>
      <c r="B43" t="s">
        <v>14</v>
      </c>
      <c r="C43">
        <v>1194683</v>
      </c>
      <c r="D43">
        <v>205515</v>
      </c>
      <c r="E43">
        <v>35503</v>
      </c>
      <c r="G43">
        <v>67278</v>
      </c>
      <c r="H43">
        <f t="shared" si="3"/>
        <v>276182.09999999998</v>
      </c>
      <c r="I43">
        <f t="shared" si="4"/>
        <v>14848.5</v>
      </c>
      <c r="J43">
        <f t="shared" si="5"/>
        <v>5939.4000000000005</v>
      </c>
      <c r="K43">
        <v>296970</v>
      </c>
      <c r="L43">
        <v>15713</v>
      </c>
      <c r="M43">
        <v>1257</v>
      </c>
      <c r="N43">
        <v>786</v>
      </c>
      <c r="O43">
        <v>315173</v>
      </c>
      <c r="P43">
        <v>87545</v>
      </c>
      <c r="Q43">
        <v>66637</v>
      </c>
      <c r="R43">
        <v>34076</v>
      </c>
      <c r="S43">
        <v>29194</v>
      </c>
      <c r="T43">
        <v>21916</v>
      </c>
      <c r="U43">
        <v>7103</v>
      </c>
      <c r="V43">
        <v>2367</v>
      </c>
      <c r="W43">
        <v>581767</v>
      </c>
      <c r="X43">
        <v>4970</v>
      </c>
      <c r="Y43">
        <v>795</v>
      </c>
      <c r="Z43">
        <v>1885</v>
      </c>
    </row>
    <row r="44" spans="1:26" x14ac:dyDescent="0.3">
      <c r="A44" t="s">
        <v>80</v>
      </c>
      <c r="B44" t="s">
        <v>13</v>
      </c>
      <c r="C44">
        <v>687530</v>
      </c>
      <c r="D44">
        <v>219198</v>
      </c>
      <c r="E44">
        <v>110234</v>
      </c>
      <c r="G44">
        <v>20061</v>
      </c>
      <c r="H44">
        <f t="shared" si="3"/>
        <v>155679.21</v>
      </c>
      <c r="I44">
        <f t="shared" si="4"/>
        <v>8369.85</v>
      </c>
      <c r="J44">
        <f t="shared" si="5"/>
        <v>3347.94</v>
      </c>
      <c r="K44">
        <v>167397</v>
      </c>
      <c r="L44">
        <v>4369</v>
      </c>
      <c r="M44">
        <v>349</v>
      </c>
      <c r="N44">
        <v>218</v>
      </c>
      <c r="O44">
        <v>87629</v>
      </c>
      <c r="P44">
        <v>24341</v>
      </c>
      <c r="Q44">
        <v>18527</v>
      </c>
      <c r="R44">
        <v>9474</v>
      </c>
      <c r="S44">
        <v>8117</v>
      </c>
      <c r="T44">
        <v>6093</v>
      </c>
      <c r="U44">
        <v>1976</v>
      </c>
      <c r="V44">
        <v>658</v>
      </c>
      <c r="W44">
        <v>161751</v>
      </c>
      <c r="X44">
        <v>7717</v>
      </c>
      <c r="Y44">
        <v>341</v>
      </c>
      <c r="Z44">
        <v>831</v>
      </c>
    </row>
    <row r="45" spans="1:26" x14ac:dyDescent="0.3">
      <c r="A45" t="s">
        <v>79</v>
      </c>
      <c r="B45" t="s">
        <v>11</v>
      </c>
      <c r="C45">
        <v>966623</v>
      </c>
      <c r="D45">
        <v>137118</v>
      </c>
      <c r="E45">
        <v>11874</v>
      </c>
      <c r="G45">
        <v>112335</v>
      </c>
      <c r="H45">
        <f t="shared" si="3"/>
        <v>314616.21000000002</v>
      </c>
      <c r="I45">
        <f t="shared" si="4"/>
        <v>16914.850000000002</v>
      </c>
      <c r="J45">
        <f t="shared" si="5"/>
        <v>6765.9400000000005</v>
      </c>
      <c r="K45">
        <v>338297</v>
      </c>
      <c r="L45">
        <v>9275</v>
      </c>
      <c r="M45">
        <v>742</v>
      </c>
      <c r="N45">
        <v>464</v>
      </c>
      <c r="O45">
        <v>186042</v>
      </c>
      <c r="P45">
        <v>51677</v>
      </c>
      <c r="Q45">
        <v>39335</v>
      </c>
      <c r="R45">
        <v>20115</v>
      </c>
      <c r="S45">
        <v>17233</v>
      </c>
      <c r="T45">
        <v>12937</v>
      </c>
      <c r="U45">
        <v>4192</v>
      </c>
      <c r="V45">
        <v>1397</v>
      </c>
      <c r="W45">
        <v>343409</v>
      </c>
      <c r="X45">
        <v>7570</v>
      </c>
      <c r="Y45">
        <v>6103</v>
      </c>
      <c r="Z45">
        <v>9917</v>
      </c>
    </row>
    <row r="46" spans="1:26" x14ac:dyDescent="0.3">
      <c r="A46" t="s">
        <v>81</v>
      </c>
      <c r="B46" t="s">
        <v>15</v>
      </c>
      <c r="C46">
        <v>267000</v>
      </c>
      <c r="D46">
        <v>98323</v>
      </c>
      <c r="E46">
        <v>7632</v>
      </c>
      <c r="G46">
        <v>68242</v>
      </c>
      <c r="H46">
        <f t="shared" si="3"/>
        <v>9937.9800000000014</v>
      </c>
      <c r="I46">
        <f t="shared" si="4"/>
        <v>534.30000000000007</v>
      </c>
      <c r="J46">
        <f t="shared" si="5"/>
        <v>213.72</v>
      </c>
      <c r="K46">
        <v>10686</v>
      </c>
      <c r="L46">
        <v>2163</v>
      </c>
      <c r="M46">
        <v>173</v>
      </c>
      <c r="N46">
        <v>108</v>
      </c>
      <c r="O46">
        <v>43394</v>
      </c>
      <c r="P46">
        <v>12054</v>
      </c>
      <c r="Q46">
        <v>9175</v>
      </c>
      <c r="R46">
        <v>4692</v>
      </c>
      <c r="S46">
        <v>4020</v>
      </c>
      <c r="T46">
        <v>3017</v>
      </c>
      <c r="U46">
        <v>978</v>
      </c>
      <c r="V46">
        <v>326</v>
      </c>
      <c r="W46">
        <v>80100</v>
      </c>
      <c r="X46">
        <v>525</v>
      </c>
      <c r="Y46">
        <v>552</v>
      </c>
      <c r="Z46">
        <v>940</v>
      </c>
    </row>
    <row r="49" spans="1:20" x14ac:dyDescent="0.3">
      <c r="H49">
        <v>333033.81</v>
      </c>
      <c r="I49">
        <v>33249.85</v>
      </c>
      <c r="J49">
        <v>2472.34</v>
      </c>
    </row>
    <row r="50" spans="1:20" x14ac:dyDescent="0.3">
      <c r="H50">
        <v>229144.17</v>
      </c>
      <c r="I50">
        <v>15377.45</v>
      </c>
      <c r="J50">
        <v>1171.3800000000001</v>
      </c>
    </row>
    <row r="51" spans="1:20" x14ac:dyDescent="0.3">
      <c r="H51">
        <v>481697.1</v>
      </c>
      <c r="I51">
        <v>50351.5</v>
      </c>
      <c r="J51">
        <v>5939.4000000000005</v>
      </c>
    </row>
    <row r="52" spans="1:20" x14ac:dyDescent="0.3">
      <c r="H52">
        <v>374877.20999999996</v>
      </c>
      <c r="I52">
        <v>118603.85</v>
      </c>
      <c r="J52">
        <v>3347.94</v>
      </c>
    </row>
    <row r="53" spans="1:20" x14ac:dyDescent="0.3">
      <c r="H53">
        <v>451734.21</v>
      </c>
      <c r="I53">
        <v>28788.850000000002</v>
      </c>
      <c r="J53">
        <v>6765.9400000000005</v>
      </c>
    </row>
    <row r="54" spans="1:20" x14ac:dyDescent="0.3">
      <c r="H54">
        <v>108260.98</v>
      </c>
      <c r="I54">
        <v>8166.3</v>
      </c>
      <c r="J54">
        <v>213.72</v>
      </c>
    </row>
    <row r="57" spans="1:20" x14ac:dyDescent="0.3">
      <c r="A57" s="9" t="s">
        <v>82</v>
      </c>
      <c r="B57" s="9" t="s">
        <v>83</v>
      </c>
      <c r="C57" s="9" t="s">
        <v>16</v>
      </c>
      <c r="D57" s="9" t="s">
        <v>59</v>
      </c>
      <c r="E57" s="9" t="s">
        <v>1693</v>
      </c>
      <c r="F57" s="9" t="s">
        <v>60</v>
      </c>
      <c r="G57" s="9" t="s">
        <v>69</v>
      </c>
      <c r="H57" s="9" t="s">
        <v>1692</v>
      </c>
      <c r="I57" s="9" t="s">
        <v>1665</v>
      </c>
      <c r="J57" s="9" t="s">
        <v>1679</v>
      </c>
      <c r="K57" s="9" t="s">
        <v>288</v>
      </c>
      <c r="L57" s="9" t="s">
        <v>291</v>
      </c>
      <c r="M57" s="9" t="s">
        <v>295</v>
      </c>
      <c r="N57" s="9" t="s">
        <v>1684</v>
      </c>
      <c r="O57" s="9" t="s">
        <v>289</v>
      </c>
      <c r="P57" s="9" t="s">
        <v>1660</v>
      </c>
      <c r="Q57" s="9" t="s">
        <v>1659</v>
      </c>
      <c r="R57" s="9" t="s">
        <v>1652</v>
      </c>
      <c r="S57" s="9" t="s">
        <v>21</v>
      </c>
      <c r="T57" s="9" t="s">
        <v>1649</v>
      </c>
    </row>
    <row r="58" spans="1:20" x14ac:dyDescent="0.3">
      <c r="A58" s="9" t="s">
        <v>76</v>
      </c>
      <c r="B58" s="9" t="s">
        <v>10</v>
      </c>
      <c r="C58" s="9">
        <v>898895</v>
      </c>
      <c r="D58" s="9">
        <v>324856</v>
      </c>
      <c r="E58">
        <v>8178</v>
      </c>
      <c r="F58" s="9">
        <v>33250</v>
      </c>
      <c r="G58" s="9">
        <v>2472</v>
      </c>
      <c r="H58" s="9">
        <v>105681</v>
      </c>
      <c r="I58" s="9">
        <v>914</v>
      </c>
      <c r="J58" s="9">
        <v>571</v>
      </c>
      <c r="K58" s="9">
        <v>229120</v>
      </c>
      <c r="L58" s="9">
        <v>63642</v>
      </c>
      <c r="M58" s="9">
        <v>24772</v>
      </c>
      <c r="N58" s="9">
        <v>21223</v>
      </c>
      <c r="O58" s="9">
        <v>15932</v>
      </c>
      <c r="P58" s="9">
        <v>53607</v>
      </c>
      <c r="Q58" s="9">
        <v>1721</v>
      </c>
      <c r="R58" s="9">
        <v>5695</v>
      </c>
      <c r="S58" s="9">
        <v>2425</v>
      </c>
      <c r="T58" s="9">
        <v>4836</v>
      </c>
    </row>
    <row r="59" spans="1:20" x14ac:dyDescent="0.3">
      <c r="A59" s="9" t="s">
        <v>77</v>
      </c>
      <c r="B59" s="9" t="s">
        <v>12</v>
      </c>
      <c r="C59" s="9">
        <v>600770</v>
      </c>
      <c r="D59" s="9">
        <v>222614</v>
      </c>
      <c r="E59">
        <v>6531</v>
      </c>
      <c r="F59" s="9">
        <v>15377</v>
      </c>
      <c r="G59" s="9">
        <v>1171</v>
      </c>
      <c r="H59" s="9">
        <v>90724</v>
      </c>
      <c r="I59" s="9">
        <v>565</v>
      </c>
      <c r="J59" s="9">
        <v>353</v>
      </c>
      <c r="K59" s="9">
        <v>141568</v>
      </c>
      <c r="L59" s="9">
        <v>39323</v>
      </c>
      <c r="M59" s="9">
        <v>15306</v>
      </c>
      <c r="N59" s="9">
        <v>13113</v>
      </c>
      <c r="O59" s="9">
        <v>9844</v>
      </c>
      <c r="P59" s="9">
        <v>33122</v>
      </c>
      <c r="Q59" s="9">
        <v>1063</v>
      </c>
      <c r="R59" s="9">
        <v>6101</v>
      </c>
      <c r="S59" s="9">
        <v>1594</v>
      </c>
      <c r="T59" s="9">
        <v>2401</v>
      </c>
    </row>
    <row r="60" spans="1:20" x14ac:dyDescent="0.3">
      <c r="A60" s="9" t="s">
        <v>78</v>
      </c>
      <c r="B60" s="9" t="s">
        <v>14</v>
      </c>
      <c r="C60" s="9">
        <v>1194683</v>
      </c>
      <c r="D60" s="9">
        <v>472590</v>
      </c>
      <c r="E60">
        <v>9107</v>
      </c>
      <c r="F60" s="9">
        <v>50352</v>
      </c>
      <c r="G60" s="9">
        <v>5939</v>
      </c>
      <c r="H60" s="9">
        <v>82991</v>
      </c>
      <c r="I60" s="9">
        <v>1257</v>
      </c>
      <c r="J60" s="9">
        <v>786</v>
      </c>
      <c r="K60" s="9">
        <v>315173</v>
      </c>
      <c r="L60" s="9">
        <v>87545</v>
      </c>
      <c r="M60" s="9">
        <v>34076</v>
      </c>
      <c r="N60" s="9">
        <v>29194</v>
      </c>
      <c r="O60" s="9">
        <v>21916</v>
      </c>
      <c r="P60" s="9">
        <v>73740</v>
      </c>
      <c r="Q60" s="9">
        <v>2367</v>
      </c>
      <c r="R60" s="9">
        <v>4970</v>
      </c>
      <c r="S60" s="9">
        <v>795</v>
      </c>
      <c r="T60" s="9">
        <v>1885</v>
      </c>
    </row>
    <row r="61" spans="1:20" x14ac:dyDescent="0.3">
      <c r="A61" s="9" t="s">
        <v>80</v>
      </c>
      <c r="B61" s="9" t="s">
        <v>13</v>
      </c>
      <c r="C61" s="9">
        <v>687530</v>
      </c>
      <c r="D61" s="9">
        <v>368683</v>
      </c>
      <c r="E61">
        <v>6194</v>
      </c>
      <c r="F61" s="9">
        <v>118604</v>
      </c>
      <c r="G61" s="9">
        <v>3348</v>
      </c>
      <c r="H61" s="9">
        <v>24430</v>
      </c>
      <c r="I61" s="9">
        <v>349</v>
      </c>
      <c r="J61" s="9">
        <v>218</v>
      </c>
      <c r="K61" s="9">
        <v>87629</v>
      </c>
      <c r="L61" s="9">
        <v>24341</v>
      </c>
      <c r="M61" s="9">
        <v>9474</v>
      </c>
      <c r="N61" s="9">
        <v>8117</v>
      </c>
      <c r="O61" s="9">
        <v>6093</v>
      </c>
      <c r="P61" s="9">
        <v>20503</v>
      </c>
      <c r="Q61" s="9">
        <v>658</v>
      </c>
      <c r="R61" s="9">
        <v>7717</v>
      </c>
      <c r="S61" s="9">
        <v>341</v>
      </c>
      <c r="T61" s="9">
        <v>831</v>
      </c>
    </row>
    <row r="62" spans="1:20" x14ac:dyDescent="0.3">
      <c r="A62" s="9" t="s">
        <v>79</v>
      </c>
      <c r="B62" s="9" t="s">
        <v>11</v>
      </c>
      <c r="C62" s="9">
        <v>966623</v>
      </c>
      <c r="D62" s="9">
        <v>442473</v>
      </c>
      <c r="E62">
        <v>9261</v>
      </c>
      <c r="F62" s="9">
        <v>28789</v>
      </c>
      <c r="G62" s="9">
        <v>6766</v>
      </c>
      <c r="H62" s="9">
        <v>121610</v>
      </c>
      <c r="I62" s="9">
        <v>742</v>
      </c>
      <c r="J62" s="9">
        <v>464</v>
      </c>
      <c r="K62" s="9">
        <v>186042</v>
      </c>
      <c r="L62" s="9">
        <v>51677</v>
      </c>
      <c r="M62" s="9">
        <v>20115</v>
      </c>
      <c r="N62" s="9">
        <v>17233</v>
      </c>
      <c r="O62" s="9">
        <v>12937</v>
      </c>
      <c r="P62" s="9">
        <v>43527</v>
      </c>
      <c r="Q62" s="9">
        <v>1397</v>
      </c>
      <c r="R62" s="9">
        <v>7570</v>
      </c>
      <c r="S62" s="9">
        <v>6103</v>
      </c>
      <c r="T62" s="9">
        <v>9917</v>
      </c>
    </row>
    <row r="63" spans="1:20" x14ac:dyDescent="0.3">
      <c r="A63" s="9" t="s">
        <v>81</v>
      </c>
      <c r="B63" s="9" t="s">
        <v>15</v>
      </c>
      <c r="C63" s="9">
        <v>267000</v>
      </c>
      <c r="D63" s="9">
        <v>104441</v>
      </c>
      <c r="E63">
        <v>3820</v>
      </c>
      <c r="F63" s="9">
        <v>8166</v>
      </c>
      <c r="G63" s="9">
        <v>214</v>
      </c>
      <c r="H63" s="9">
        <v>70405</v>
      </c>
      <c r="I63" s="9">
        <v>173</v>
      </c>
      <c r="J63" s="9">
        <v>108</v>
      </c>
      <c r="K63" s="9">
        <v>43394</v>
      </c>
      <c r="L63" s="9">
        <v>12054</v>
      </c>
      <c r="M63" s="9">
        <v>4692</v>
      </c>
      <c r="N63" s="9">
        <v>4020</v>
      </c>
      <c r="O63" s="9">
        <v>3017</v>
      </c>
      <c r="P63" s="9">
        <v>10153</v>
      </c>
      <c r="Q63" s="9">
        <v>326</v>
      </c>
      <c r="R63" s="9">
        <v>525</v>
      </c>
      <c r="S63" s="9">
        <v>552</v>
      </c>
      <c r="T63" s="9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D9B-6EF3-4717-8A54-919A4DF743EE}">
  <dimension ref="B2:B3"/>
  <sheetViews>
    <sheetView workbookViewId="0">
      <selection activeCell="B6" sqref="B6"/>
    </sheetView>
  </sheetViews>
  <sheetFormatPr defaultRowHeight="14.4" x14ac:dyDescent="0.3"/>
  <cols>
    <col min="1" max="16384" width="8.88671875" style="10"/>
  </cols>
  <sheetData>
    <row r="2" spans="2:2" x14ac:dyDescent="0.3">
      <c r="B2" s="10" t="s">
        <v>90</v>
      </c>
    </row>
    <row r="3" spans="2:2" x14ac:dyDescent="0.3">
      <c r="B3" s="10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6FAB-E711-47B5-92E4-A8B7B4237700}">
  <dimension ref="A1:D21"/>
  <sheetViews>
    <sheetView workbookViewId="0">
      <selection activeCell="E30" sqref="E30"/>
    </sheetView>
  </sheetViews>
  <sheetFormatPr defaultRowHeight="14.4" x14ac:dyDescent="0.3"/>
  <cols>
    <col min="1" max="1" width="8.88671875" style="10"/>
    <col min="2" max="4" width="10.109375" style="10" bestFit="1" customWidth="1"/>
    <col min="5" max="16384" width="8.88671875" style="10"/>
  </cols>
  <sheetData>
    <row r="1" spans="1:4" x14ac:dyDescent="0.3">
      <c r="A1" s="14" t="s">
        <v>247</v>
      </c>
      <c r="B1" s="13" t="s">
        <v>16</v>
      </c>
      <c r="C1" s="13" t="s">
        <v>241</v>
      </c>
      <c r="D1" s="13" t="s">
        <v>240</v>
      </c>
    </row>
    <row r="2" spans="1:4" x14ac:dyDescent="0.3">
      <c r="A2" s="12" t="s">
        <v>239</v>
      </c>
      <c r="B2" s="11">
        <v>8591748</v>
      </c>
      <c r="C2" s="11">
        <v>4439210</v>
      </c>
      <c r="D2" s="11">
        <v>4152538</v>
      </c>
    </row>
    <row r="3" spans="1:4" x14ac:dyDescent="0.3">
      <c r="A3" s="12" t="s">
        <v>237</v>
      </c>
      <c r="B3" s="11">
        <v>8021463</v>
      </c>
      <c r="C3" s="11">
        <v>4153723</v>
      </c>
      <c r="D3" s="11">
        <v>3867740</v>
      </c>
    </row>
    <row r="4" spans="1:4" x14ac:dyDescent="0.3">
      <c r="A4" s="12" t="s">
        <v>246</v>
      </c>
      <c r="B4" s="11">
        <v>5125254</v>
      </c>
      <c r="C4" s="11">
        <v>2949854</v>
      </c>
      <c r="D4" s="11">
        <v>2175400</v>
      </c>
    </row>
    <row r="5" spans="1:4" x14ac:dyDescent="0.3">
      <c r="A5" s="12" t="s">
        <v>235</v>
      </c>
      <c r="B5" s="11">
        <v>2137983</v>
      </c>
      <c r="C5" s="11">
        <v>1352146</v>
      </c>
      <c r="D5" s="11">
        <v>785837</v>
      </c>
    </row>
    <row r="6" spans="1:4" x14ac:dyDescent="0.3">
      <c r="A6" s="12" t="s">
        <v>245</v>
      </c>
      <c r="B6" s="11">
        <v>2024285</v>
      </c>
      <c r="C6" s="11">
        <v>1444688</v>
      </c>
      <c r="D6" s="11">
        <v>579597</v>
      </c>
    </row>
    <row r="7" spans="1:4" x14ac:dyDescent="0.3">
      <c r="A7" s="12" t="s">
        <v>214</v>
      </c>
      <c r="B7" s="11">
        <v>1404997</v>
      </c>
      <c r="C7" s="11">
        <v>1002779</v>
      </c>
      <c r="D7" s="11">
        <v>402218</v>
      </c>
    </row>
    <row r="8" spans="1:4" x14ac:dyDescent="0.3">
      <c r="A8" s="12" t="s">
        <v>244</v>
      </c>
      <c r="B8" s="11">
        <v>1336179</v>
      </c>
      <c r="C8" s="11">
        <v>926490</v>
      </c>
      <c r="D8" s="11">
        <v>409689</v>
      </c>
    </row>
    <row r="9" spans="1:4" x14ac:dyDescent="0.3">
      <c r="A9" s="12" t="s">
        <v>230</v>
      </c>
      <c r="B9" s="11">
        <v>886036</v>
      </c>
      <c r="C9" s="11">
        <v>637601</v>
      </c>
      <c r="D9" s="11">
        <v>248435</v>
      </c>
    </row>
    <row r="10" spans="1:4" x14ac:dyDescent="0.3">
      <c r="A10" s="12" t="s">
        <v>226</v>
      </c>
      <c r="B10" s="11">
        <v>746406</v>
      </c>
      <c r="C10" s="11">
        <v>527885</v>
      </c>
      <c r="D10" s="11">
        <v>218521</v>
      </c>
    </row>
    <row r="11" spans="1:4" x14ac:dyDescent="0.3">
      <c r="A11" s="12" t="s">
        <v>243</v>
      </c>
      <c r="B11" s="11">
        <v>595822</v>
      </c>
      <c r="C11" s="11">
        <v>440264</v>
      </c>
      <c r="D11" s="11">
        <v>155558</v>
      </c>
    </row>
    <row r="12" spans="1:4" x14ac:dyDescent="0.3">
      <c r="A12" s="12" t="s">
        <v>223</v>
      </c>
      <c r="B12" s="11">
        <v>592300</v>
      </c>
      <c r="C12" s="11">
        <v>394976</v>
      </c>
      <c r="D12" s="11">
        <v>197324</v>
      </c>
    </row>
    <row r="13" spans="1:4" x14ac:dyDescent="0.3">
      <c r="A13" s="12" t="s">
        <v>242</v>
      </c>
      <c r="B13" s="11">
        <v>373577</v>
      </c>
      <c r="C13" s="11">
        <v>271358</v>
      </c>
      <c r="D13" s="11">
        <v>102219</v>
      </c>
    </row>
    <row r="14" spans="1:4" x14ac:dyDescent="0.3">
      <c r="A14" s="12" t="s">
        <v>198</v>
      </c>
      <c r="B14" s="11">
        <v>339174</v>
      </c>
      <c r="C14" s="11">
        <v>251288</v>
      </c>
      <c r="D14" s="11">
        <v>87886</v>
      </c>
    </row>
    <row r="15" spans="1:4" x14ac:dyDescent="0.3">
      <c r="A15" s="12" t="s">
        <v>16</v>
      </c>
      <c r="B15" s="11">
        <v>32175224</v>
      </c>
      <c r="C15" s="11">
        <v>18792262</v>
      </c>
      <c r="D15" s="11">
        <v>13382962</v>
      </c>
    </row>
    <row r="16" spans="1:4" x14ac:dyDescent="0.3">
      <c r="B16" s="15"/>
      <c r="C16" s="15"/>
      <c r="D16" s="15"/>
    </row>
    <row r="17" spans="2:4" x14ac:dyDescent="0.3">
      <c r="B17" s="15"/>
      <c r="C17" s="15"/>
      <c r="D17" s="15"/>
    </row>
    <row r="18" spans="2:4" x14ac:dyDescent="0.3">
      <c r="B18" s="15"/>
      <c r="C18" s="15"/>
      <c r="D18" s="15"/>
    </row>
    <row r="19" spans="2:4" x14ac:dyDescent="0.3">
      <c r="B19" s="15"/>
      <c r="C19" s="15"/>
      <c r="D19" s="15"/>
    </row>
    <row r="20" spans="2:4" x14ac:dyDescent="0.3">
      <c r="B20" s="15"/>
      <c r="C20" s="15"/>
      <c r="D20" s="15"/>
    </row>
    <row r="21" spans="2:4" x14ac:dyDescent="0.3">
      <c r="B21" s="15"/>
      <c r="C21" s="15"/>
      <c r="D2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B0D8-F744-4CB5-8771-E904DA6E4A64}">
  <dimension ref="A1:E151"/>
  <sheetViews>
    <sheetView workbookViewId="0">
      <selection activeCell="D1" sqref="D1"/>
    </sheetView>
  </sheetViews>
  <sheetFormatPr defaultRowHeight="14.4" x14ac:dyDescent="0.3"/>
  <cols>
    <col min="1" max="16384" width="8.88671875" style="10"/>
  </cols>
  <sheetData>
    <row r="1" spans="1:5" x14ac:dyDescent="0.3">
      <c r="B1" s="10" t="s">
        <v>0</v>
      </c>
      <c r="C1" s="10" t="s">
        <v>16</v>
      </c>
      <c r="D1" s="10" t="s">
        <v>241</v>
      </c>
      <c r="E1" s="10" t="s">
        <v>240</v>
      </c>
    </row>
    <row r="2" spans="1:5" x14ac:dyDescent="0.3">
      <c r="A2" s="10" t="s">
        <v>546</v>
      </c>
      <c r="B2" s="10" t="s">
        <v>224</v>
      </c>
      <c r="C2" s="10">
        <v>422243</v>
      </c>
      <c r="D2" s="10">
        <v>286376</v>
      </c>
      <c r="E2" s="10">
        <v>135867</v>
      </c>
    </row>
    <row r="3" spans="1:5" x14ac:dyDescent="0.3">
      <c r="A3" s="10" t="s">
        <v>585</v>
      </c>
      <c r="B3" s="10" t="s">
        <v>211</v>
      </c>
      <c r="C3" s="10">
        <v>187060</v>
      </c>
      <c r="D3" s="10">
        <v>139518</v>
      </c>
      <c r="E3" s="10">
        <v>47542</v>
      </c>
    </row>
    <row r="4" spans="1:5" x14ac:dyDescent="0.3">
      <c r="A4" s="10" t="s">
        <v>592</v>
      </c>
      <c r="B4" s="10" t="s">
        <v>159</v>
      </c>
      <c r="C4" s="10">
        <v>47424</v>
      </c>
      <c r="D4" s="10">
        <v>41181</v>
      </c>
      <c r="E4" s="10">
        <v>6243</v>
      </c>
    </row>
    <row r="5" spans="1:5" x14ac:dyDescent="0.3">
      <c r="A5" s="10" t="s">
        <v>534</v>
      </c>
      <c r="B5" s="10" t="s">
        <v>236</v>
      </c>
      <c r="C5" s="10">
        <v>1532326</v>
      </c>
      <c r="D5" s="10">
        <v>761798</v>
      </c>
      <c r="E5" s="10">
        <v>770528</v>
      </c>
    </row>
    <row r="6" spans="1:5" x14ac:dyDescent="0.3">
      <c r="A6" s="10" t="s">
        <v>596</v>
      </c>
      <c r="B6" s="10" t="s">
        <v>186</v>
      </c>
      <c r="C6" s="10">
        <v>68965</v>
      </c>
      <c r="D6" s="10">
        <v>51149</v>
      </c>
      <c r="E6" s="10">
        <v>17816</v>
      </c>
    </row>
    <row r="7" spans="1:5" x14ac:dyDescent="0.3">
      <c r="A7" s="10" t="s">
        <v>493</v>
      </c>
      <c r="B7" s="10" t="s">
        <v>171</v>
      </c>
      <c r="C7" s="10">
        <v>54822</v>
      </c>
      <c r="D7" s="10">
        <v>37014</v>
      </c>
      <c r="E7" s="10">
        <v>17808</v>
      </c>
    </row>
    <row r="8" spans="1:5" x14ac:dyDescent="0.3">
      <c r="A8" s="10" t="s">
        <v>473</v>
      </c>
      <c r="B8" s="10" t="s">
        <v>201</v>
      </c>
      <c r="C8" s="10">
        <v>95834</v>
      </c>
      <c r="D8" s="10">
        <v>53918</v>
      </c>
      <c r="E8" s="10">
        <v>41916</v>
      </c>
    </row>
    <row r="9" spans="1:5" x14ac:dyDescent="0.3">
      <c r="A9" s="10" t="s">
        <v>475</v>
      </c>
      <c r="B9" s="10" t="s">
        <v>213</v>
      </c>
      <c r="C9" s="10">
        <v>200620</v>
      </c>
      <c r="D9" s="10">
        <v>146969</v>
      </c>
      <c r="E9" s="10">
        <v>53651</v>
      </c>
    </row>
    <row r="10" spans="1:5" x14ac:dyDescent="0.3">
      <c r="A10" s="10" t="s">
        <v>511</v>
      </c>
      <c r="B10" s="10" t="s">
        <v>141</v>
      </c>
      <c r="C10" s="10">
        <v>33958</v>
      </c>
      <c r="D10" s="10">
        <v>29074</v>
      </c>
      <c r="E10" s="10">
        <v>4884</v>
      </c>
    </row>
    <row r="11" spans="1:5" x14ac:dyDescent="0.3">
      <c r="A11" s="10" t="s">
        <v>483</v>
      </c>
      <c r="B11" s="10" t="s">
        <v>189</v>
      </c>
      <c r="C11" s="10">
        <v>71616</v>
      </c>
      <c r="D11" s="10">
        <v>56551</v>
      </c>
      <c r="E11" s="10">
        <v>15065</v>
      </c>
    </row>
    <row r="12" spans="1:5" x14ac:dyDescent="0.3">
      <c r="A12" s="10" t="s">
        <v>593</v>
      </c>
      <c r="B12" s="12" t="s">
        <v>207</v>
      </c>
      <c r="C12" s="12">
        <v>130545</v>
      </c>
      <c r="D12" s="10">
        <v>100525</v>
      </c>
      <c r="E12" s="10">
        <v>30020</v>
      </c>
    </row>
    <row r="13" spans="1:5" x14ac:dyDescent="0.3">
      <c r="A13" s="10" t="s">
        <v>554</v>
      </c>
      <c r="B13" s="10" t="s">
        <v>203</v>
      </c>
      <c r="C13" s="10">
        <v>107894</v>
      </c>
      <c r="D13" s="10">
        <v>86280</v>
      </c>
      <c r="E13" s="10">
        <v>21614</v>
      </c>
    </row>
    <row r="14" spans="1:5" x14ac:dyDescent="0.3">
      <c r="A14" s="10" t="s">
        <v>479</v>
      </c>
      <c r="B14" s="10" t="s">
        <v>170</v>
      </c>
      <c r="C14" s="10">
        <v>54544</v>
      </c>
      <c r="D14" s="10">
        <v>43127</v>
      </c>
      <c r="E14" s="10">
        <v>11417</v>
      </c>
    </row>
    <row r="15" spans="1:5" x14ac:dyDescent="0.3">
      <c r="A15" s="10" t="s">
        <v>535</v>
      </c>
      <c r="B15" s="10" t="s">
        <v>234</v>
      </c>
      <c r="C15" s="10">
        <v>1104267</v>
      </c>
      <c r="D15" s="10">
        <v>839254</v>
      </c>
      <c r="E15" s="10">
        <v>265013</v>
      </c>
    </row>
    <row r="16" spans="1:5" x14ac:dyDescent="0.3">
      <c r="A16" s="10" t="s">
        <v>611</v>
      </c>
      <c r="B16" s="10" t="s">
        <v>147</v>
      </c>
      <c r="C16" s="10">
        <v>37608</v>
      </c>
      <c r="D16" s="10">
        <v>30021</v>
      </c>
      <c r="E16" s="10">
        <v>7587</v>
      </c>
    </row>
    <row r="17" spans="1:5" x14ac:dyDescent="0.3">
      <c r="A17" s="10" t="s">
        <v>510</v>
      </c>
      <c r="B17" s="10" t="s">
        <v>184</v>
      </c>
      <c r="C17" s="10">
        <v>65078</v>
      </c>
      <c r="D17" s="10">
        <v>53777</v>
      </c>
      <c r="E17" s="10">
        <v>11301</v>
      </c>
    </row>
    <row r="18" spans="1:5" x14ac:dyDescent="0.3">
      <c r="A18" s="10" t="s">
        <v>595</v>
      </c>
      <c r="B18" s="10" t="s">
        <v>193</v>
      </c>
      <c r="C18" s="10">
        <v>79730</v>
      </c>
      <c r="D18" s="10">
        <v>64914</v>
      </c>
      <c r="E18" s="10">
        <v>14816</v>
      </c>
    </row>
    <row r="19" spans="1:5" x14ac:dyDescent="0.3">
      <c r="A19" s="10" t="s">
        <v>527</v>
      </c>
      <c r="B19" s="10" t="s">
        <v>143</v>
      </c>
      <c r="C19" s="10">
        <v>35533</v>
      </c>
      <c r="D19" s="10">
        <v>27206</v>
      </c>
      <c r="E19" s="10">
        <v>8327</v>
      </c>
    </row>
    <row r="20" spans="1:5" x14ac:dyDescent="0.3">
      <c r="A20" s="10" t="s">
        <v>594</v>
      </c>
      <c r="B20" s="10" t="s">
        <v>140</v>
      </c>
      <c r="C20" s="10">
        <v>32940</v>
      </c>
      <c r="D20" s="10">
        <v>25784</v>
      </c>
      <c r="E20" s="10">
        <v>7156</v>
      </c>
    </row>
    <row r="21" spans="1:5" x14ac:dyDescent="0.3">
      <c r="A21" s="10" t="s">
        <v>569</v>
      </c>
      <c r="B21" s="10" t="s">
        <v>112</v>
      </c>
      <c r="C21" s="10">
        <v>17973</v>
      </c>
      <c r="D21" s="10">
        <v>13801</v>
      </c>
      <c r="E21" s="10">
        <v>4172</v>
      </c>
    </row>
    <row r="22" spans="1:5" x14ac:dyDescent="0.3">
      <c r="A22" s="10" t="s">
        <v>526</v>
      </c>
      <c r="B22" s="10" t="s">
        <v>168</v>
      </c>
      <c r="C22" s="10">
        <v>53779</v>
      </c>
      <c r="D22" s="10">
        <v>42375</v>
      </c>
      <c r="E22" s="10">
        <v>11404</v>
      </c>
    </row>
    <row r="23" spans="1:5" x14ac:dyDescent="0.3">
      <c r="A23" s="10" t="s">
        <v>607</v>
      </c>
      <c r="B23" s="10" t="s">
        <v>198</v>
      </c>
      <c r="C23" s="10">
        <v>90515</v>
      </c>
      <c r="D23" s="10">
        <v>55241</v>
      </c>
      <c r="E23" s="10">
        <v>35274</v>
      </c>
    </row>
    <row r="24" spans="1:5" x14ac:dyDescent="0.3">
      <c r="A24" s="10" t="s">
        <v>559</v>
      </c>
      <c r="B24" s="10" t="s">
        <v>126</v>
      </c>
      <c r="C24" s="10">
        <v>22583</v>
      </c>
      <c r="D24" s="10">
        <v>20286</v>
      </c>
      <c r="E24" s="10">
        <v>2297</v>
      </c>
    </row>
    <row r="25" spans="1:5" x14ac:dyDescent="0.3">
      <c r="A25" s="10" t="s">
        <v>525</v>
      </c>
      <c r="B25" s="10" t="s">
        <v>180</v>
      </c>
      <c r="C25" s="10">
        <v>63551</v>
      </c>
      <c r="D25" s="10">
        <v>44273</v>
      </c>
      <c r="E25" s="10">
        <v>19278</v>
      </c>
    </row>
    <row r="26" spans="1:5" x14ac:dyDescent="0.3">
      <c r="A26" s="10" t="s">
        <v>491</v>
      </c>
      <c r="B26" s="10" t="s">
        <v>96</v>
      </c>
      <c r="C26" s="10">
        <v>10799</v>
      </c>
      <c r="D26" s="10">
        <v>6463</v>
      </c>
      <c r="E26" s="10">
        <v>4336</v>
      </c>
    </row>
    <row r="27" spans="1:5" x14ac:dyDescent="0.3">
      <c r="A27" s="10" t="s">
        <v>572</v>
      </c>
      <c r="B27" s="10" t="s">
        <v>102</v>
      </c>
      <c r="C27" s="10">
        <v>12767</v>
      </c>
      <c r="D27" s="10">
        <v>10628</v>
      </c>
      <c r="E27" s="10">
        <v>2139</v>
      </c>
    </row>
    <row r="28" spans="1:5" x14ac:dyDescent="0.3">
      <c r="A28" s="10" t="s">
        <v>577</v>
      </c>
      <c r="B28" s="10" t="s">
        <v>191</v>
      </c>
      <c r="C28" s="10">
        <v>74596</v>
      </c>
      <c r="D28" s="10">
        <v>66017</v>
      </c>
      <c r="E28" s="10">
        <v>8579</v>
      </c>
    </row>
    <row r="29" spans="1:5" x14ac:dyDescent="0.3">
      <c r="A29" s="10" t="s">
        <v>616</v>
      </c>
      <c r="B29" s="10" t="s">
        <v>99</v>
      </c>
      <c r="C29" s="10">
        <v>12136</v>
      </c>
      <c r="D29" s="10">
        <v>10527</v>
      </c>
      <c r="E29" s="10">
        <v>1609</v>
      </c>
    </row>
    <row r="30" spans="1:5" x14ac:dyDescent="0.3">
      <c r="A30" s="10" t="s">
        <v>490</v>
      </c>
      <c r="B30" s="10" t="s">
        <v>97</v>
      </c>
      <c r="C30" s="10">
        <v>10864</v>
      </c>
      <c r="D30" s="10">
        <v>9237</v>
      </c>
      <c r="E30" s="10">
        <v>1627</v>
      </c>
    </row>
    <row r="31" spans="1:5" x14ac:dyDescent="0.3">
      <c r="A31" s="10" t="s">
        <v>562</v>
      </c>
      <c r="B31" s="10" t="s">
        <v>113</v>
      </c>
      <c r="C31" s="10">
        <v>18503</v>
      </c>
      <c r="D31" s="10">
        <v>14998</v>
      </c>
      <c r="E31" s="10">
        <v>3505</v>
      </c>
    </row>
    <row r="32" spans="1:5" x14ac:dyDescent="0.3">
      <c r="A32" s="10" t="s">
        <v>587</v>
      </c>
      <c r="B32" s="10" t="s">
        <v>98</v>
      </c>
      <c r="C32" s="10">
        <v>11561</v>
      </c>
      <c r="D32" s="10">
        <v>8290</v>
      </c>
      <c r="E32" s="10">
        <v>3271</v>
      </c>
    </row>
    <row r="33" spans="1:5" x14ac:dyDescent="0.3">
      <c r="A33" s="10" t="s">
        <v>518</v>
      </c>
      <c r="B33" s="10" t="s">
        <v>153</v>
      </c>
      <c r="C33" s="10">
        <v>43256</v>
      </c>
      <c r="D33" s="10">
        <v>38404</v>
      </c>
      <c r="E33" s="10">
        <v>4852</v>
      </c>
    </row>
    <row r="34" spans="1:5" x14ac:dyDescent="0.3">
      <c r="A34" s="10" t="s">
        <v>520</v>
      </c>
      <c r="B34" s="10" t="s">
        <v>125</v>
      </c>
      <c r="C34" s="10">
        <v>22445</v>
      </c>
      <c r="D34" s="10">
        <v>20174</v>
      </c>
      <c r="E34" s="10">
        <v>2271</v>
      </c>
    </row>
    <row r="35" spans="1:5" x14ac:dyDescent="0.3">
      <c r="A35" s="10" t="s">
        <v>537</v>
      </c>
      <c r="B35" s="10" t="s">
        <v>227</v>
      </c>
      <c r="C35" s="10">
        <v>505162</v>
      </c>
      <c r="D35" s="10">
        <v>196158</v>
      </c>
      <c r="E35" s="10">
        <v>309004</v>
      </c>
    </row>
    <row r="36" spans="1:5" x14ac:dyDescent="0.3">
      <c r="A36" s="10" t="s">
        <v>501</v>
      </c>
      <c r="B36" s="10" t="s">
        <v>197</v>
      </c>
      <c r="C36" s="10">
        <v>89575</v>
      </c>
      <c r="D36" s="10">
        <v>66298</v>
      </c>
      <c r="E36" s="10">
        <v>23277</v>
      </c>
    </row>
    <row r="37" spans="1:5" x14ac:dyDescent="0.3">
      <c r="A37" s="10" t="s">
        <v>503</v>
      </c>
      <c r="B37" s="10" t="s">
        <v>105</v>
      </c>
      <c r="C37" s="10">
        <v>14370</v>
      </c>
      <c r="D37" s="10">
        <v>11269</v>
      </c>
      <c r="E37" s="10">
        <v>3101</v>
      </c>
    </row>
    <row r="38" spans="1:5" x14ac:dyDescent="0.3">
      <c r="A38" s="10" t="s">
        <v>540</v>
      </c>
      <c r="B38" s="10" t="s">
        <v>194</v>
      </c>
      <c r="C38" s="10">
        <v>84316</v>
      </c>
      <c r="D38" s="10">
        <v>55824</v>
      </c>
      <c r="E38" s="10">
        <v>28492</v>
      </c>
    </row>
    <row r="39" spans="1:5" x14ac:dyDescent="0.3">
      <c r="A39" s="10" t="s">
        <v>474</v>
      </c>
      <c r="B39" s="10" t="s">
        <v>222</v>
      </c>
      <c r="C39" s="10">
        <v>373177</v>
      </c>
      <c r="D39" s="10">
        <v>242630</v>
      </c>
      <c r="E39" s="10">
        <v>130547</v>
      </c>
    </row>
    <row r="40" spans="1:5" x14ac:dyDescent="0.3">
      <c r="A40" s="10" t="s">
        <v>539</v>
      </c>
      <c r="B40" s="10" t="s">
        <v>231</v>
      </c>
      <c r="C40" s="10">
        <v>658550</v>
      </c>
      <c r="D40" s="10">
        <v>209732</v>
      </c>
      <c r="E40" s="10">
        <v>448818</v>
      </c>
    </row>
    <row r="41" spans="1:5" x14ac:dyDescent="0.3">
      <c r="A41" s="10" t="s">
        <v>504</v>
      </c>
      <c r="B41" s="10" t="s">
        <v>149</v>
      </c>
      <c r="C41" s="10">
        <v>38744</v>
      </c>
      <c r="D41" s="10">
        <v>30403</v>
      </c>
      <c r="E41" s="10">
        <v>8341</v>
      </c>
    </row>
    <row r="42" spans="1:5" x14ac:dyDescent="0.3">
      <c r="A42" s="10" t="s">
        <v>499</v>
      </c>
      <c r="B42" s="10" t="s">
        <v>190</v>
      </c>
      <c r="C42" s="10">
        <v>73753</v>
      </c>
      <c r="D42" s="10">
        <v>59565</v>
      </c>
      <c r="E42" s="10">
        <v>14188</v>
      </c>
    </row>
    <row r="43" spans="1:5" x14ac:dyDescent="0.3">
      <c r="A43" s="10" t="s">
        <v>512</v>
      </c>
      <c r="B43" s="10" t="s">
        <v>235</v>
      </c>
      <c r="C43" s="10">
        <v>1477047</v>
      </c>
      <c r="D43" s="10">
        <v>879181</v>
      </c>
      <c r="E43" s="10">
        <v>597866</v>
      </c>
    </row>
    <row r="44" spans="1:5" x14ac:dyDescent="0.3">
      <c r="A44" s="10" t="s">
        <v>515</v>
      </c>
      <c r="B44" s="10" t="s">
        <v>162</v>
      </c>
      <c r="C44" s="10">
        <v>48590</v>
      </c>
      <c r="D44" s="10">
        <v>40999</v>
      </c>
      <c r="E44" s="10">
        <v>7591</v>
      </c>
    </row>
    <row r="45" spans="1:5" x14ac:dyDescent="0.3">
      <c r="A45" s="10" t="s">
        <v>557</v>
      </c>
      <c r="B45" s="10" t="s">
        <v>160</v>
      </c>
      <c r="C45" s="10">
        <v>48302</v>
      </c>
      <c r="D45" s="10">
        <v>38016</v>
      </c>
      <c r="E45" s="10">
        <v>10286</v>
      </c>
    </row>
    <row r="46" spans="1:5" x14ac:dyDescent="0.3">
      <c r="A46" s="10" t="s">
        <v>476</v>
      </c>
      <c r="B46" s="10" t="s">
        <v>208</v>
      </c>
      <c r="C46" s="10">
        <v>151877</v>
      </c>
      <c r="D46" s="10">
        <v>98474</v>
      </c>
      <c r="E46" s="10">
        <v>53403</v>
      </c>
    </row>
    <row r="47" spans="1:5" x14ac:dyDescent="0.3">
      <c r="A47" s="10" t="s">
        <v>609</v>
      </c>
      <c r="B47" s="10" t="s">
        <v>117</v>
      </c>
      <c r="C47" s="10">
        <v>20010</v>
      </c>
      <c r="D47" s="10">
        <v>15579</v>
      </c>
      <c r="E47" s="10">
        <v>4431</v>
      </c>
    </row>
    <row r="48" spans="1:5" x14ac:dyDescent="0.3">
      <c r="A48" s="10" t="s">
        <v>524</v>
      </c>
      <c r="B48" s="10" t="s">
        <v>154</v>
      </c>
      <c r="C48" s="10">
        <v>43278</v>
      </c>
      <c r="D48" s="10">
        <v>32458</v>
      </c>
      <c r="E48" s="10">
        <v>10820</v>
      </c>
    </row>
    <row r="49" spans="1:5" x14ac:dyDescent="0.3">
      <c r="A49" s="10" t="s">
        <v>610</v>
      </c>
      <c r="B49" s="10" t="s">
        <v>161</v>
      </c>
      <c r="C49" s="10">
        <v>48333</v>
      </c>
      <c r="D49" s="10">
        <v>37864</v>
      </c>
      <c r="E49" s="10">
        <v>10469</v>
      </c>
    </row>
    <row r="50" spans="1:5" x14ac:dyDescent="0.3">
      <c r="A50" s="10" t="s">
        <v>508</v>
      </c>
      <c r="B50" s="10" t="s">
        <v>133</v>
      </c>
      <c r="C50" s="10">
        <v>29065</v>
      </c>
      <c r="D50" s="10">
        <v>24992</v>
      </c>
      <c r="E50" s="10">
        <v>4073</v>
      </c>
    </row>
    <row r="51" spans="1:5" x14ac:dyDescent="0.3">
      <c r="A51" s="10" t="s">
        <v>486</v>
      </c>
      <c r="B51" s="10" t="s">
        <v>179</v>
      </c>
      <c r="C51" s="10">
        <v>62760</v>
      </c>
      <c r="D51" s="10">
        <v>41736</v>
      </c>
      <c r="E51" s="10">
        <v>21024</v>
      </c>
    </row>
    <row r="52" spans="1:5" x14ac:dyDescent="0.3">
      <c r="A52" s="10" t="s">
        <v>543</v>
      </c>
      <c r="B52" s="10" t="s">
        <v>181</v>
      </c>
      <c r="C52" s="10">
        <v>63815</v>
      </c>
      <c r="D52" s="10">
        <v>38858</v>
      </c>
      <c r="E52" s="10">
        <v>24957</v>
      </c>
    </row>
    <row r="53" spans="1:5" x14ac:dyDescent="0.3">
      <c r="A53" s="10" t="s">
        <v>613</v>
      </c>
      <c r="B53" s="10" t="s">
        <v>116</v>
      </c>
      <c r="C53" s="10">
        <v>19586</v>
      </c>
      <c r="D53" s="10">
        <v>15978</v>
      </c>
      <c r="E53" s="10">
        <v>3608</v>
      </c>
    </row>
    <row r="54" spans="1:5" x14ac:dyDescent="0.3">
      <c r="A54" s="10" t="s">
        <v>538</v>
      </c>
      <c r="B54" s="10" t="s">
        <v>228</v>
      </c>
      <c r="C54" s="10">
        <v>552442</v>
      </c>
      <c r="D54" s="10">
        <v>438269</v>
      </c>
      <c r="E54" s="10">
        <v>114173</v>
      </c>
    </row>
    <row r="55" spans="1:5" x14ac:dyDescent="0.3">
      <c r="A55" s="10" t="s">
        <v>498</v>
      </c>
      <c r="B55" s="10" t="s">
        <v>217</v>
      </c>
      <c r="C55" s="10">
        <v>205188</v>
      </c>
      <c r="D55" s="10">
        <v>159534</v>
      </c>
      <c r="E55" s="10">
        <v>45654</v>
      </c>
    </row>
    <row r="56" spans="1:5" x14ac:dyDescent="0.3">
      <c r="A56" s="10" t="s">
        <v>618</v>
      </c>
      <c r="B56" s="10" t="s">
        <v>212</v>
      </c>
      <c r="C56" s="10">
        <v>195016</v>
      </c>
      <c r="D56" s="10">
        <v>149416</v>
      </c>
      <c r="E56" s="10">
        <v>45600</v>
      </c>
    </row>
    <row r="57" spans="1:5" x14ac:dyDescent="0.3">
      <c r="A57" s="10" t="s">
        <v>477</v>
      </c>
      <c r="B57" s="10" t="s">
        <v>188</v>
      </c>
      <c r="C57" s="10">
        <v>71410</v>
      </c>
      <c r="D57" s="10">
        <v>54616</v>
      </c>
      <c r="E57" s="10">
        <v>16794</v>
      </c>
    </row>
    <row r="58" spans="1:5" x14ac:dyDescent="0.3">
      <c r="A58" s="10" t="s">
        <v>497</v>
      </c>
      <c r="B58" s="10" t="s">
        <v>233</v>
      </c>
      <c r="C58" s="10">
        <v>913374</v>
      </c>
      <c r="D58" s="10">
        <v>660760</v>
      </c>
      <c r="E58" s="10">
        <v>252614</v>
      </c>
    </row>
    <row r="59" spans="1:5" x14ac:dyDescent="0.3">
      <c r="A59" s="10" t="s">
        <v>545</v>
      </c>
      <c r="B59" s="10" t="s">
        <v>94</v>
      </c>
      <c r="C59" s="10">
        <v>8635</v>
      </c>
      <c r="D59" s="10">
        <v>5739</v>
      </c>
      <c r="E59" s="10">
        <v>2896</v>
      </c>
    </row>
    <row r="60" spans="1:5" x14ac:dyDescent="0.3">
      <c r="A60" s="10" t="s">
        <v>514</v>
      </c>
      <c r="B60" s="10" t="s">
        <v>177</v>
      </c>
      <c r="C60" s="10">
        <v>60103</v>
      </c>
      <c r="D60" s="10">
        <v>45764</v>
      </c>
      <c r="E60" s="10">
        <v>14339</v>
      </c>
    </row>
    <row r="61" spans="1:5" x14ac:dyDescent="0.3">
      <c r="A61" s="10" t="s">
        <v>582</v>
      </c>
      <c r="B61" s="10" t="s">
        <v>118</v>
      </c>
      <c r="C61" s="10">
        <v>20318</v>
      </c>
      <c r="D61" s="10">
        <v>15610</v>
      </c>
      <c r="E61" s="10">
        <v>4708</v>
      </c>
    </row>
    <row r="62" spans="1:5" x14ac:dyDescent="0.3">
      <c r="A62" s="10" t="s">
        <v>564</v>
      </c>
      <c r="B62" s="10" t="s">
        <v>164</v>
      </c>
      <c r="C62" s="10">
        <v>49948</v>
      </c>
      <c r="D62" s="10">
        <v>37419</v>
      </c>
      <c r="E62" s="10">
        <v>12529</v>
      </c>
    </row>
    <row r="63" spans="1:5" x14ac:dyDescent="0.3">
      <c r="A63" s="10" t="s">
        <v>528</v>
      </c>
      <c r="B63" s="10" t="s">
        <v>158</v>
      </c>
      <c r="C63" s="10">
        <v>46558</v>
      </c>
      <c r="D63" s="10">
        <v>40874</v>
      </c>
      <c r="E63" s="10">
        <v>5684</v>
      </c>
    </row>
    <row r="64" spans="1:5" x14ac:dyDescent="0.3">
      <c r="A64" s="10" t="s">
        <v>549</v>
      </c>
      <c r="B64" s="10" t="s">
        <v>148</v>
      </c>
      <c r="C64" s="10">
        <v>38409</v>
      </c>
      <c r="D64" s="10">
        <v>23985</v>
      </c>
      <c r="E64" s="10">
        <v>14424</v>
      </c>
    </row>
    <row r="65" spans="1:5" x14ac:dyDescent="0.3">
      <c r="A65" s="10" t="s">
        <v>523</v>
      </c>
      <c r="B65" s="10" t="s">
        <v>206</v>
      </c>
      <c r="C65" s="10">
        <v>121359</v>
      </c>
      <c r="D65" s="10">
        <v>85918</v>
      </c>
      <c r="E65" s="10">
        <v>35441</v>
      </c>
    </row>
    <row r="66" spans="1:5" x14ac:dyDescent="0.3">
      <c r="A66" s="10" t="s">
        <v>494</v>
      </c>
      <c r="B66" s="10" t="s">
        <v>131</v>
      </c>
      <c r="C66" s="10">
        <v>28243</v>
      </c>
      <c r="D66" s="10">
        <v>23743</v>
      </c>
      <c r="E66" s="10">
        <v>4500</v>
      </c>
    </row>
    <row r="67" spans="1:5" x14ac:dyDescent="0.3">
      <c r="A67" s="10" t="s">
        <v>589</v>
      </c>
      <c r="B67" s="10" t="s">
        <v>109</v>
      </c>
      <c r="C67" s="10">
        <v>16877</v>
      </c>
      <c r="D67" s="10">
        <v>15946</v>
      </c>
      <c r="E67" s="10">
        <v>931</v>
      </c>
    </row>
    <row r="68" spans="1:5" x14ac:dyDescent="0.3">
      <c r="A68" s="10" t="s">
        <v>472</v>
      </c>
      <c r="B68" s="10" t="s">
        <v>239</v>
      </c>
      <c r="C68" s="10">
        <v>7009120</v>
      </c>
      <c r="D68" s="10">
        <v>3351352</v>
      </c>
      <c r="E68" s="10">
        <v>3657768</v>
      </c>
    </row>
    <row r="69" spans="1:5" x14ac:dyDescent="0.3">
      <c r="A69" s="10" t="s">
        <v>579</v>
      </c>
      <c r="B69" s="10" t="s">
        <v>216</v>
      </c>
      <c r="C69" s="10">
        <v>202719</v>
      </c>
      <c r="D69" s="10">
        <v>146245</v>
      </c>
      <c r="E69" s="10">
        <v>56474</v>
      </c>
    </row>
    <row r="70" spans="1:5" x14ac:dyDescent="0.3">
      <c r="A70" s="10" t="s">
        <v>578</v>
      </c>
      <c r="B70" s="10" t="s">
        <v>110</v>
      </c>
      <c r="C70" s="10">
        <v>17343</v>
      </c>
      <c r="D70" s="10">
        <v>15830</v>
      </c>
      <c r="E70" s="10">
        <v>1513</v>
      </c>
    </row>
    <row r="71" spans="1:5" x14ac:dyDescent="0.3">
      <c r="A71" s="10" t="s">
        <v>484</v>
      </c>
      <c r="B71" s="10" t="s">
        <v>142</v>
      </c>
      <c r="C71" s="10">
        <v>35271</v>
      </c>
      <c r="D71" s="10">
        <v>26644</v>
      </c>
      <c r="E71" s="10">
        <v>8627</v>
      </c>
    </row>
    <row r="72" spans="1:5" x14ac:dyDescent="0.3">
      <c r="A72" s="10" t="s">
        <v>574</v>
      </c>
      <c r="B72" s="10" t="s">
        <v>121</v>
      </c>
      <c r="C72" s="10">
        <v>20946</v>
      </c>
      <c r="D72" s="10">
        <v>16567</v>
      </c>
      <c r="E72" s="10">
        <v>4379</v>
      </c>
    </row>
    <row r="73" spans="1:5" x14ac:dyDescent="0.3">
      <c r="A73" s="10" t="s">
        <v>531</v>
      </c>
      <c r="B73" s="10" t="s">
        <v>91</v>
      </c>
      <c r="C73" s="10">
        <v>7818</v>
      </c>
      <c r="D73" s="10">
        <v>6179</v>
      </c>
      <c r="E73" s="10">
        <v>1639</v>
      </c>
    </row>
    <row r="74" spans="1:5" x14ac:dyDescent="0.3">
      <c r="A74" s="10" t="s">
        <v>573</v>
      </c>
      <c r="B74" s="10" t="s">
        <v>135</v>
      </c>
      <c r="C74" s="10">
        <v>29419</v>
      </c>
      <c r="D74" s="10">
        <v>20057</v>
      </c>
      <c r="E74" s="10">
        <v>9362</v>
      </c>
    </row>
    <row r="75" spans="1:5" x14ac:dyDescent="0.3">
      <c r="A75" s="10" t="s">
        <v>597</v>
      </c>
      <c r="B75" s="10" t="s">
        <v>145</v>
      </c>
      <c r="C75" s="10">
        <v>36259</v>
      </c>
      <c r="D75" s="10">
        <v>30941</v>
      </c>
      <c r="E75" s="10">
        <v>5318</v>
      </c>
    </row>
    <row r="76" spans="1:5" x14ac:dyDescent="0.3">
      <c r="A76" s="10" t="s">
        <v>480</v>
      </c>
      <c r="B76" s="10" t="s">
        <v>192</v>
      </c>
      <c r="C76" s="10">
        <v>74903</v>
      </c>
      <c r="D76" s="10">
        <v>52742</v>
      </c>
      <c r="E76" s="10">
        <v>22161</v>
      </c>
    </row>
    <row r="77" spans="1:5" x14ac:dyDescent="0.3">
      <c r="A77" s="10" t="s">
        <v>516</v>
      </c>
      <c r="B77" s="10" t="s">
        <v>175</v>
      </c>
      <c r="C77" s="10">
        <v>58259</v>
      </c>
      <c r="D77" s="10">
        <v>47660</v>
      </c>
      <c r="E77" s="10">
        <v>10599</v>
      </c>
    </row>
    <row r="78" spans="1:5" x14ac:dyDescent="0.3">
      <c r="A78" s="10" t="s">
        <v>603</v>
      </c>
      <c r="B78" s="10" t="s">
        <v>93</v>
      </c>
      <c r="C78" s="10">
        <v>7991</v>
      </c>
      <c r="D78" s="10">
        <v>6820</v>
      </c>
      <c r="E78" s="10">
        <v>1171</v>
      </c>
    </row>
    <row r="79" spans="1:5" x14ac:dyDescent="0.3">
      <c r="A79" s="10" t="s">
        <v>507</v>
      </c>
      <c r="B79" s="10" t="s">
        <v>200</v>
      </c>
      <c r="C79" s="10">
        <v>94603</v>
      </c>
      <c r="D79" s="10">
        <v>60572</v>
      </c>
      <c r="E79" s="10">
        <v>34031</v>
      </c>
    </row>
    <row r="80" spans="1:5" x14ac:dyDescent="0.3">
      <c r="A80" s="10" t="s">
        <v>556</v>
      </c>
      <c r="B80" s="10" t="s">
        <v>176</v>
      </c>
      <c r="C80" s="10">
        <v>60012</v>
      </c>
      <c r="D80" s="10">
        <v>44430</v>
      </c>
      <c r="E80" s="10">
        <v>15582</v>
      </c>
    </row>
    <row r="81" spans="1:5" x14ac:dyDescent="0.3">
      <c r="A81" s="10" t="s">
        <v>614</v>
      </c>
      <c r="B81" s="10" t="s">
        <v>106</v>
      </c>
      <c r="C81" s="10">
        <v>15496</v>
      </c>
      <c r="D81" s="10">
        <v>13111</v>
      </c>
      <c r="E81" s="10">
        <v>2385</v>
      </c>
    </row>
    <row r="82" spans="1:5" x14ac:dyDescent="0.3">
      <c r="A82" s="10" t="s">
        <v>571</v>
      </c>
      <c r="B82" s="10" t="s">
        <v>173</v>
      </c>
      <c r="C82" s="10">
        <v>56362</v>
      </c>
      <c r="D82" s="10">
        <v>38890</v>
      </c>
      <c r="E82" s="10">
        <v>17472</v>
      </c>
    </row>
    <row r="83" spans="1:5" x14ac:dyDescent="0.3">
      <c r="A83" s="10" t="s">
        <v>560</v>
      </c>
      <c r="B83" s="10" t="s">
        <v>155</v>
      </c>
      <c r="C83" s="10">
        <v>44880</v>
      </c>
      <c r="D83" s="10">
        <v>38793</v>
      </c>
      <c r="E83" s="10">
        <v>6087</v>
      </c>
    </row>
    <row r="84" spans="1:5" x14ac:dyDescent="0.3">
      <c r="A84" s="10" t="s">
        <v>590</v>
      </c>
      <c r="B84" s="10" t="s">
        <v>196</v>
      </c>
      <c r="C84" s="10">
        <v>86996</v>
      </c>
      <c r="D84" s="10">
        <v>58246</v>
      </c>
      <c r="E84" s="10">
        <v>28750</v>
      </c>
    </row>
    <row r="85" spans="1:5" x14ac:dyDescent="0.3">
      <c r="A85" s="10" t="s">
        <v>608</v>
      </c>
      <c r="B85" s="10" t="s">
        <v>167</v>
      </c>
      <c r="C85" s="10">
        <v>51787</v>
      </c>
      <c r="D85" s="10">
        <v>35558</v>
      </c>
      <c r="E85" s="10">
        <v>16229</v>
      </c>
    </row>
    <row r="86" spans="1:5" x14ac:dyDescent="0.3">
      <c r="A86" s="10" t="s">
        <v>548</v>
      </c>
      <c r="B86" s="10" t="s">
        <v>215</v>
      </c>
      <c r="C86" s="10">
        <v>202096</v>
      </c>
      <c r="D86" s="10">
        <v>151279</v>
      </c>
      <c r="E86" s="10">
        <v>50817</v>
      </c>
    </row>
    <row r="87" spans="1:5" x14ac:dyDescent="0.3">
      <c r="A87" s="10" t="s">
        <v>542</v>
      </c>
      <c r="B87" s="10" t="s">
        <v>183</v>
      </c>
      <c r="C87" s="10">
        <v>64632</v>
      </c>
      <c r="D87" s="10">
        <v>33669</v>
      </c>
      <c r="E87" s="10">
        <v>30963</v>
      </c>
    </row>
    <row r="88" spans="1:5" x14ac:dyDescent="0.3">
      <c r="A88" s="10" t="s">
        <v>521</v>
      </c>
      <c r="B88" s="10" t="s">
        <v>232</v>
      </c>
      <c r="C88" s="10">
        <v>677647</v>
      </c>
      <c r="D88" s="10">
        <v>447251</v>
      </c>
      <c r="E88" s="10">
        <v>230396</v>
      </c>
    </row>
    <row r="89" spans="1:5" x14ac:dyDescent="0.3">
      <c r="A89" s="10" t="s">
        <v>588</v>
      </c>
      <c r="B89" s="10" t="s">
        <v>182</v>
      </c>
      <c r="C89" s="10">
        <v>64136</v>
      </c>
      <c r="D89" s="10">
        <v>44411</v>
      </c>
      <c r="E89" s="10">
        <v>19725</v>
      </c>
    </row>
    <row r="90" spans="1:5" x14ac:dyDescent="0.3">
      <c r="A90" s="10" t="s">
        <v>533</v>
      </c>
      <c r="B90" s="10" t="s">
        <v>120</v>
      </c>
      <c r="C90" s="10">
        <v>20826</v>
      </c>
      <c r="D90" s="10">
        <v>16385</v>
      </c>
      <c r="E90" s="10">
        <v>4441</v>
      </c>
    </row>
    <row r="91" spans="1:5" x14ac:dyDescent="0.3">
      <c r="A91" s="10" t="s">
        <v>619</v>
      </c>
      <c r="B91" s="10" t="s">
        <v>169</v>
      </c>
      <c r="C91" s="10">
        <v>54341</v>
      </c>
      <c r="D91" s="10">
        <v>40300</v>
      </c>
      <c r="E91" s="10">
        <v>14041</v>
      </c>
    </row>
    <row r="92" spans="1:5" x14ac:dyDescent="0.3">
      <c r="A92" s="10" t="s">
        <v>565</v>
      </c>
      <c r="B92" s="10" t="s">
        <v>172</v>
      </c>
      <c r="C92" s="10">
        <v>54917</v>
      </c>
      <c r="D92" s="10">
        <v>33663</v>
      </c>
      <c r="E92" s="10">
        <v>21254</v>
      </c>
    </row>
    <row r="93" spans="1:5" x14ac:dyDescent="0.3">
      <c r="A93" s="10" t="s">
        <v>485</v>
      </c>
      <c r="B93" s="10" t="s">
        <v>129</v>
      </c>
      <c r="C93" s="10">
        <v>26299</v>
      </c>
      <c r="D93" s="10">
        <v>14883</v>
      </c>
      <c r="E93" s="10">
        <v>11416</v>
      </c>
    </row>
    <row r="94" spans="1:5" x14ac:dyDescent="0.3">
      <c r="A94" s="10" t="s">
        <v>591</v>
      </c>
      <c r="B94" s="10" t="s">
        <v>104</v>
      </c>
      <c r="C94" s="10">
        <v>13529</v>
      </c>
      <c r="D94" s="10">
        <v>10184</v>
      </c>
      <c r="E94" s="10">
        <v>3345</v>
      </c>
    </row>
    <row r="95" spans="1:5" x14ac:dyDescent="0.3">
      <c r="A95" s="12" t="s">
        <v>615</v>
      </c>
      <c r="B95" s="11" t="s">
        <v>100</v>
      </c>
      <c r="C95" s="11">
        <v>12506</v>
      </c>
      <c r="D95" s="11">
        <v>11650</v>
      </c>
      <c r="E95" s="10">
        <v>856</v>
      </c>
    </row>
    <row r="96" spans="1:5" x14ac:dyDescent="0.3">
      <c r="A96" s="10" t="s">
        <v>599</v>
      </c>
      <c r="B96" s="15" t="s">
        <v>114</v>
      </c>
      <c r="C96" s="15">
        <v>19346</v>
      </c>
      <c r="D96" s="15">
        <v>16630</v>
      </c>
      <c r="E96" s="10">
        <v>2716</v>
      </c>
    </row>
    <row r="97" spans="1:5" x14ac:dyDescent="0.3">
      <c r="A97" s="10" t="s">
        <v>536</v>
      </c>
      <c r="B97" s="10" t="s">
        <v>225</v>
      </c>
      <c r="C97" s="10">
        <v>467007</v>
      </c>
      <c r="D97" s="10">
        <v>331713</v>
      </c>
      <c r="E97" s="10">
        <v>135294</v>
      </c>
    </row>
    <row r="98" spans="1:5" x14ac:dyDescent="0.3">
      <c r="A98" s="10" t="s">
        <v>570</v>
      </c>
      <c r="B98" s="10" t="s">
        <v>226</v>
      </c>
      <c r="C98" s="10">
        <v>498575</v>
      </c>
      <c r="D98" s="10">
        <v>329941</v>
      </c>
      <c r="E98" s="10">
        <v>168634</v>
      </c>
    </row>
    <row r="99" spans="1:5" x14ac:dyDescent="0.3">
      <c r="A99" s="10" t="s">
        <v>568</v>
      </c>
      <c r="B99" s="10" t="s">
        <v>130</v>
      </c>
      <c r="C99" s="10">
        <v>27712</v>
      </c>
      <c r="D99" s="10">
        <v>20490</v>
      </c>
      <c r="E99" s="10">
        <v>7222</v>
      </c>
    </row>
    <row r="100" spans="1:5" x14ac:dyDescent="0.3">
      <c r="A100" s="10" t="s">
        <v>598</v>
      </c>
      <c r="B100" s="10" t="s">
        <v>136</v>
      </c>
      <c r="C100" s="10">
        <v>30709</v>
      </c>
      <c r="D100" s="10">
        <v>26347</v>
      </c>
      <c r="E100" s="10">
        <v>4362</v>
      </c>
    </row>
    <row r="101" spans="1:5" x14ac:dyDescent="0.3">
      <c r="A101" s="10" t="s">
        <v>482</v>
      </c>
      <c r="B101" s="10" t="s">
        <v>151</v>
      </c>
      <c r="C101" s="10">
        <v>41854</v>
      </c>
      <c r="D101" s="10">
        <v>29776</v>
      </c>
      <c r="E101" s="10">
        <v>12078</v>
      </c>
    </row>
    <row r="102" spans="1:5" x14ac:dyDescent="0.3">
      <c r="A102" s="10" t="s">
        <v>602</v>
      </c>
      <c r="B102" s="10" t="s">
        <v>128</v>
      </c>
      <c r="C102" s="10">
        <v>24823</v>
      </c>
      <c r="D102" s="10">
        <v>18128</v>
      </c>
      <c r="E102" s="10">
        <v>6695</v>
      </c>
    </row>
    <row r="103" spans="1:5" x14ac:dyDescent="0.3">
      <c r="A103" s="10" t="s">
        <v>489</v>
      </c>
      <c r="B103" s="10" t="s">
        <v>122</v>
      </c>
      <c r="C103" s="10">
        <v>21758</v>
      </c>
      <c r="D103" s="10">
        <v>12724</v>
      </c>
      <c r="E103" s="10">
        <v>9034</v>
      </c>
    </row>
    <row r="104" spans="1:5" x14ac:dyDescent="0.3">
      <c r="A104" s="10" t="s">
        <v>583</v>
      </c>
      <c r="B104" s="10" t="s">
        <v>214</v>
      </c>
      <c r="C104" s="10">
        <v>200911</v>
      </c>
      <c r="D104" s="10">
        <v>116985</v>
      </c>
      <c r="E104" s="10">
        <v>83926</v>
      </c>
    </row>
    <row r="105" spans="1:5" x14ac:dyDescent="0.3">
      <c r="A105" s="10" t="s">
        <v>496</v>
      </c>
      <c r="B105" s="10" t="s">
        <v>238</v>
      </c>
      <c r="C105" s="10">
        <v>3751722</v>
      </c>
      <c r="D105" s="10">
        <v>1708777</v>
      </c>
      <c r="E105" s="10">
        <v>2042945</v>
      </c>
    </row>
    <row r="106" spans="1:5" x14ac:dyDescent="0.3">
      <c r="A106" s="10" t="s">
        <v>547</v>
      </c>
      <c r="B106" s="10" t="s">
        <v>229</v>
      </c>
      <c r="C106" s="10">
        <v>601305</v>
      </c>
      <c r="D106" s="10">
        <v>377737</v>
      </c>
      <c r="E106" s="10">
        <v>223568</v>
      </c>
    </row>
    <row r="107" spans="1:5" x14ac:dyDescent="0.3">
      <c r="A107" s="10" t="s">
        <v>517</v>
      </c>
      <c r="B107" s="10" t="s">
        <v>156</v>
      </c>
      <c r="C107" s="10">
        <v>45532</v>
      </c>
      <c r="D107" s="10">
        <v>39238</v>
      </c>
      <c r="E107" s="10">
        <v>6294</v>
      </c>
    </row>
    <row r="108" spans="1:5" x14ac:dyDescent="0.3">
      <c r="A108" s="10" t="s">
        <v>606</v>
      </c>
      <c r="B108" s="10" t="s">
        <v>92</v>
      </c>
      <c r="C108" s="10">
        <v>7834</v>
      </c>
      <c r="D108" s="10">
        <v>6175</v>
      </c>
      <c r="E108" s="10">
        <v>1659</v>
      </c>
    </row>
    <row r="109" spans="1:5" x14ac:dyDescent="0.3">
      <c r="A109" s="10" t="s">
        <v>502</v>
      </c>
      <c r="B109" s="10" t="s">
        <v>166</v>
      </c>
      <c r="C109" s="10">
        <v>51338</v>
      </c>
      <c r="D109" s="10">
        <v>39912</v>
      </c>
      <c r="E109" s="10">
        <v>11426</v>
      </c>
    </row>
    <row r="110" spans="1:5" x14ac:dyDescent="0.3">
      <c r="A110" s="10" t="s">
        <v>495</v>
      </c>
      <c r="B110" s="10" t="s">
        <v>237</v>
      </c>
      <c r="C110" s="10">
        <v>2427924</v>
      </c>
      <c r="D110" s="10">
        <v>1086910</v>
      </c>
      <c r="E110" s="10">
        <v>1341014</v>
      </c>
    </row>
    <row r="111" spans="1:5" x14ac:dyDescent="0.3">
      <c r="A111" s="10" t="s">
        <v>492</v>
      </c>
      <c r="B111" s="10" t="s">
        <v>95</v>
      </c>
      <c r="C111" s="10">
        <v>9846</v>
      </c>
      <c r="D111" s="10">
        <v>6914</v>
      </c>
      <c r="E111" s="10">
        <v>2932</v>
      </c>
    </row>
    <row r="112" spans="1:5" x14ac:dyDescent="0.3">
      <c r="A112" s="10" t="s">
        <v>575</v>
      </c>
      <c r="B112" s="10" t="s">
        <v>108</v>
      </c>
      <c r="C112" s="10">
        <v>16835</v>
      </c>
      <c r="D112" s="10">
        <v>14317</v>
      </c>
      <c r="E112" s="10">
        <v>2518</v>
      </c>
    </row>
    <row r="113" spans="1:5" x14ac:dyDescent="0.3">
      <c r="A113" s="10" t="s">
        <v>509</v>
      </c>
      <c r="B113" s="10" t="s">
        <v>132</v>
      </c>
      <c r="C113" s="10">
        <v>28765</v>
      </c>
      <c r="D113" s="10">
        <v>23815</v>
      </c>
      <c r="E113" s="10">
        <v>4950</v>
      </c>
    </row>
    <row r="114" spans="1:5" x14ac:dyDescent="0.3">
      <c r="A114" s="10" t="s">
        <v>550</v>
      </c>
      <c r="B114" s="10" t="s">
        <v>219</v>
      </c>
      <c r="C114" s="10">
        <v>230537</v>
      </c>
      <c r="D114" s="10">
        <v>179386</v>
      </c>
      <c r="E114" s="10">
        <v>51151</v>
      </c>
    </row>
    <row r="115" spans="1:5" x14ac:dyDescent="0.3">
      <c r="A115" s="10" t="s">
        <v>600</v>
      </c>
      <c r="B115" s="10" t="s">
        <v>223</v>
      </c>
      <c r="C115" s="10">
        <v>421902</v>
      </c>
      <c r="D115" s="10">
        <v>271719</v>
      </c>
      <c r="E115" s="10">
        <v>150183</v>
      </c>
    </row>
    <row r="116" spans="1:5" x14ac:dyDescent="0.3">
      <c r="A116" s="10" t="s">
        <v>544</v>
      </c>
      <c r="B116" s="10" t="s">
        <v>123</v>
      </c>
      <c r="C116" s="10">
        <v>21788</v>
      </c>
      <c r="D116" s="10">
        <v>14209</v>
      </c>
      <c r="E116" s="10">
        <v>7579</v>
      </c>
    </row>
    <row r="117" spans="1:5" x14ac:dyDescent="0.3">
      <c r="A117" s="10" t="s">
        <v>612</v>
      </c>
      <c r="B117" s="10" t="s">
        <v>137</v>
      </c>
      <c r="C117" s="10">
        <v>31197</v>
      </c>
      <c r="D117" s="10">
        <v>25759</v>
      </c>
      <c r="E117" s="10">
        <v>5438</v>
      </c>
    </row>
    <row r="118" spans="1:5" x14ac:dyDescent="0.3">
      <c r="A118" s="10" t="s">
        <v>500</v>
      </c>
      <c r="B118" s="10" t="s">
        <v>205</v>
      </c>
      <c r="C118" s="10">
        <v>112383</v>
      </c>
      <c r="D118" s="10">
        <v>64083</v>
      </c>
      <c r="E118" s="10">
        <v>48300</v>
      </c>
    </row>
    <row r="119" spans="1:5" x14ac:dyDescent="0.3">
      <c r="A119" s="10" t="s">
        <v>580</v>
      </c>
      <c r="B119" s="10" t="s">
        <v>195</v>
      </c>
      <c r="C119" s="10">
        <v>84536</v>
      </c>
      <c r="D119" s="10">
        <v>65207</v>
      </c>
      <c r="E119" s="10">
        <v>19329</v>
      </c>
    </row>
    <row r="120" spans="1:5" x14ac:dyDescent="0.3">
      <c r="A120" s="10" t="s">
        <v>505</v>
      </c>
      <c r="B120" s="10" t="s">
        <v>163</v>
      </c>
      <c r="C120" s="10">
        <v>49854</v>
      </c>
      <c r="D120" s="10">
        <v>39910</v>
      </c>
      <c r="E120" s="10">
        <v>9944</v>
      </c>
    </row>
    <row r="121" spans="1:5" x14ac:dyDescent="0.3">
      <c r="A121" s="10" t="s">
        <v>541</v>
      </c>
      <c r="B121" s="10" t="s">
        <v>178</v>
      </c>
      <c r="C121" s="10">
        <v>62314</v>
      </c>
      <c r="D121" s="10">
        <v>24631</v>
      </c>
      <c r="E121" s="10">
        <v>37683</v>
      </c>
    </row>
    <row r="122" spans="1:5" x14ac:dyDescent="0.3">
      <c r="A122" s="10" t="s">
        <v>553</v>
      </c>
      <c r="B122" s="10" t="s">
        <v>165</v>
      </c>
      <c r="C122" s="10">
        <v>50825</v>
      </c>
      <c r="D122" s="10">
        <v>43273</v>
      </c>
      <c r="E122" s="10">
        <v>7552</v>
      </c>
    </row>
    <row r="123" spans="1:5" x14ac:dyDescent="0.3">
      <c r="A123" s="10" t="s">
        <v>530</v>
      </c>
      <c r="B123" s="10" t="s">
        <v>138</v>
      </c>
      <c r="C123" s="10">
        <v>31203</v>
      </c>
      <c r="D123" s="10">
        <v>24405</v>
      </c>
      <c r="E123" s="10">
        <v>6798</v>
      </c>
    </row>
    <row r="124" spans="1:5" x14ac:dyDescent="0.3">
      <c r="A124" s="10" t="s">
        <v>487</v>
      </c>
      <c r="B124" s="10" t="s">
        <v>144</v>
      </c>
      <c r="C124" s="10">
        <v>35683</v>
      </c>
      <c r="D124" s="10">
        <v>23342</v>
      </c>
      <c r="E124" s="10">
        <v>12341</v>
      </c>
    </row>
    <row r="125" spans="1:5" x14ac:dyDescent="0.3">
      <c r="A125" s="10" t="s">
        <v>584</v>
      </c>
      <c r="B125" s="10" t="s">
        <v>218</v>
      </c>
      <c r="C125" s="10">
        <v>223083</v>
      </c>
      <c r="D125" s="10">
        <v>146093</v>
      </c>
      <c r="E125" s="10">
        <v>76990</v>
      </c>
    </row>
    <row r="126" spans="1:5" x14ac:dyDescent="0.3">
      <c r="A126" s="10" t="s">
        <v>617</v>
      </c>
      <c r="B126" s="10" t="s">
        <v>220</v>
      </c>
      <c r="C126" s="10">
        <v>236669</v>
      </c>
      <c r="D126" s="10">
        <v>160296</v>
      </c>
      <c r="E126" s="10">
        <v>76373</v>
      </c>
    </row>
    <row r="127" spans="1:5" x14ac:dyDescent="0.3">
      <c r="A127" s="10" t="s">
        <v>586</v>
      </c>
      <c r="B127" s="10" t="s">
        <v>209</v>
      </c>
      <c r="C127" s="10">
        <v>154926</v>
      </c>
      <c r="D127" s="10">
        <v>105635</v>
      </c>
      <c r="E127" s="10">
        <v>49291</v>
      </c>
    </row>
    <row r="128" spans="1:5" x14ac:dyDescent="0.3">
      <c r="A128" s="10" t="s">
        <v>551</v>
      </c>
      <c r="B128" s="10" t="s">
        <v>174</v>
      </c>
      <c r="C128" s="10">
        <v>57123</v>
      </c>
      <c r="D128" s="10">
        <v>45689</v>
      </c>
      <c r="E128" s="10">
        <v>11434</v>
      </c>
    </row>
    <row r="129" spans="1:5" x14ac:dyDescent="0.3">
      <c r="A129" s="10" t="s">
        <v>481</v>
      </c>
      <c r="B129" s="10" t="s">
        <v>157</v>
      </c>
      <c r="C129" s="10">
        <v>46403</v>
      </c>
      <c r="D129" s="10">
        <v>29526</v>
      </c>
      <c r="E129" s="10">
        <v>16877</v>
      </c>
    </row>
    <row r="130" spans="1:5" x14ac:dyDescent="0.3">
      <c r="A130" s="10" t="s">
        <v>601</v>
      </c>
      <c r="B130" s="10" t="s">
        <v>202</v>
      </c>
      <c r="C130" s="10">
        <v>100199</v>
      </c>
      <c r="D130" s="10">
        <v>67950</v>
      </c>
      <c r="E130" s="10">
        <v>32249</v>
      </c>
    </row>
    <row r="131" spans="1:5" x14ac:dyDescent="0.3">
      <c r="A131" s="10" t="s">
        <v>576</v>
      </c>
      <c r="B131" s="10" t="s">
        <v>115</v>
      </c>
      <c r="C131" s="10">
        <v>19563</v>
      </c>
      <c r="D131" s="10">
        <v>15638</v>
      </c>
      <c r="E131" s="10">
        <v>3925</v>
      </c>
    </row>
    <row r="132" spans="1:5" x14ac:dyDescent="0.3">
      <c r="A132" s="10" t="s">
        <v>563</v>
      </c>
      <c r="B132" s="10" t="s">
        <v>230</v>
      </c>
      <c r="C132" s="10">
        <v>623665</v>
      </c>
      <c r="D132" s="10">
        <v>448581</v>
      </c>
      <c r="E132" s="10">
        <v>175084</v>
      </c>
    </row>
    <row r="133" spans="1:5" x14ac:dyDescent="0.3">
      <c r="A133" s="10" t="s">
        <v>561</v>
      </c>
      <c r="B133" s="10" t="s">
        <v>111</v>
      </c>
      <c r="C133" s="10">
        <v>17756</v>
      </c>
      <c r="D133" s="10">
        <v>11543</v>
      </c>
      <c r="E133" s="10">
        <v>6213</v>
      </c>
    </row>
    <row r="134" spans="1:5" x14ac:dyDescent="0.3">
      <c r="A134" s="10" t="s">
        <v>558</v>
      </c>
      <c r="B134" s="10" t="s">
        <v>124</v>
      </c>
      <c r="C134" s="10">
        <v>22298</v>
      </c>
      <c r="D134" s="10">
        <v>18834</v>
      </c>
      <c r="E134" s="10">
        <v>3464</v>
      </c>
    </row>
    <row r="135" spans="1:5" x14ac:dyDescent="0.3">
      <c r="A135" s="10" t="s">
        <v>552</v>
      </c>
      <c r="B135" s="10" t="s">
        <v>146</v>
      </c>
      <c r="C135" s="10">
        <v>47420</v>
      </c>
      <c r="D135" s="10">
        <v>40128</v>
      </c>
      <c r="E135" s="10">
        <v>7292</v>
      </c>
    </row>
    <row r="136" spans="1:5" x14ac:dyDescent="0.3">
      <c r="A136" s="10" t="s">
        <v>566</v>
      </c>
      <c r="B136" s="10" t="s">
        <v>152</v>
      </c>
      <c r="C136" s="10">
        <v>42165</v>
      </c>
      <c r="D136" s="10">
        <v>31752</v>
      </c>
      <c r="E136" s="10">
        <v>10413</v>
      </c>
    </row>
    <row r="137" spans="1:5" x14ac:dyDescent="0.3">
      <c r="A137" s="10" t="s">
        <v>488</v>
      </c>
      <c r="B137" s="10" t="s">
        <v>101</v>
      </c>
      <c r="C137" s="10">
        <v>12510</v>
      </c>
      <c r="D137" s="10">
        <v>8025</v>
      </c>
      <c r="E137" s="10">
        <v>4485</v>
      </c>
    </row>
    <row r="138" spans="1:5" x14ac:dyDescent="0.3">
      <c r="A138" s="10" t="s">
        <v>605</v>
      </c>
      <c r="B138" s="10" t="s">
        <v>103</v>
      </c>
      <c r="C138" s="10">
        <v>13391</v>
      </c>
      <c r="D138" s="10">
        <v>10915</v>
      </c>
      <c r="E138" s="10">
        <v>2476</v>
      </c>
    </row>
    <row r="139" spans="1:5" x14ac:dyDescent="0.3">
      <c r="B139" s="10" t="s">
        <v>16</v>
      </c>
      <c r="C139" s="10">
        <v>32175224</v>
      </c>
      <c r="D139" s="10">
        <v>18792262</v>
      </c>
      <c r="E139" s="10">
        <v>13382962</v>
      </c>
    </row>
    <row r="140" spans="1:5" x14ac:dyDescent="0.3">
      <c r="A140" s="10" t="s">
        <v>620</v>
      </c>
      <c r="B140" s="10" t="s">
        <v>204</v>
      </c>
      <c r="C140" s="10">
        <v>109796</v>
      </c>
      <c r="D140" s="10">
        <v>90252</v>
      </c>
      <c r="E140" s="10">
        <v>19544</v>
      </c>
    </row>
    <row r="141" spans="1:5" x14ac:dyDescent="0.3">
      <c r="A141" s="10" t="s">
        <v>581</v>
      </c>
      <c r="B141" s="10" t="s">
        <v>185</v>
      </c>
      <c r="C141" s="10">
        <v>66004</v>
      </c>
      <c r="D141" s="10">
        <v>44296</v>
      </c>
      <c r="E141" s="10">
        <v>21708</v>
      </c>
    </row>
    <row r="142" spans="1:5" x14ac:dyDescent="0.3">
      <c r="A142" s="10" t="s">
        <v>506</v>
      </c>
      <c r="B142" s="10" t="s">
        <v>150</v>
      </c>
      <c r="C142" s="10">
        <v>41769</v>
      </c>
      <c r="D142" s="10">
        <v>34072</v>
      </c>
      <c r="E142" s="10">
        <v>7697</v>
      </c>
    </row>
    <row r="143" spans="1:5" x14ac:dyDescent="0.3">
      <c r="A143" s="10" t="s">
        <v>567</v>
      </c>
      <c r="B143" s="10" t="s">
        <v>187</v>
      </c>
      <c r="C143" s="10">
        <v>69656</v>
      </c>
      <c r="D143" s="10">
        <v>51895</v>
      </c>
      <c r="E143" s="10">
        <v>17761</v>
      </c>
    </row>
    <row r="144" spans="1:5" x14ac:dyDescent="0.3">
      <c r="A144" s="10" t="s">
        <v>522</v>
      </c>
      <c r="B144" s="10" t="s">
        <v>210</v>
      </c>
      <c r="C144" s="10">
        <v>184644</v>
      </c>
      <c r="D144" s="10">
        <v>123122</v>
      </c>
      <c r="E144" s="10">
        <v>61522</v>
      </c>
    </row>
    <row r="145" spans="1:5" x14ac:dyDescent="0.3">
      <c r="A145" s="10" t="s">
        <v>532</v>
      </c>
      <c r="B145" s="10" t="s">
        <v>119</v>
      </c>
      <c r="C145" s="10">
        <v>20805</v>
      </c>
      <c r="D145" s="10">
        <v>16789</v>
      </c>
      <c r="E145" s="10">
        <v>4016</v>
      </c>
    </row>
    <row r="146" spans="1:5" x14ac:dyDescent="0.3">
      <c r="A146" s="10" t="s">
        <v>529</v>
      </c>
      <c r="B146" s="10" t="s">
        <v>134</v>
      </c>
      <c r="C146" s="10">
        <v>29178</v>
      </c>
      <c r="D146" s="10">
        <v>19255</v>
      </c>
      <c r="E146" s="10">
        <v>9923</v>
      </c>
    </row>
    <row r="147" spans="1:5" x14ac:dyDescent="0.3">
      <c r="A147" s="10" t="s">
        <v>478</v>
      </c>
      <c r="B147" s="10" t="s">
        <v>199</v>
      </c>
      <c r="C147" s="10">
        <v>91535</v>
      </c>
      <c r="D147" s="10">
        <v>68804</v>
      </c>
      <c r="E147" s="10">
        <v>22731</v>
      </c>
    </row>
    <row r="148" spans="1:5" x14ac:dyDescent="0.3">
      <c r="A148" s="10" t="s">
        <v>519</v>
      </c>
      <c r="B148" s="10" t="s">
        <v>127</v>
      </c>
      <c r="C148" s="10">
        <v>23120</v>
      </c>
      <c r="D148" s="10">
        <v>20900</v>
      </c>
      <c r="E148" s="10">
        <v>2220</v>
      </c>
    </row>
    <row r="149" spans="1:5" x14ac:dyDescent="0.3">
      <c r="A149" s="10" t="s">
        <v>604</v>
      </c>
      <c r="B149" s="10" t="s">
        <v>107</v>
      </c>
      <c r="C149" s="10">
        <v>16160</v>
      </c>
      <c r="D149" s="10">
        <v>13269</v>
      </c>
      <c r="E149" s="10">
        <v>2891</v>
      </c>
    </row>
    <row r="150" spans="1:5" x14ac:dyDescent="0.3">
      <c r="A150" s="10" t="s">
        <v>513</v>
      </c>
      <c r="B150" s="10" t="s">
        <v>221</v>
      </c>
      <c r="C150" s="10">
        <v>359631</v>
      </c>
      <c r="D150" s="10">
        <v>219826</v>
      </c>
      <c r="E150" s="10">
        <v>139805</v>
      </c>
    </row>
    <row r="151" spans="1:5" x14ac:dyDescent="0.3">
      <c r="A151" s="10" t="s">
        <v>555</v>
      </c>
      <c r="B151" s="10" t="s">
        <v>139</v>
      </c>
      <c r="C151" s="10">
        <v>32099</v>
      </c>
      <c r="D151" s="10">
        <v>23655</v>
      </c>
      <c r="E151" s="10">
        <v>8444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9DA-331F-4136-9D6B-03012DF9DB6F}">
  <dimension ref="B2:K73"/>
  <sheetViews>
    <sheetView topLeftCell="A26" workbookViewId="0">
      <selection activeCell="C27" sqref="C27"/>
    </sheetView>
  </sheetViews>
  <sheetFormatPr defaultRowHeight="14.4" x14ac:dyDescent="0.3"/>
  <cols>
    <col min="5" max="5" width="9.109375" bestFit="1" customWidth="1"/>
    <col min="8" max="8" width="11" bestFit="1" customWidth="1"/>
  </cols>
  <sheetData>
    <row r="2" spans="2:8" x14ac:dyDescent="0.3">
      <c r="B2" s="2" t="s">
        <v>257</v>
      </c>
      <c r="D2" t="s">
        <v>258</v>
      </c>
    </row>
    <row r="4" spans="2:8" x14ac:dyDescent="0.3">
      <c r="B4" t="s">
        <v>259</v>
      </c>
      <c r="C4" t="s">
        <v>38</v>
      </c>
      <c r="E4" t="s">
        <v>259</v>
      </c>
      <c r="F4" t="s">
        <v>38</v>
      </c>
    </row>
    <row r="5" spans="2:8" x14ac:dyDescent="0.3">
      <c r="B5" t="s">
        <v>248</v>
      </c>
      <c r="C5" s="4">
        <v>16730</v>
      </c>
      <c r="G5" t="s">
        <v>253</v>
      </c>
      <c r="H5" s="4">
        <v>1186023</v>
      </c>
    </row>
    <row r="6" spans="2:8" x14ac:dyDescent="0.3">
      <c r="B6" t="s">
        <v>249</v>
      </c>
      <c r="C6" s="4">
        <v>140453</v>
      </c>
      <c r="G6" t="s">
        <v>254</v>
      </c>
      <c r="H6" s="4">
        <v>826786</v>
      </c>
    </row>
    <row r="7" spans="2:8" x14ac:dyDescent="0.3">
      <c r="B7" t="s">
        <v>250</v>
      </c>
      <c r="C7" s="4">
        <v>161240</v>
      </c>
      <c r="G7" t="s">
        <v>249</v>
      </c>
      <c r="H7" s="4">
        <v>140453</v>
      </c>
    </row>
    <row r="8" spans="2:8" x14ac:dyDescent="0.3">
      <c r="B8" t="s">
        <v>251</v>
      </c>
      <c r="C8" s="4">
        <v>149701</v>
      </c>
      <c r="G8" t="s">
        <v>248</v>
      </c>
      <c r="H8" s="4">
        <v>16730</v>
      </c>
    </row>
    <row r="9" spans="2:8" x14ac:dyDescent="0.3">
      <c r="B9" t="s">
        <v>252</v>
      </c>
      <c r="C9" s="4">
        <v>100083</v>
      </c>
      <c r="G9" t="s">
        <v>252</v>
      </c>
      <c r="H9" s="4">
        <v>100083</v>
      </c>
    </row>
    <row r="10" spans="2:8" x14ac:dyDescent="0.3">
      <c r="B10" t="s">
        <v>253</v>
      </c>
      <c r="C10" s="4">
        <v>1186023</v>
      </c>
      <c r="G10" t="s">
        <v>255</v>
      </c>
      <c r="H10" s="4">
        <v>265102</v>
      </c>
    </row>
    <row r="11" spans="2:8" x14ac:dyDescent="0.3">
      <c r="B11" t="s">
        <v>254</v>
      </c>
      <c r="C11" s="4">
        <v>826786</v>
      </c>
      <c r="G11" t="s">
        <v>251</v>
      </c>
      <c r="H11" s="4">
        <v>149701</v>
      </c>
    </row>
    <row r="12" spans="2:8" x14ac:dyDescent="0.3">
      <c r="B12" t="s">
        <v>255</v>
      </c>
      <c r="C12" s="4">
        <v>265102</v>
      </c>
      <c r="G12" t="s">
        <v>250</v>
      </c>
      <c r="H12" s="4">
        <v>161240</v>
      </c>
    </row>
    <row r="13" spans="2:8" x14ac:dyDescent="0.3">
      <c r="B13" t="s">
        <v>256</v>
      </c>
      <c r="C13" s="4">
        <v>2846118</v>
      </c>
      <c r="E13" t="s">
        <v>256</v>
      </c>
      <c r="F13" s="4">
        <v>2846118</v>
      </c>
    </row>
    <row r="16" spans="2:8" x14ac:dyDescent="0.3">
      <c r="B16" s="2" t="s">
        <v>275</v>
      </c>
    </row>
    <row r="17" spans="2:10" x14ac:dyDescent="0.3">
      <c r="B17" t="s">
        <v>276</v>
      </c>
    </row>
    <row r="19" spans="2:10" x14ac:dyDescent="0.3">
      <c r="C19" t="s">
        <v>247</v>
      </c>
      <c r="D19" t="s">
        <v>260</v>
      </c>
      <c r="E19" t="s">
        <v>261</v>
      </c>
      <c r="F19" t="s">
        <v>262</v>
      </c>
      <c r="G19" t="s">
        <v>263</v>
      </c>
      <c r="H19" t="s">
        <v>264</v>
      </c>
      <c r="I19" t="s">
        <v>265</v>
      </c>
    </row>
    <row r="20" spans="2:10" x14ac:dyDescent="0.3">
      <c r="B20">
        <v>1</v>
      </c>
      <c r="C20" t="s">
        <v>266</v>
      </c>
      <c r="D20">
        <v>824</v>
      </c>
      <c r="E20">
        <v>802</v>
      </c>
      <c r="F20" s="4">
        <v>4523</v>
      </c>
      <c r="G20" s="4">
        <v>4306</v>
      </c>
      <c r="H20" s="4">
        <v>5347</v>
      </c>
      <c r="I20" s="4">
        <v>5108</v>
      </c>
    </row>
    <row r="21" spans="2:10" x14ac:dyDescent="0.3">
      <c r="B21">
        <v>2</v>
      </c>
      <c r="C21" t="s">
        <v>267</v>
      </c>
      <c r="D21" s="4">
        <v>1967</v>
      </c>
      <c r="E21" s="4">
        <v>1877</v>
      </c>
      <c r="F21" s="4">
        <v>3019</v>
      </c>
      <c r="G21" s="4">
        <v>2966</v>
      </c>
      <c r="H21" s="4">
        <v>4986</v>
      </c>
      <c r="I21" s="4">
        <v>4843</v>
      </c>
    </row>
    <row r="22" spans="2:10" x14ac:dyDescent="0.3">
      <c r="B22">
        <v>3</v>
      </c>
      <c r="C22" t="s">
        <v>268</v>
      </c>
      <c r="D22">
        <v>182</v>
      </c>
      <c r="E22">
        <v>169</v>
      </c>
      <c r="F22">
        <v>331</v>
      </c>
      <c r="G22">
        <v>339</v>
      </c>
      <c r="H22">
        <v>513</v>
      </c>
      <c r="I22">
        <v>508</v>
      </c>
    </row>
    <row r="23" spans="2:10" x14ac:dyDescent="0.3">
      <c r="B23">
        <v>4</v>
      </c>
      <c r="C23" t="s">
        <v>269</v>
      </c>
      <c r="D23">
        <v>25</v>
      </c>
      <c r="E23">
        <v>29</v>
      </c>
      <c r="F23">
        <v>47</v>
      </c>
      <c r="G23">
        <v>24</v>
      </c>
      <c r="H23">
        <v>72</v>
      </c>
      <c r="I23">
        <v>53</v>
      </c>
    </row>
    <row r="24" spans="2:10" x14ac:dyDescent="0.3">
      <c r="B24">
        <v>5</v>
      </c>
      <c r="C24" t="s">
        <v>270</v>
      </c>
      <c r="D24">
        <v>142</v>
      </c>
      <c r="E24">
        <v>134</v>
      </c>
      <c r="F24">
        <v>135</v>
      </c>
      <c r="G24">
        <v>148</v>
      </c>
      <c r="H24">
        <v>277</v>
      </c>
      <c r="I24">
        <v>282</v>
      </c>
    </row>
    <row r="25" spans="2:10" x14ac:dyDescent="0.3">
      <c r="B25">
        <v>6</v>
      </c>
      <c r="C25" t="s">
        <v>16</v>
      </c>
      <c r="D25" s="4">
        <v>4016</v>
      </c>
      <c r="E25" s="4">
        <v>3922</v>
      </c>
      <c r="F25" s="4">
        <v>9575</v>
      </c>
      <c r="G25" s="4">
        <v>9303</v>
      </c>
      <c r="H25" s="4">
        <v>13591</v>
      </c>
      <c r="I25" s="4">
        <v>13225</v>
      </c>
    </row>
    <row r="26" spans="2:10" x14ac:dyDescent="0.3">
      <c r="B26">
        <v>7</v>
      </c>
      <c r="C26" t="s">
        <v>271</v>
      </c>
      <c r="D26">
        <v>219</v>
      </c>
      <c r="E26">
        <v>221</v>
      </c>
      <c r="F26">
        <v>478</v>
      </c>
      <c r="G26">
        <v>505</v>
      </c>
      <c r="H26">
        <v>697</v>
      </c>
      <c r="I26">
        <v>726</v>
      </c>
    </row>
    <row r="27" spans="2:10" x14ac:dyDescent="0.3">
      <c r="B27">
        <v>8</v>
      </c>
      <c r="C27" t="s">
        <v>272</v>
      </c>
      <c r="D27">
        <v>327</v>
      </c>
      <c r="E27">
        <v>299</v>
      </c>
      <c r="F27">
        <v>456</v>
      </c>
      <c r="G27">
        <v>436</v>
      </c>
      <c r="H27">
        <v>783</v>
      </c>
      <c r="I27">
        <v>735</v>
      </c>
    </row>
    <row r="28" spans="2:10" x14ac:dyDescent="0.3">
      <c r="B28">
        <v>9</v>
      </c>
      <c r="C28" t="s">
        <v>273</v>
      </c>
      <c r="D28">
        <v>214</v>
      </c>
      <c r="E28">
        <v>256</v>
      </c>
      <c r="F28">
        <v>586</v>
      </c>
      <c r="G28">
        <v>579</v>
      </c>
      <c r="H28">
        <v>800</v>
      </c>
      <c r="I28">
        <v>835</v>
      </c>
    </row>
    <row r="29" spans="2:10" x14ac:dyDescent="0.3">
      <c r="B29">
        <v>10</v>
      </c>
      <c r="C29" t="s">
        <v>274</v>
      </c>
      <c r="D29">
        <v>116</v>
      </c>
      <c r="E29">
        <v>135</v>
      </c>
      <c r="F29">
        <v>0</v>
      </c>
      <c r="G29">
        <v>0</v>
      </c>
    </row>
    <row r="31" spans="2:10" x14ac:dyDescent="0.3">
      <c r="B31" t="s">
        <v>247</v>
      </c>
      <c r="C31" t="s">
        <v>277</v>
      </c>
      <c r="D31" t="s">
        <v>278</v>
      </c>
      <c r="E31" t="s">
        <v>16</v>
      </c>
      <c r="G31" t="s">
        <v>247</v>
      </c>
      <c r="H31" t="s">
        <v>277</v>
      </c>
      <c r="I31" t="s">
        <v>278</v>
      </c>
      <c r="J31" t="s">
        <v>16</v>
      </c>
    </row>
    <row r="32" spans="2:10" x14ac:dyDescent="0.3">
      <c r="B32" t="s">
        <v>266</v>
      </c>
      <c r="C32">
        <f>E20+D20</f>
        <v>1626</v>
      </c>
      <c r="D32" s="4">
        <f>F20+G20</f>
        <v>8829</v>
      </c>
      <c r="E32" s="4">
        <f t="shared" ref="E32:E41" si="0">D32+C32</f>
        <v>10455</v>
      </c>
      <c r="G32" t="s">
        <v>266</v>
      </c>
      <c r="H32" cm="1">
        <f t="array" ref="H32:H40">C32:C40/C43*C45</f>
        <v>694.06790562126298</v>
      </c>
      <c r="I32" cm="1">
        <f t="array" ref="I32:I40">D32:D40/D43*D45</f>
        <v>10956.797806435503</v>
      </c>
      <c r="J32">
        <f>H32+I32</f>
        <v>11650.865712056766</v>
      </c>
    </row>
    <row r="33" spans="2:10" x14ac:dyDescent="0.3">
      <c r="B33" t="s">
        <v>267</v>
      </c>
      <c r="C33">
        <f>E21+D21</f>
        <v>3844</v>
      </c>
      <c r="D33" s="4">
        <f>F21+G21</f>
        <v>5985</v>
      </c>
      <c r="E33" s="4">
        <f t="shared" si="0"/>
        <v>9829</v>
      </c>
      <c r="G33" t="s">
        <v>267</v>
      </c>
      <c r="H33">
        <v>1640.834581308816</v>
      </c>
      <c r="I33">
        <v>7427.3909697039862</v>
      </c>
      <c r="J33">
        <f t="shared" ref="J33:J41" si="1">H33+I33</f>
        <v>9068.2255510128016</v>
      </c>
    </row>
    <row r="34" spans="2:10" x14ac:dyDescent="0.3">
      <c r="B34" t="s">
        <v>268</v>
      </c>
      <c r="C34">
        <f>E22+D22</f>
        <v>351</v>
      </c>
      <c r="D34" s="4">
        <f>F22+G22</f>
        <v>670</v>
      </c>
      <c r="E34" s="4">
        <f t="shared" si="0"/>
        <v>1021</v>
      </c>
      <c r="G34" t="s">
        <v>268</v>
      </c>
      <c r="H34">
        <v>149.82646671160106</v>
      </c>
      <c r="I34">
        <v>831.47066828766435</v>
      </c>
      <c r="J34">
        <f t="shared" si="1"/>
        <v>981.29713499926538</v>
      </c>
    </row>
    <row r="35" spans="2:10" x14ac:dyDescent="0.3">
      <c r="B35" t="s">
        <v>269</v>
      </c>
      <c r="C35">
        <f>E23+D23</f>
        <v>54</v>
      </c>
      <c r="D35" s="4">
        <f>F23+G23</f>
        <v>71</v>
      </c>
      <c r="E35" s="4">
        <f t="shared" si="0"/>
        <v>125</v>
      </c>
      <c r="G35" t="s">
        <v>269</v>
      </c>
      <c r="H35">
        <v>23.050225647938621</v>
      </c>
      <c r="I35">
        <v>88.111070818543524</v>
      </c>
      <c r="J35">
        <f t="shared" si="1"/>
        <v>111.16129646648214</v>
      </c>
    </row>
    <row r="36" spans="2:10" x14ac:dyDescent="0.3">
      <c r="B36" t="s">
        <v>270</v>
      </c>
      <c r="C36">
        <f>E24+D24</f>
        <v>276</v>
      </c>
      <c r="D36" s="4">
        <f>F24+G24</f>
        <v>283</v>
      </c>
      <c r="E36" s="4">
        <f t="shared" si="0"/>
        <v>559</v>
      </c>
      <c r="G36" s="4" t="s">
        <v>270</v>
      </c>
      <c r="H36">
        <v>117.8122644227974</v>
      </c>
      <c r="I36" s="4">
        <v>351.20328227672985</v>
      </c>
      <c r="J36">
        <f t="shared" si="1"/>
        <v>469.01554669952725</v>
      </c>
    </row>
    <row r="37" spans="2:10" x14ac:dyDescent="0.3">
      <c r="B37" t="s">
        <v>271</v>
      </c>
      <c r="C37">
        <f>E26+D26</f>
        <v>440</v>
      </c>
      <c r="D37" s="4">
        <f>F26+G26</f>
        <v>983</v>
      </c>
      <c r="E37" s="4">
        <f t="shared" si="0"/>
        <v>1423</v>
      </c>
      <c r="G37" t="s">
        <v>16</v>
      </c>
      <c r="H37" s="4">
        <v>187.81665342764802</v>
      </c>
      <c r="I37">
        <v>1219.9039804877223</v>
      </c>
      <c r="J37">
        <f t="shared" si="1"/>
        <v>1407.7206339153704</v>
      </c>
    </row>
    <row r="38" spans="2:10" x14ac:dyDescent="0.3">
      <c r="B38" t="s">
        <v>272</v>
      </c>
      <c r="C38">
        <f>E27+D27</f>
        <v>626</v>
      </c>
      <c r="D38" s="4">
        <f>F27+G27</f>
        <v>892</v>
      </c>
      <c r="E38" s="4">
        <f t="shared" si="0"/>
        <v>1518</v>
      </c>
      <c r="G38" t="s">
        <v>271</v>
      </c>
      <c r="H38">
        <v>267.21187510388103</v>
      </c>
      <c r="I38">
        <v>1106.9728897202933</v>
      </c>
      <c r="J38">
        <f t="shared" si="1"/>
        <v>1374.1847648241744</v>
      </c>
    </row>
    <row r="39" spans="2:10" x14ac:dyDescent="0.3">
      <c r="B39" t="s">
        <v>273</v>
      </c>
      <c r="C39">
        <f>E28+D28</f>
        <v>470</v>
      </c>
      <c r="D39" s="4">
        <f>F28+G28</f>
        <v>1165</v>
      </c>
      <c r="E39" s="4">
        <f t="shared" si="0"/>
        <v>1635</v>
      </c>
      <c r="G39" t="s">
        <v>272</v>
      </c>
      <c r="H39">
        <v>200.62233434316948</v>
      </c>
      <c r="I39">
        <v>1445.7661620225804</v>
      </c>
      <c r="J39">
        <f t="shared" si="1"/>
        <v>1646.3884963657499</v>
      </c>
    </row>
    <row r="40" spans="2:10" x14ac:dyDescent="0.3">
      <c r="B40" t="s">
        <v>274</v>
      </c>
      <c r="C40">
        <f>E29+D29</f>
        <v>251</v>
      </c>
      <c r="D40" s="4">
        <f>F29+G29</f>
        <v>0</v>
      </c>
      <c r="E40" s="4">
        <f t="shared" si="0"/>
        <v>251</v>
      </c>
      <c r="G40" s="4" t="s">
        <v>273</v>
      </c>
      <c r="H40">
        <v>107.14086365986286</v>
      </c>
      <c r="I40" s="4">
        <v>0</v>
      </c>
      <c r="J40">
        <f t="shared" si="1"/>
        <v>107.14086365986286</v>
      </c>
    </row>
    <row r="41" spans="2:10" x14ac:dyDescent="0.3">
      <c r="B41" t="s">
        <v>16</v>
      </c>
      <c r="C41">
        <f>E25+D25</f>
        <v>7938</v>
      </c>
      <c r="D41" s="4">
        <f>F25+G25</f>
        <v>18878</v>
      </c>
      <c r="E41" s="4">
        <f t="shared" si="0"/>
        <v>26816</v>
      </c>
      <c r="G41" t="s">
        <v>274</v>
      </c>
      <c r="H41" s="4"/>
      <c r="J41">
        <f t="shared" si="1"/>
        <v>0</v>
      </c>
    </row>
    <row r="43" spans="2:10" x14ac:dyDescent="0.3">
      <c r="C43">
        <f>SUM(C32:C40)</f>
        <v>7938</v>
      </c>
      <c r="D43" s="4">
        <f>SUM(D32:D40)</f>
        <v>18878</v>
      </c>
      <c r="E43" s="4">
        <f>C43+D43</f>
        <v>26816</v>
      </c>
    </row>
    <row r="44" spans="2:10" x14ac:dyDescent="0.3">
      <c r="C44">
        <f>C43/E43</f>
        <v>0.29601730310262531</v>
      </c>
      <c r="D44">
        <f>D43/E43</f>
        <v>0.70398269689737469</v>
      </c>
      <c r="G44" s="4"/>
      <c r="I44" s="4"/>
    </row>
    <row r="45" spans="2:10" x14ac:dyDescent="0.3">
      <c r="C45" s="2">
        <f>E49*E43</f>
        <v>3388.3831702469774</v>
      </c>
      <c r="D45" s="17">
        <f>E43-C45</f>
        <v>23427.616829753024</v>
      </c>
      <c r="H45" s="4"/>
      <c r="J45" s="4"/>
    </row>
    <row r="47" spans="2:10" x14ac:dyDescent="0.3">
      <c r="B47" s="2" t="s">
        <v>284</v>
      </c>
    </row>
    <row r="48" spans="2:10" x14ac:dyDescent="0.3">
      <c r="B48" t="s">
        <v>279</v>
      </c>
      <c r="C48" t="s">
        <v>282</v>
      </c>
      <c r="D48">
        <v>313000</v>
      </c>
      <c r="E48" t="s">
        <v>283</v>
      </c>
      <c r="G48" s="4"/>
      <c r="I48" s="4"/>
    </row>
    <row r="49" spans="2:11" x14ac:dyDescent="0.3">
      <c r="B49" t="s">
        <v>280</v>
      </c>
      <c r="C49" t="s">
        <v>281</v>
      </c>
      <c r="D49" s="4">
        <v>2477113</v>
      </c>
      <c r="E49">
        <f>D48/D49</f>
        <v>0.1263567709668473</v>
      </c>
      <c r="H49" s="4"/>
      <c r="J49" s="4"/>
    </row>
    <row r="51" spans="2:11" x14ac:dyDescent="0.3">
      <c r="B51" t="s">
        <v>382</v>
      </c>
      <c r="D51" t="s">
        <v>380</v>
      </c>
      <c r="E51" t="s">
        <v>381</v>
      </c>
    </row>
    <row r="52" spans="2:11" x14ac:dyDescent="0.3">
      <c r="C52" s="4">
        <v>2846118</v>
      </c>
      <c r="D52">
        <f>C52*E49</f>
        <v>359626.28027062153</v>
      </c>
      <c r="E52" s="4">
        <f>C52-D52</f>
        <v>2486491.7197293784</v>
      </c>
    </row>
    <row r="55" spans="2:11" x14ac:dyDescent="0.3">
      <c r="B55" s="2" t="s">
        <v>383</v>
      </c>
      <c r="D55" t="s">
        <v>277</v>
      </c>
      <c r="E55" t="s">
        <v>278</v>
      </c>
    </row>
    <row r="56" spans="2:11" x14ac:dyDescent="0.3">
      <c r="C56" t="s">
        <v>253</v>
      </c>
      <c r="D56">
        <v>71805.018506961249</v>
      </c>
      <c r="E56">
        <v>1114217.9814930388</v>
      </c>
      <c r="F56">
        <f>E56+D56</f>
        <v>1186023</v>
      </c>
      <c r="G56" s="18">
        <f t="shared" ref="G56:G63" si="2">D56/F56</f>
        <v>6.0542686361867562E-2</v>
      </c>
      <c r="H56" s="18">
        <f t="shared" ref="H56:H63" si="3">E56/F56</f>
        <v>0.93945731363813245</v>
      </c>
      <c r="I56" s="19">
        <f>G56-J56</f>
        <v>-9.4980986521920094E-2</v>
      </c>
      <c r="J56" s="18">
        <f t="shared" ref="J56:J63" si="4">C32/E32</f>
        <v>0.15552367288378766</v>
      </c>
      <c r="K56" s="18">
        <f t="shared" ref="K56:K63" si="5">D32/E32</f>
        <v>0.84447632711621234</v>
      </c>
    </row>
    <row r="57" spans="2:11" x14ac:dyDescent="0.3">
      <c r="C57" t="s">
        <v>254</v>
      </c>
      <c r="D57">
        <v>151719.49696200824</v>
      </c>
      <c r="E57">
        <v>675066.5030379917</v>
      </c>
      <c r="F57">
        <f t="shared" ref="F57:F63" si="6">E57+D57</f>
        <v>826786</v>
      </c>
      <c r="G57" s="18">
        <f t="shared" si="2"/>
        <v>0.18350515969308653</v>
      </c>
      <c r="H57" s="18">
        <f t="shared" si="3"/>
        <v>0.81649484030691344</v>
      </c>
      <c r="I57" s="19">
        <f t="shared" ref="I57:I63" si="7">G57-J57</f>
        <v>-0.20758243823142256</v>
      </c>
      <c r="J57" s="18">
        <f t="shared" si="4"/>
        <v>0.39108759792450909</v>
      </c>
      <c r="K57" s="18">
        <f t="shared" si="5"/>
        <v>0.60891240207549091</v>
      </c>
    </row>
    <row r="58" spans="2:11" x14ac:dyDescent="0.3">
      <c r="C58" t="s">
        <v>249</v>
      </c>
      <c r="D58">
        <v>21758.90509703253</v>
      </c>
      <c r="E58">
        <v>118694.09490296747</v>
      </c>
      <c r="F58">
        <f t="shared" si="6"/>
        <v>140453</v>
      </c>
      <c r="G58" s="18">
        <f>D58/F58</f>
        <v>0.15491947553297208</v>
      </c>
      <c r="H58" s="18">
        <f t="shared" si="3"/>
        <v>0.84508052446702786</v>
      </c>
      <c r="I58" s="19">
        <f t="shared" si="7"/>
        <v>-0.18886113171482422</v>
      </c>
      <c r="J58" s="18">
        <f t="shared" si="4"/>
        <v>0.3437806072477963</v>
      </c>
      <c r="K58" s="18">
        <f t="shared" si="5"/>
        <v>0.65621939275220376</v>
      </c>
    </row>
    <row r="59" spans="2:11" x14ac:dyDescent="0.3">
      <c r="C59" t="s">
        <v>248</v>
      </c>
      <c r="D59">
        <v>3516.6168370144187</v>
      </c>
      <c r="E59">
        <v>13213.383162985579</v>
      </c>
      <c r="F59">
        <f t="shared" si="6"/>
        <v>16730</v>
      </c>
      <c r="G59" s="18">
        <f t="shared" si="2"/>
        <v>0.21019825684485469</v>
      </c>
      <c r="H59" s="18">
        <f t="shared" si="3"/>
        <v>0.78980174315514518</v>
      </c>
      <c r="I59" s="19">
        <f t="shared" si="7"/>
        <v>-0.22180174315514531</v>
      </c>
      <c r="J59" s="18">
        <f t="shared" si="4"/>
        <v>0.432</v>
      </c>
      <c r="K59" s="18">
        <f t="shared" si="5"/>
        <v>0.56799999999999995</v>
      </c>
    </row>
    <row r="60" spans="2:11" x14ac:dyDescent="0.3">
      <c r="C60" t="s">
        <v>252</v>
      </c>
      <c r="D60">
        <v>25464.920503390313</v>
      </c>
      <c r="E60">
        <v>74618.079496609687</v>
      </c>
      <c r="F60">
        <f t="shared" si="6"/>
        <v>100083</v>
      </c>
      <c r="G60" s="18">
        <f t="shared" si="2"/>
        <v>0.25443802147607797</v>
      </c>
      <c r="H60" s="18">
        <f t="shared" si="3"/>
        <v>0.74556197852392203</v>
      </c>
      <c r="I60" s="19">
        <f t="shared" si="7"/>
        <v>-0.23930079784413671</v>
      </c>
      <c r="J60" s="18">
        <f t="shared" si="4"/>
        <v>0.49373881932021468</v>
      </c>
      <c r="K60" s="18">
        <f t="shared" si="5"/>
        <v>0.50626118067978532</v>
      </c>
    </row>
    <row r="61" spans="2:11" x14ac:dyDescent="0.3">
      <c r="C61" t="s">
        <v>255</v>
      </c>
      <c r="D61">
        <v>35899.908814979412</v>
      </c>
      <c r="E61">
        <v>229202.0911850206</v>
      </c>
      <c r="F61">
        <f t="shared" si="6"/>
        <v>265102</v>
      </c>
      <c r="G61" s="18">
        <f t="shared" si="2"/>
        <v>0.13541923039048898</v>
      </c>
      <c r="H61" s="18">
        <f t="shared" si="3"/>
        <v>0.86458076960951102</v>
      </c>
      <c r="I61" s="19">
        <f t="shared" si="7"/>
        <v>-0.17378667263129599</v>
      </c>
      <c r="J61" s="18">
        <f t="shared" si="4"/>
        <v>0.30920590302178497</v>
      </c>
      <c r="K61" s="18">
        <f t="shared" si="5"/>
        <v>0.69079409697821503</v>
      </c>
    </row>
    <row r="62" spans="2:11" x14ac:dyDescent="0.3">
      <c r="C62" t="s">
        <v>251</v>
      </c>
      <c r="D62">
        <v>29514.791778395105</v>
      </c>
      <c r="E62">
        <v>120186.2082216049</v>
      </c>
      <c r="F62">
        <f t="shared" si="6"/>
        <v>149701</v>
      </c>
      <c r="G62" s="18">
        <f t="shared" si="2"/>
        <v>0.19715828069548705</v>
      </c>
      <c r="H62" s="18">
        <f t="shared" si="3"/>
        <v>0.80284171930451298</v>
      </c>
      <c r="I62" s="19">
        <f t="shared" si="7"/>
        <v>-0.2152264360370558</v>
      </c>
      <c r="J62" s="18">
        <f t="shared" si="4"/>
        <v>0.41238471673254284</v>
      </c>
      <c r="K62" s="18">
        <f t="shared" si="5"/>
        <v>0.58761528326745716</v>
      </c>
    </row>
    <row r="63" spans="2:11" x14ac:dyDescent="0.3">
      <c r="C63" t="s">
        <v>250</v>
      </c>
      <c r="D63">
        <v>19946.621770840356</v>
      </c>
      <c r="E63">
        <v>141293.37822915963</v>
      </c>
      <c r="F63">
        <f t="shared" si="6"/>
        <v>161240</v>
      </c>
      <c r="G63" s="18">
        <f t="shared" si="2"/>
        <v>0.12370765176656137</v>
      </c>
      <c r="H63" s="18">
        <f t="shared" si="3"/>
        <v>0.87629234823343849</v>
      </c>
      <c r="I63" s="19">
        <f t="shared" si="7"/>
        <v>-0.16375412193374442</v>
      </c>
      <c r="J63" s="18">
        <f t="shared" si="4"/>
        <v>0.28746177370030579</v>
      </c>
      <c r="K63" s="18">
        <f t="shared" si="5"/>
        <v>0.71253822629969421</v>
      </c>
    </row>
    <row r="64" spans="2:11" x14ac:dyDescent="0.3">
      <c r="J64" s="18"/>
      <c r="K64" s="18"/>
    </row>
    <row r="65" spans="3:6" x14ac:dyDescent="0.3">
      <c r="D65" t="s">
        <v>277</v>
      </c>
      <c r="E65" t="s">
        <v>278</v>
      </c>
      <c r="F65" t="s">
        <v>16</v>
      </c>
    </row>
    <row r="66" spans="3:6" x14ac:dyDescent="0.3">
      <c r="C66" t="s">
        <v>253</v>
      </c>
      <c r="D66">
        <v>71805</v>
      </c>
      <c r="E66">
        <v>1114218</v>
      </c>
      <c r="F66">
        <v>1186023</v>
      </c>
    </row>
    <row r="67" spans="3:6" x14ac:dyDescent="0.3">
      <c r="C67" t="s">
        <v>254</v>
      </c>
      <c r="D67">
        <v>151719</v>
      </c>
      <c r="E67">
        <v>675067</v>
      </c>
      <c r="F67">
        <v>826786</v>
      </c>
    </row>
    <row r="68" spans="3:6" x14ac:dyDescent="0.3">
      <c r="C68" t="s">
        <v>249</v>
      </c>
      <c r="D68">
        <v>21759</v>
      </c>
      <c r="E68">
        <v>118694</v>
      </c>
      <c r="F68">
        <v>140453</v>
      </c>
    </row>
    <row r="69" spans="3:6" x14ac:dyDescent="0.3">
      <c r="C69" t="s">
        <v>248</v>
      </c>
      <c r="D69">
        <v>3517</v>
      </c>
      <c r="E69">
        <v>13213</v>
      </c>
      <c r="F69">
        <v>16730</v>
      </c>
    </row>
    <row r="70" spans="3:6" x14ac:dyDescent="0.3">
      <c r="C70" t="s">
        <v>252</v>
      </c>
      <c r="D70">
        <v>25465</v>
      </c>
      <c r="E70">
        <v>74618</v>
      </c>
      <c r="F70">
        <v>100083</v>
      </c>
    </row>
    <row r="71" spans="3:6" x14ac:dyDescent="0.3">
      <c r="C71" t="s">
        <v>255</v>
      </c>
      <c r="D71">
        <v>35900</v>
      </c>
      <c r="E71">
        <v>229202</v>
      </c>
      <c r="F71">
        <v>265102</v>
      </c>
    </row>
    <row r="72" spans="3:6" x14ac:dyDescent="0.3">
      <c r="C72" t="s">
        <v>251</v>
      </c>
      <c r="D72">
        <v>29515</v>
      </c>
      <c r="E72">
        <v>120186</v>
      </c>
      <c r="F72">
        <v>149701</v>
      </c>
    </row>
    <row r="73" spans="3:6" x14ac:dyDescent="0.3">
      <c r="C73" t="s">
        <v>250</v>
      </c>
      <c r="D73">
        <v>19947</v>
      </c>
      <c r="E73">
        <v>141293</v>
      </c>
      <c r="F73">
        <v>161240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F299-62BC-44B3-860F-32B881562285}">
  <dimension ref="A1:AH90"/>
  <sheetViews>
    <sheetView topLeftCell="Z1" workbookViewId="0">
      <selection activeCell="AF17" sqref="AF17:AH35"/>
    </sheetView>
  </sheetViews>
  <sheetFormatPr defaultRowHeight="14.4" x14ac:dyDescent="0.3"/>
  <cols>
    <col min="7" max="7" width="12.44140625" bestFit="1" customWidth="1"/>
    <col min="8" max="8" width="16.109375" bestFit="1" customWidth="1"/>
    <col min="15" max="16" width="8.88671875" style="30"/>
    <col min="22" max="22" width="9.109375" bestFit="1" customWidth="1"/>
  </cols>
  <sheetData>
    <row r="1" spans="1:34" x14ac:dyDescent="0.3">
      <c r="A1" t="s">
        <v>379</v>
      </c>
      <c r="F1" t="s">
        <v>280</v>
      </c>
      <c r="G1" t="s">
        <v>281</v>
      </c>
      <c r="H1" s="17">
        <v>2477113</v>
      </c>
      <c r="Q1" t="s">
        <v>1643</v>
      </c>
      <c r="R1" t="s">
        <v>1644</v>
      </c>
      <c r="V1" s="4">
        <f>SUM(V3:V89)</f>
        <v>3148539.9307153826</v>
      </c>
    </row>
    <row r="2" spans="1:34" x14ac:dyDescent="0.3">
      <c r="H2" s="17"/>
      <c r="M2" t="s">
        <v>285</v>
      </c>
      <c r="N2" t="s">
        <v>38</v>
      </c>
      <c r="O2" s="30" t="s">
        <v>286</v>
      </c>
      <c r="Q2" s="2">
        <v>2600000</v>
      </c>
      <c r="R2" s="17">
        <v>2846118</v>
      </c>
      <c r="T2" s="2" t="s">
        <v>1646</v>
      </c>
      <c r="U2" s="2" t="s">
        <v>285</v>
      </c>
      <c r="V2" s="17">
        <v>2846118</v>
      </c>
      <c r="AB2" s="2" t="s">
        <v>1646</v>
      </c>
      <c r="AC2" s="2" t="s">
        <v>285</v>
      </c>
      <c r="AD2" s="17">
        <v>2846118</v>
      </c>
      <c r="AG2">
        <f>SUM(AG3:AG12)</f>
        <v>2846118</v>
      </c>
    </row>
    <row r="3" spans="1:34" x14ac:dyDescent="0.3">
      <c r="A3" s="2" t="s">
        <v>279</v>
      </c>
      <c r="B3" s="2" t="s">
        <v>285</v>
      </c>
      <c r="C3" s="2" t="s">
        <v>38</v>
      </c>
      <c r="D3" s="2" t="s">
        <v>286</v>
      </c>
      <c r="E3" s="2" t="s">
        <v>287</v>
      </c>
      <c r="M3" t="s">
        <v>288</v>
      </c>
      <c r="N3" s="4">
        <v>650000</v>
      </c>
      <c r="O3" s="30">
        <v>25</v>
      </c>
      <c r="P3" s="36">
        <f>Q3/$Q$2</f>
        <v>0.25</v>
      </c>
      <c r="Q3">
        <f t="shared" ref="Q3:Q34" si="0">O3/100*$Q$2</f>
        <v>650000</v>
      </c>
      <c r="R3" s="4">
        <f>P3*$R$2</f>
        <v>711529.5</v>
      </c>
      <c r="T3" t="s">
        <v>1645</v>
      </c>
      <c r="U3" t="s">
        <v>288</v>
      </c>
      <c r="V3" s="4">
        <v>711529.5</v>
      </c>
      <c r="W3">
        <f>V3/$V$1</f>
        <v>0.225987129163813</v>
      </c>
      <c r="X3">
        <f>W3*$V$2</f>
        <v>643186.03608145309</v>
      </c>
      <c r="Y3">
        <v>643185</v>
      </c>
      <c r="AB3" t="s">
        <v>1651</v>
      </c>
      <c r="AC3" t="s">
        <v>293</v>
      </c>
      <c r="AD3">
        <v>221256</v>
      </c>
      <c r="AE3">
        <f>AD3*0.01</f>
        <v>2212.56</v>
      </c>
      <c r="AF3" t="s">
        <v>290</v>
      </c>
      <c r="AG3">
        <v>311302</v>
      </c>
      <c r="AH3" s="18">
        <f t="shared" ref="AH3:AH12" si="1">AG3/$AG$2</f>
        <v>0.1093777559468722</v>
      </c>
    </row>
    <row r="4" spans="1:34" x14ac:dyDescent="0.3">
      <c r="A4" t="s">
        <v>385</v>
      </c>
      <c r="B4" t="s">
        <v>309</v>
      </c>
      <c r="C4" s="4">
        <v>7000</v>
      </c>
      <c r="D4" t="s">
        <v>310</v>
      </c>
      <c r="E4">
        <v>21</v>
      </c>
      <c r="G4" s="20" t="s">
        <v>393</v>
      </c>
      <c r="H4" t="s">
        <v>395</v>
      </c>
      <c r="M4" t="s">
        <v>289</v>
      </c>
      <c r="N4" s="4">
        <v>350000</v>
      </c>
      <c r="O4" s="30">
        <v>13.5</v>
      </c>
      <c r="P4" s="36">
        <f t="shared" ref="P4:P67" si="2">Q4/$Q$2</f>
        <v>0.13500000000000001</v>
      </c>
      <c r="Q4">
        <f t="shared" si="0"/>
        <v>351000</v>
      </c>
      <c r="R4" s="4">
        <f t="shared" ref="R4:R67" si="3">P4*$R$2</f>
        <v>384225.93000000005</v>
      </c>
      <c r="T4" t="s">
        <v>1645</v>
      </c>
      <c r="U4" t="s">
        <v>289</v>
      </c>
      <c r="V4" s="4">
        <v>384225.93000000005</v>
      </c>
      <c r="W4">
        <f t="shared" ref="W4:W67" si="4">V4/$V$1</f>
        <v>0.12203304974845904</v>
      </c>
      <c r="X4">
        <f t="shared" ref="X4:X67" si="5">W4*$V$2</f>
        <v>347320.45948398474</v>
      </c>
      <c r="Y4">
        <v>347320</v>
      </c>
      <c r="AB4" t="s">
        <v>1651</v>
      </c>
      <c r="AC4" t="s">
        <v>296</v>
      </c>
      <c r="AD4">
        <v>56600</v>
      </c>
      <c r="AE4">
        <f>AD4*0.03</f>
        <v>1698</v>
      </c>
      <c r="AF4" t="s">
        <v>1658</v>
      </c>
      <c r="AG4">
        <f>SUM(AE2:AE11)</f>
        <v>8721.41</v>
      </c>
      <c r="AH4" s="18">
        <f t="shared" si="1"/>
        <v>3.0643177830293753E-3</v>
      </c>
    </row>
    <row r="5" spans="1:34" x14ac:dyDescent="0.3">
      <c r="A5" t="s">
        <v>385</v>
      </c>
      <c r="B5" t="s">
        <v>334</v>
      </c>
      <c r="C5" s="4">
        <v>2000</v>
      </c>
      <c r="D5" t="s">
        <v>329</v>
      </c>
      <c r="E5">
        <v>43</v>
      </c>
      <c r="G5" s="21" t="s">
        <v>385</v>
      </c>
      <c r="H5">
        <v>9944</v>
      </c>
      <c r="M5" t="s">
        <v>290</v>
      </c>
      <c r="N5" s="4">
        <v>313000</v>
      </c>
      <c r="O5" s="30">
        <v>12.1</v>
      </c>
      <c r="P5" s="36">
        <f t="shared" si="2"/>
        <v>0.121</v>
      </c>
      <c r="Q5">
        <f t="shared" si="0"/>
        <v>314600</v>
      </c>
      <c r="R5" s="4">
        <f t="shared" si="3"/>
        <v>344380.27799999999</v>
      </c>
      <c r="T5" t="s">
        <v>389</v>
      </c>
      <c r="U5" t="s">
        <v>290</v>
      </c>
      <c r="V5" s="4">
        <v>344380.27799999999</v>
      </c>
      <c r="W5">
        <f t="shared" si="4"/>
        <v>0.10937777051528549</v>
      </c>
      <c r="X5">
        <f t="shared" si="5"/>
        <v>311302.04146342335</v>
      </c>
      <c r="Y5">
        <v>311302</v>
      </c>
      <c r="AB5" t="s">
        <v>1651</v>
      </c>
      <c r="AC5" t="s">
        <v>299</v>
      </c>
      <c r="AD5">
        <v>46309</v>
      </c>
      <c r="AF5" t="s">
        <v>70</v>
      </c>
      <c r="AG5">
        <f>SUM(AD3:AD11)-AG4</f>
        <v>448710.59</v>
      </c>
      <c r="AH5" s="18">
        <f t="shared" si="1"/>
        <v>0.15765705778889</v>
      </c>
    </row>
    <row r="6" spans="1:34" x14ac:dyDescent="0.3">
      <c r="A6" t="s">
        <v>385</v>
      </c>
      <c r="B6" t="s">
        <v>344</v>
      </c>
      <c r="C6">
        <v>944</v>
      </c>
      <c r="D6" t="s">
        <v>329</v>
      </c>
      <c r="E6">
        <v>53</v>
      </c>
      <c r="G6" s="21" t="s">
        <v>386</v>
      </c>
      <c r="H6">
        <v>118057</v>
      </c>
      <c r="M6" t="s">
        <v>291</v>
      </c>
      <c r="N6" s="4">
        <v>280000</v>
      </c>
      <c r="O6" s="30">
        <v>10.8</v>
      </c>
      <c r="P6" s="36">
        <f t="shared" si="2"/>
        <v>0.10800000000000003</v>
      </c>
      <c r="Q6">
        <f t="shared" si="0"/>
        <v>280800.00000000006</v>
      </c>
      <c r="R6" s="4">
        <f t="shared" si="3"/>
        <v>307380.74400000006</v>
      </c>
      <c r="T6" t="s">
        <v>1645</v>
      </c>
      <c r="U6" t="s">
        <v>291</v>
      </c>
      <c r="V6" s="4">
        <v>307380.74400000006</v>
      </c>
      <c r="W6">
        <f t="shared" si="4"/>
        <v>9.7626439798767242E-2</v>
      </c>
      <c r="X6">
        <f t="shared" si="5"/>
        <v>277856.36758718785</v>
      </c>
      <c r="Y6">
        <v>277856</v>
      </c>
      <c r="AB6" t="s">
        <v>1651</v>
      </c>
      <c r="AC6" t="s">
        <v>304</v>
      </c>
      <c r="AD6">
        <v>21868</v>
      </c>
      <c r="AF6" t="s">
        <v>1652</v>
      </c>
      <c r="AG6">
        <f>SUM(AD13:AD23)</f>
        <v>70199</v>
      </c>
      <c r="AH6" s="18">
        <f t="shared" si="1"/>
        <v>2.4664824156974519E-2</v>
      </c>
    </row>
    <row r="7" spans="1:34" x14ac:dyDescent="0.3">
      <c r="A7" t="s">
        <v>386</v>
      </c>
      <c r="B7" t="s">
        <v>297</v>
      </c>
      <c r="C7" s="4">
        <v>50000</v>
      </c>
      <c r="D7" s="16">
        <v>2.1000000000000001E-2</v>
      </c>
      <c r="E7">
        <v>10</v>
      </c>
      <c r="G7" s="21" t="s">
        <v>390</v>
      </c>
      <c r="H7">
        <v>42400</v>
      </c>
      <c r="M7" t="s">
        <v>292</v>
      </c>
      <c r="N7" s="4">
        <v>260000</v>
      </c>
      <c r="O7" s="30">
        <v>10</v>
      </c>
      <c r="P7" s="36">
        <f t="shared" si="2"/>
        <v>0.1</v>
      </c>
      <c r="Q7">
        <f t="shared" si="0"/>
        <v>260000</v>
      </c>
      <c r="R7" s="4">
        <f t="shared" si="3"/>
        <v>284611.8</v>
      </c>
      <c r="T7" t="s">
        <v>1647</v>
      </c>
      <c r="U7" t="s">
        <v>292</v>
      </c>
      <c r="V7" s="4">
        <v>284611.8</v>
      </c>
      <c r="W7">
        <f t="shared" si="4"/>
        <v>9.0394851665525203E-2</v>
      </c>
      <c r="X7">
        <f t="shared" si="5"/>
        <v>257274.41443258125</v>
      </c>
      <c r="Y7">
        <v>257274</v>
      </c>
      <c r="AB7" t="s">
        <v>1651</v>
      </c>
      <c r="AC7" t="s">
        <v>305</v>
      </c>
      <c r="AD7">
        <v>19810</v>
      </c>
      <c r="AF7" t="s">
        <v>1656</v>
      </c>
      <c r="AG7">
        <f>SUM(AD58:AD89)</f>
        <v>63551</v>
      </c>
      <c r="AH7" s="18">
        <f t="shared" si="1"/>
        <v>2.2329010954570402E-2</v>
      </c>
    </row>
    <row r="8" spans="1:34" x14ac:dyDescent="0.3">
      <c r="A8" t="s">
        <v>386</v>
      </c>
      <c r="B8" t="s">
        <v>303</v>
      </c>
      <c r="C8" s="4">
        <v>22000</v>
      </c>
      <c r="D8" s="16">
        <v>9.1000000000000004E-3</v>
      </c>
      <c r="E8">
        <v>16</v>
      </c>
      <c r="G8" s="21" t="s">
        <v>389</v>
      </c>
      <c r="H8">
        <v>313000</v>
      </c>
      <c r="M8" t="s">
        <v>293</v>
      </c>
      <c r="N8" s="4">
        <v>200000</v>
      </c>
      <c r="O8" s="30">
        <v>8.6</v>
      </c>
      <c r="P8" s="36">
        <f t="shared" si="2"/>
        <v>8.5999999999999993E-2</v>
      </c>
      <c r="Q8">
        <f t="shared" si="0"/>
        <v>223599.99999999997</v>
      </c>
      <c r="R8" s="4">
        <f t="shared" si="3"/>
        <v>244766.14799999999</v>
      </c>
      <c r="T8" t="s">
        <v>385</v>
      </c>
      <c r="U8" t="s">
        <v>293</v>
      </c>
      <c r="V8" s="4">
        <v>244766.14799999999</v>
      </c>
      <c r="W8">
        <f t="shared" si="4"/>
        <v>7.7739572432351675E-2</v>
      </c>
      <c r="X8">
        <f t="shared" si="5"/>
        <v>221255.99641201989</v>
      </c>
      <c r="Y8">
        <v>221256</v>
      </c>
      <c r="AB8" t="s">
        <v>1651</v>
      </c>
      <c r="AC8" t="s">
        <v>313</v>
      </c>
      <c r="AD8">
        <v>8747</v>
      </c>
      <c r="AE8">
        <f>AD8*0.55</f>
        <v>4810.8500000000004</v>
      </c>
      <c r="AF8" t="s">
        <v>1657</v>
      </c>
      <c r="AG8">
        <f>SUM(AD40:AD52)</f>
        <v>30093</v>
      </c>
      <c r="AH8" s="18">
        <f t="shared" si="1"/>
        <v>1.0573349383265205E-2</v>
      </c>
    </row>
    <row r="9" spans="1:34" x14ac:dyDescent="0.3">
      <c r="A9" t="s">
        <v>386</v>
      </c>
      <c r="B9" t="s">
        <v>306</v>
      </c>
      <c r="C9" s="4">
        <v>14000</v>
      </c>
      <c r="D9" s="16">
        <v>5.4999999999999997E-3</v>
      </c>
      <c r="E9">
        <v>19</v>
      </c>
      <c r="G9" s="21" t="s">
        <v>387</v>
      </c>
      <c r="H9">
        <v>371976</v>
      </c>
      <c r="M9" t="s">
        <v>294</v>
      </c>
      <c r="N9" s="4">
        <v>145256</v>
      </c>
      <c r="O9" s="30">
        <v>5.6</v>
      </c>
      <c r="P9" s="36">
        <f t="shared" si="2"/>
        <v>5.5999999999999987E-2</v>
      </c>
      <c r="Q9">
        <f t="shared" si="0"/>
        <v>145599.99999999997</v>
      </c>
      <c r="R9" s="4">
        <f t="shared" si="3"/>
        <v>159382.60799999998</v>
      </c>
      <c r="T9" t="s">
        <v>1645</v>
      </c>
      <c r="U9" t="s">
        <v>294</v>
      </c>
      <c r="V9" s="4">
        <v>159382.60799999998</v>
      </c>
      <c r="W9">
        <f t="shared" si="4"/>
        <v>5.0621116932694103E-2</v>
      </c>
      <c r="X9">
        <f t="shared" si="5"/>
        <v>144073.67208224547</v>
      </c>
      <c r="Y9">
        <v>144074</v>
      </c>
      <c r="AB9" t="s">
        <v>1651</v>
      </c>
      <c r="AC9" t="s">
        <v>318</v>
      </c>
      <c r="AD9">
        <v>5145</v>
      </c>
      <c r="AF9" t="s">
        <v>1660</v>
      </c>
      <c r="AG9">
        <f>SUM(AD30:AD36)</f>
        <v>312826</v>
      </c>
      <c r="AH9" s="18">
        <f t="shared" si="1"/>
        <v>0.10991322215031141</v>
      </c>
    </row>
    <row r="10" spans="1:34" x14ac:dyDescent="0.3">
      <c r="A10" t="s">
        <v>386</v>
      </c>
      <c r="B10" t="s">
        <v>311</v>
      </c>
      <c r="C10" s="4">
        <v>10000</v>
      </c>
      <c r="D10" t="s">
        <v>310</v>
      </c>
      <c r="E10">
        <v>22</v>
      </c>
      <c r="G10" s="21" t="s">
        <v>384</v>
      </c>
      <c r="H10">
        <v>1550256</v>
      </c>
      <c r="M10" t="s">
        <v>295</v>
      </c>
      <c r="N10" s="4">
        <v>125000</v>
      </c>
      <c r="O10" s="30">
        <v>4.8</v>
      </c>
      <c r="P10" s="36">
        <f t="shared" si="2"/>
        <v>4.8000000000000001E-2</v>
      </c>
      <c r="Q10">
        <f t="shared" si="0"/>
        <v>124800</v>
      </c>
      <c r="R10" s="4">
        <f t="shared" si="3"/>
        <v>136613.66399999999</v>
      </c>
      <c r="T10" t="s">
        <v>1645</v>
      </c>
      <c r="U10" t="s">
        <v>295</v>
      </c>
      <c r="V10" s="4">
        <v>136613.66399999999</v>
      </c>
      <c r="W10">
        <f t="shared" si="4"/>
        <v>4.3389528799452091E-2</v>
      </c>
      <c r="X10">
        <f t="shared" si="5"/>
        <v>123491.71892763898</v>
      </c>
      <c r="Y10">
        <v>123492</v>
      </c>
      <c r="AB10" t="s">
        <v>1651</v>
      </c>
      <c r="AC10" t="s">
        <v>297</v>
      </c>
      <c r="AD10">
        <v>54028</v>
      </c>
      <c r="AF10" t="s">
        <v>1659</v>
      </c>
      <c r="AG10">
        <f>SUM(AD37:AD39)</f>
        <v>13461</v>
      </c>
      <c r="AH10" s="18">
        <f t="shared" si="1"/>
        <v>4.7296001079364944E-3</v>
      </c>
    </row>
    <row r="11" spans="1:34" x14ac:dyDescent="0.3">
      <c r="A11" t="s">
        <v>386</v>
      </c>
      <c r="B11" t="s">
        <v>315</v>
      </c>
      <c r="C11" s="4">
        <v>7500</v>
      </c>
      <c r="D11" s="16">
        <v>2.8999999999999998E-3</v>
      </c>
      <c r="E11">
        <v>26</v>
      </c>
      <c r="G11" s="21" t="s">
        <v>392</v>
      </c>
      <c r="H11">
        <v>314668</v>
      </c>
      <c r="M11" t="s">
        <v>296</v>
      </c>
      <c r="N11" s="4">
        <v>54000</v>
      </c>
      <c r="O11" s="30">
        <v>2.2000000000000002</v>
      </c>
      <c r="P11" s="36">
        <f t="shared" si="2"/>
        <v>2.2000000000000002E-2</v>
      </c>
      <c r="Q11">
        <f t="shared" si="0"/>
        <v>57200.000000000007</v>
      </c>
      <c r="R11" s="4">
        <f t="shared" si="3"/>
        <v>62614.596000000005</v>
      </c>
      <c r="T11" t="s">
        <v>385</v>
      </c>
      <c r="U11" t="s">
        <v>296</v>
      </c>
      <c r="V11" s="4">
        <v>62614.596000000005</v>
      </c>
      <c r="W11">
        <f t="shared" si="4"/>
        <v>1.9886867366415546E-2</v>
      </c>
      <c r="X11">
        <f t="shared" si="5"/>
        <v>56600.371175167878</v>
      </c>
      <c r="Y11">
        <v>56600</v>
      </c>
      <c r="AB11" t="s">
        <v>1651</v>
      </c>
      <c r="AC11" t="s">
        <v>302</v>
      </c>
      <c r="AD11">
        <v>23669</v>
      </c>
      <c r="AF11" t="s">
        <v>1655</v>
      </c>
      <c r="AG11">
        <f>SUM(AD53:AD57)</f>
        <v>1535927</v>
      </c>
      <c r="AH11" s="18">
        <f t="shared" si="1"/>
        <v>0.53965682378594282</v>
      </c>
    </row>
    <row r="12" spans="1:34" x14ac:dyDescent="0.3">
      <c r="A12" t="s">
        <v>386</v>
      </c>
      <c r="B12" t="s">
        <v>316</v>
      </c>
      <c r="C12" s="4">
        <v>6000</v>
      </c>
      <c r="D12" s="16">
        <v>2.3E-3</v>
      </c>
      <c r="E12">
        <v>27</v>
      </c>
      <c r="G12" s="21" t="s">
        <v>391</v>
      </c>
      <c r="H12">
        <v>90354</v>
      </c>
      <c r="M12" t="s">
        <v>297</v>
      </c>
      <c r="N12" s="4">
        <v>50000</v>
      </c>
      <c r="O12" s="30">
        <v>2.1</v>
      </c>
      <c r="P12" s="36">
        <f t="shared" si="2"/>
        <v>2.1000000000000001E-2</v>
      </c>
      <c r="Q12">
        <f t="shared" si="0"/>
        <v>54600</v>
      </c>
      <c r="R12" s="4">
        <f t="shared" si="3"/>
        <v>59768.478000000003</v>
      </c>
      <c r="T12" t="s">
        <v>386</v>
      </c>
      <c r="U12" t="s">
        <v>297</v>
      </c>
      <c r="V12" s="4">
        <v>59768.478000000003</v>
      </c>
      <c r="W12">
        <f t="shared" si="4"/>
        <v>1.8982918849760295E-2</v>
      </c>
      <c r="X12">
        <f t="shared" si="5"/>
        <v>54027.627030842072</v>
      </c>
      <c r="Y12">
        <v>54028</v>
      </c>
      <c r="AB12" t="s">
        <v>1648</v>
      </c>
      <c r="AC12" t="s">
        <v>290</v>
      </c>
      <c r="AD12">
        <v>311302</v>
      </c>
      <c r="AF12" t="s">
        <v>1654</v>
      </c>
      <c r="AG12">
        <f>SUM(AD24:AD29)</f>
        <v>51327</v>
      </c>
      <c r="AH12" s="18">
        <f t="shared" si="1"/>
        <v>1.8034037942207596E-2</v>
      </c>
    </row>
    <row r="13" spans="1:34" x14ac:dyDescent="0.3">
      <c r="A13" t="s">
        <v>386</v>
      </c>
      <c r="B13" t="s">
        <v>320</v>
      </c>
      <c r="C13" s="4">
        <v>5000</v>
      </c>
      <c r="D13" s="16">
        <v>2.0999999999999999E-3</v>
      </c>
      <c r="E13">
        <v>31</v>
      </c>
      <c r="G13" s="21" t="s">
        <v>394</v>
      </c>
      <c r="H13">
        <v>2810655</v>
      </c>
      <c r="M13" t="s">
        <v>298</v>
      </c>
      <c r="N13" s="4">
        <v>43000</v>
      </c>
      <c r="O13" s="30">
        <v>1.7</v>
      </c>
      <c r="P13" s="36">
        <f t="shared" si="2"/>
        <v>1.7000000000000001E-2</v>
      </c>
      <c r="Q13">
        <f t="shared" si="0"/>
        <v>44200</v>
      </c>
      <c r="R13" s="4">
        <f t="shared" si="3"/>
        <v>48384.006000000001</v>
      </c>
      <c r="T13" t="s">
        <v>1647</v>
      </c>
      <c r="U13" t="s">
        <v>298</v>
      </c>
      <c r="V13" s="4">
        <v>48384.006000000001</v>
      </c>
      <c r="W13">
        <f t="shared" si="4"/>
        <v>1.5367124783139284E-2</v>
      </c>
      <c r="X13">
        <f t="shared" si="5"/>
        <v>43736.650453538809</v>
      </c>
      <c r="Y13">
        <v>43737</v>
      </c>
      <c r="AB13" t="s">
        <v>1652</v>
      </c>
      <c r="AC13" t="s">
        <v>303</v>
      </c>
      <c r="AD13">
        <v>23412</v>
      </c>
    </row>
    <row r="14" spans="1:34" x14ac:dyDescent="0.3">
      <c r="A14" t="s">
        <v>386</v>
      </c>
      <c r="B14" t="s">
        <v>326</v>
      </c>
      <c r="C14" s="4">
        <v>3000</v>
      </c>
      <c r="D14" s="16">
        <v>1.1000000000000001E-3</v>
      </c>
      <c r="E14">
        <v>36</v>
      </c>
      <c r="M14" t="s">
        <v>299</v>
      </c>
      <c r="N14" s="4">
        <v>40000</v>
      </c>
      <c r="O14" s="30">
        <v>1.8</v>
      </c>
      <c r="P14" s="36">
        <f t="shared" si="2"/>
        <v>1.8000000000000002E-2</v>
      </c>
      <c r="Q14">
        <f t="shared" si="0"/>
        <v>46800.000000000007</v>
      </c>
      <c r="R14" s="4">
        <f t="shared" si="3"/>
        <v>51230.124000000003</v>
      </c>
      <c r="T14" t="s">
        <v>385</v>
      </c>
      <c r="U14" t="s">
        <v>299</v>
      </c>
      <c r="V14" s="4">
        <v>51230.124000000003</v>
      </c>
      <c r="W14">
        <f t="shared" si="4"/>
        <v>1.6271073299794537E-2</v>
      </c>
      <c r="X14">
        <f t="shared" si="5"/>
        <v>46309.39459786463</v>
      </c>
      <c r="Y14">
        <v>46309</v>
      </c>
      <c r="AB14" t="s">
        <v>1652</v>
      </c>
      <c r="AC14" t="s">
        <v>306</v>
      </c>
      <c r="AD14">
        <v>14150</v>
      </c>
    </row>
    <row r="15" spans="1:34" x14ac:dyDescent="0.3">
      <c r="A15" t="s">
        <v>386</v>
      </c>
      <c r="B15" t="s">
        <v>360</v>
      </c>
      <c r="C15">
        <v>300</v>
      </c>
      <c r="D15" t="s">
        <v>329</v>
      </c>
      <c r="E15">
        <v>69</v>
      </c>
      <c r="M15" t="s">
        <v>300</v>
      </c>
      <c r="N15" s="4">
        <v>30000</v>
      </c>
      <c r="O15" s="30">
        <v>1.5</v>
      </c>
      <c r="P15" s="36">
        <f t="shared" si="2"/>
        <v>1.4999999999999999E-2</v>
      </c>
      <c r="Q15">
        <f t="shared" si="0"/>
        <v>39000</v>
      </c>
      <c r="R15" s="4">
        <f t="shared" si="3"/>
        <v>42691.77</v>
      </c>
      <c r="T15" t="s">
        <v>390</v>
      </c>
      <c r="U15" t="s">
        <v>300</v>
      </c>
      <c r="V15" s="4">
        <v>42691.77</v>
      </c>
      <c r="W15">
        <f t="shared" si="4"/>
        <v>1.3559227749828779E-2</v>
      </c>
      <c r="X15">
        <f t="shared" si="5"/>
        <v>38591.162164887188</v>
      </c>
      <c r="Y15">
        <v>38591</v>
      </c>
      <c r="AB15" t="s">
        <v>1652</v>
      </c>
      <c r="AC15" t="s">
        <v>311</v>
      </c>
      <c r="AD15">
        <v>10548</v>
      </c>
    </row>
    <row r="16" spans="1:34" x14ac:dyDescent="0.3">
      <c r="A16" t="s">
        <v>386</v>
      </c>
      <c r="B16" t="s">
        <v>367</v>
      </c>
      <c r="C16">
        <v>135</v>
      </c>
      <c r="D16" t="s">
        <v>329</v>
      </c>
      <c r="E16">
        <v>76</v>
      </c>
      <c r="G16" t="s">
        <v>393</v>
      </c>
      <c r="H16" t="s">
        <v>395</v>
      </c>
      <c r="M16" t="s">
        <v>301</v>
      </c>
      <c r="N16" s="4">
        <v>25000</v>
      </c>
      <c r="O16" s="30">
        <v>1.1000000000000001</v>
      </c>
      <c r="P16" s="36">
        <f t="shared" si="2"/>
        <v>1.1000000000000001E-2</v>
      </c>
      <c r="Q16">
        <f t="shared" si="0"/>
        <v>28600.000000000004</v>
      </c>
      <c r="R16" s="4">
        <f t="shared" si="3"/>
        <v>31307.298000000003</v>
      </c>
      <c r="T16" t="s">
        <v>391</v>
      </c>
      <c r="U16" t="s">
        <v>301</v>
      </c>
      <c r="V16" s="4">
        <v>31307.298000000003</v>
      </c>
      <c r="W16">
        <f t="shared" si="4"/>
        <v>9.9434336832077731E-3</v>
      </c>
      <c r="X16">
        <f t="shared" si="5"/>
        <v>28300.185587583939</v>
      </c>
      <c r="Y16">
        <v>28300</v>
      </c>
      <c r="AB16" t="s">
        <v>1652</v>
      </c>
      <c r="AC16" t="s">
        <v>315</v>
      </c>
      <c r="AD16">
        <v>7461</v>
      </c>
      <c r="AG16">
        <v>2846118</v>
      </c>
    </row>
    <row r="17" spans="1:34" x14ac:dyDescent="0.3">
      <c r="A17" t="s">
        <v>386</v>
      </c>
      <c r="B17" t="s">
        <v>373</v>
      </c>
      <c r="C17">
        <v>82</v>
      </c>
      <c r="D17" t="s">
        <v>329</v>
      </c>
      <c r="E17">
        <v>82</v>
      </c>
      <c r="G17" t="s">
        <v>396</v>
      </c>
      <c r="H17">
        <v>9944</v>
      </c>
      <c r="I17" cm="1">
        <f t="array" ref="I17:I24">H17:H24/H25</f>
        <v>3.9813344917532644E-3</v>
      </c>
      <c r="J17" t="s">
        <v>396</v>
      </c>
      <c r="M17" t="s">
        <v>302</v>
      </c>
      <c r="N17" s="4">
        <v>24000</v>
      </c>
      <c r="O17" s="30">
        <v>0.92</v>
      </c>
      <c r="P17" s="36">
        <f t="shared" si="2"/>
        <v>9.1999999999999998E-3</v>
      </c>
      <c r="Q17">
        <f t="shared" si="0"/>
        <v>23920</v>
      </c>
      <c r="R17" s="4">
        <f t="shared" si="3"/>
        <v>26184.285599999999</v>
      </c>
      <c r="T17" t="s">
        <v>1645</v>
      </c>
      <c r="U17" t="s">
        <v>302</v>
      </c>
      <c r="V17" s="4">
        <v>26184.285599999999</v>
      </c>
      <c r="W17">
        <f t="shared" si="4"/>
        <v>8.3163263532283187E-3</v>
      </c>
      <c r="X17">
        <f t="shared" si="5"/>
        <v>23669.246127797476</v>
      </c>
      <c r="Y17">
        <v>23669</v>
      </c>
      <c r="AB17" t="s">
        <v>1652</v>
      </c>
      <c r="AC17" t="s">
        <v>316</v>
      </c>
      <c r="AD17">
        <v>5917</v>
      </c>
      <c r="AF17" t="s">
        <v>290</v>
      </c>
      <c r="AG17">
        <v>311302</v>
      </c>
      <c r="AH17" s="18">
        <v>0.1093777559468722</v>
      </c>
    </row>
    <row r="18" spans="1:34" x14ac:dyDescent="0.3">
      <c r="A18" t="s">
        <v>386</v>
      </c>
      <c r="B18" t="s">
        <v>375</v>
      </c>
      <c r="C18">
        <v>40</v>
      </c>
      <c r="D18" t="s">
        <v>329</v>
      </c>
      <c r="E18">
        <v>84</v>
      </c>
      <c r="G18" t="s">
        <v>397</v>
      </c>
      <c r="H18">
        <v>118057</v>
      </c>
      <c r="I18">
        <v>4.7267136574106514E-2</v>
      </c>
      <c r="J18" t="s">
        <v>397</v>
      </c>
      <c r="M18" t="s">
        <v>303</v>
      </c>
      <c r="N18" s="4">
        <v>22000</v>
      </c>
      <c r="O18" s="30">
        <v>0.91</v>
      </c>
      <c r="P18" s="36">
        <f t="shared" si="2"/>
        <v>9.1000000000000004E-3</v>
      </c>
      <c r="Q18">
        <f t="shared" si="0"/>
        <v>23660</v>
      </c>
      <c r="R18" s="4">
        <f t="shared" si="3"/>
        <v>25899.6738</v>
      </c>
      <c r="T18" t="s">
        <v>386</v>
      </c>
      <c r="U18" t="s">
        <v>303</v>
      </c>
      <c r="V18" s="4">
        <v>25899.6738</v>
      </c>
      <c r="W18">
        <f t="shared" si="4"/>
        <v>8.2259315015627936E-3</v>
      </c>
      <c r="X18">
        <f t="shared" si="5"/>
        <v>23411.971713364896</v>
      </c>
      <c r="Y18">
        <v>23412</v>
      </c>
      <c r="AB18" t="s">
        <v>1652</v>
      </c>
      <c r="AC18" t="s">
        <v>320</v>
      </c>
      <c r="AD18">
        <v>5403</v>
      </c>
      <c r="AF18" t="s">
        <v>1658</v>
      </c>
      <c r="AG18">
        <v>8721.41</v>
      </c>
      <c r="AH18" s="18">
        <v>3.0643177830293753E-3</v>
      </c>
    </row>
    <row r="19" spans="1:34" x14ac:dyDescent="0.3">
      <c r="A19" t="s">
        <v>390</v>
      </c>
      <c r="B19" t="s">
        <v>300</v>
      </c>
      <c r="C19" s="4">
        <v>30000</v>
      </c>
      <c r="D19" s="16">
        <v>1.4999999999999999E-2</v>
      </c>
      <c r="E19">
        <v>13</v>
      </c>
      <c r="G19" t="s">
        <v>398</v>
      </c>
      <c r="H19">
        <v>42400</v>
      </c>
      <c r="I19">
        <v>1.6975923416164364E-2</v>
      </c>
      <c r="J19" t="s">
        <v>398</v>
      </c>
      <c r="M19" t="s">
        <v>304</v>
      </c>
      <c r="N19" s="4">
        <v>20000</v>
      </c>
      <c r="O19" s="30">
        <v>0.85</v>
      </c>
      <c r="P19" s="36">
        <f t="shared" si="2"/>
        <v>8.5000000000000006E-3</v>
      </c>
      <c r="Q19">
        <f t="shared" si="0"/>
        <v>22100</v>
      </c>
      <c r="R19" s="4">
        <f t="shared" si="3"/>
        <v>24192.003000000001</v>
      </c>
      <c r="T19" t="s">
        <v>385</v>
      </c>
      <c r="U19" t="s">
        <v>304</v>
      </c>
      <c r="V19" s="4">
        <v>24192.003000000001</v>
      </c>
      <c r="W19">
        <f t="shared" si="4"/>
        <v>7.6835623915696418E-3</v>
      </c>
      <c r="X19">
        <f t="shared" si="5"/>
        <v>21868.325226769404</v>
      </c>
      <c r="Y19">
        <v>21868</v>
      </c>
      <c r="AB19" t="s">
        <v>1652</v>
      </c>
      <c r="AC19" t="s">
        <v>326</v>
      </c>
      <c r="AD19">
        <v>2830</v>
      </c>
      <c r="AF19" t="s">
        <v>70</v>
      </c>
      <c r="AG19">
        <v>448710.59</v>
      </c>
      <c r="AH19" s="18">
        <v>0.15765705778889</v>
      </c>
    </row>
    <row r="20" spans="1:34" x14ac:dyDescent="0.3">
      <c r="A20" t="s">
        <v>390</v>
      </c>
      <c r="B20" t="s">
        <v>314</v>
      </c>
      <c r="C20" s="4">
        <v>8000</v>
      </c>
      <c r="D20" s="16">
        <v>3.0999999999999999E-3</v>
      </c>
      <c r="E20">
        <v>25</v>
      </c>
      <c r="G20" t="s">
        <v>290</v>
      </c>
      <c r="I20">
        <v>0</v>
      </c>
      <c r="M20" t="s">
        <v>305</v>
      </c>
      <c r="N20" s="4">
        <v>20000</v>
      </c>
      <c r="O20" s="30">
        <v>0.77</v>
      </c>
      <c r="P20" s="36">
        <f t="shared" si="2"/>
        <v>7.7000000000000002E-3</v>
      </c>
      <c r="Q20">
        <f t="shared" si="0"/>
        <v>20020</v>
      </c>
      <c r="R20" s="4">
        <f t="shared" si="3"/>
        <v>21915.1086</v>
      </c>
      <c r="T20" t="s">
        <v>385</v>
      </c>
      <c r="U20" t="s">
        <v>305</v>
      </c>
      <c r="V20" s="4">
        <v>21915.1086</v>
      </c>
      <c r="W20">
        <f t="shared" si="4"/>
        <v>6.9604035782454407E-3</v>
      </c>
      <c r="X20">
        <f t="shared" si="5"/>
        <v>19810.129911308759</v>
      </c>
      <c r="Y20">
        <v>19810</v>
      </c>
      <c r="AB20" t="s">
        <v>1652</v>
      </c>
      <c r="AC20" t="s">
        <v>360</v>
      </c>
      <c r="AD20">
        <v>223</v>
      </c>
      <c r="AF20" t="s">
        <v>1652</v>
      </c>
      <c r="AG20">
        <v>70199</v>
      </c>
      <c r="AH20" s="18">
        <v>2.4664824156974519E-2</v>
      </c>
    </row>
    <row r="21" spans="1:34" x14ac:dyDescent="0.3">
      <c r="A21" t="s">
        <v>390</v>
      </c>
      <c r="B21" t="s">
        <v>323</v>
      </c>
      <c r="C21">
        <v>3750</v>
      </c>
      <c r="D21" t="s">
        <v>324</v>
      </c>
      <c r="E21">
        <v>34</v>
      </c>
      <c r="G21" t="s">
        <v>399</v>
      </c>
      <c r="H21">
        <v>371976</v>
      </c>
      <c r="I21">
        <v>0.14893009643045177</v>
      </c>
      <c r="J21" t="s">
        <v>399</v>
      </c>
      <c r="M21" t="s">
        <v>306</v>
      </c>
      <c r="N21" s="4">
        <v>14000</v>
      </c>
      <c r="O21" s="30">
        <v>0.55000000000000004</v>
      </c>
      <c r="P21" s="36">
        <f t="shared" si="2"/>
        <v>5.5000000000000005E-3</v>
      </c>
      <c r="Q21">
        <f t="shared" si="0"/>
        <v>14300.000000000002</v>
      </c>
      <c r="R21" s="4">
        <f t="shared" si="3"/>
        <v>15653.649000000001</v>
      </c>
      <c r="T21" t="s">
        <v>386</v>
      </c>
      <c r="U21" t="s">
        <v>306</v>
      </c>
      <c r="V21" s="4">
        <v>15653.649000000001</v>
      </c>
      <c r="W21">
        <f t="shared" si="4"/>
        <v>4.9717168416038866E-3</v>
      </c>
      <c r="X21">
        <f t="shared" si="5"/>
        <v>14150.09279379197</v>
      </c>
      <c r="Y21">
        <v>14150</v>
      </c>
      <c r="AB21" t="s">
        <v>1652</v>
      </c>
      <c r="AC21" t="s">
        <v>373</v>
      </c>
      <c r="AD21">
        <v>81</v>
      </c>
      <c r="AF21" t="s">
        <v>1656</v>
      </c>
      <c r="AG21">
        <v>63551</v>
      </c>
      <c r="AH21" s="18">
        <v>2.2329010954570402E-2</v>
      </c>
    </row>
    <row r="22" spans="1:34" x14ac:dyDescent="0.3">
      <c r="A22" t="s">
        <v>390</v>
      </c>
      <c r="B22" t="s">
        <v>356</v>
      </c>
      <c r="C22">
        <v>330</v>
      </c>
      <c r="D22" t="s">
        <v>329</v>
      </c>
      <c r="E22">
        <v>65</v>
      </c>
      <c r="G22" t="s">
        <v>400</v>
      </c>
      <c r="H22">
        <v>1550256</v>
      </c>
      <c r="I22">
        <v>0.62068460215682308</v>
      </c>
      <c r="J22" t="s">
        <v>400</v>
      </c>
      <c r="M22" t="s">
        <v>307</v>
      </c>
      <c r="N22" s="4">
        <v>11000</v>
      </c>
      <c r="O22" s="30">
        <v>0.43</v>
      </c>
      <c r="P22" s="36">
        <f t="shared" si="2"/>
        <v>4.3E-3</v>
      </c>
      <c r="Q22">
        <f t="shared" si="0"/>
        <v>11180</v>
      </c>
      <c r="R22" s="4">
        <f t="shared" si="3"/>
        <v>12238.3074</v>
      </c>
      <c r="T22" t="s">
        <v>391</v>
      </c>
      <c r="U22" t="s">
        <v>307</v>
      </c>
      <c r="V22" s="4">
        <v>12238.3074</v>
      </c>
      <c r="W22">
        <f t="shared" si="4"/>
        <v>3.8869786216175835E-3</v>
      </c>
      <c r="X22">
        <f t="shared" si="5"/>
        <v>11062.799820600994</v>
      </c>
      <c r="Y22">
        <v>11063</v>
      </c>
      <c r="AB22" t="s">
        <v>1652</v>
      </c>
      <c r="AC22" t="s">
        <v>375</v>
      </c>
      <c r="AD22">
        <v>40</v>
      </c>
      <c r="AF22" t="s">
        <v>1657</v>
      </c>
      <c r="AG22">
        <v>30093</v>
      </c>
      <c r="AH22" s="18">
        <v>1.0573349383265205E-2</v>
      </c>
    </row>
    <row r="23" spans="1:34" x14ac:dyDescent="0.3">
      <c r="A23" t="s">
        <v>390</v>
      </c>
      <c r="B23" t="s">
        <v>363</v>
      </c>
      <c r="C23">
        <v>200</v>
      </c>
      <c r="D23" t="s">
        <v>329</v>
      </c>
      <c r="E23">
        <v>72</v>
      </c>
      <c r="G23" t="s">
        <v>401</v>
      </c>
      <c r="H23">
        <v>314668</v>
      </c>
      <c r="I23">
        <v>0.12598537428107565</v>
      </c>
      <c r="J23" t="s">
        <v>401</v>
      </c>
      <c r="M23" t="s">
        <v>309</v>
      </c>
      <c r="N23" s="4">
        <v>10000</v>
      </c>
      <c r="O23" s="30">
        <v>0.41</v>
      </c>
      <c r="P23" s="36">
        <f t="shared" si="2"/>
        <v>4.0999999999999995E-3</v>
      </c>
      <c r="Q23">
        <f t="shared" si="0"/>
        <v>10659.999999999998</v>
      </c>
      <c r="R23" s="4">
        <f t="shared" si="3"/>
        <v>11669.083799999999</v>
      </c>
      <c r="T23" t="s">
        <v>1647</v>
      </c>
      <c r="U23" t="s">
        <v>309</v>
      </c>
      <c r="V23" s="4">
        <v>11669.083799999999</v>
      </c>
      <c r="W23">
        <f t="shared" si="4"/>
        <v>3.7061889182865328E-3</v>
      </c>
      <c r="X23">
        <f t="shared" si="5"/>
        <v>10548.250991735829</v>
      </c>
      <c r="Y23">
        <v>10548</v>
      </c>
      <c r="AB23" t="s">
        <v>1652</v>
      </c>
      <c r="AC23" t="s">
        <v>367</v>
      </c>
      <c r="AD23">
        <v>134</v>
      </c>
      <c r="AF23" t="s">
        <v>1660</v>
      </c>
      <c r="AG23">
        <v>312826</v>
      </c>
      <c r="AH23" s="18">
        <v>0.10991322215031141</v>
      </c>
    </row>
    <row r="24" spans="1:34" x14ac:dyDescent="0.3">
      <c r="A24" t="s">
        <v>390</v>
      </c>
      <c r="B24" t="s">
        <v>368</v>
      </c>
      <c r="C24">
        <v>120</v>
      </c>
      <c r="D24" t="s">
        <v>329</v>
      </c>
      <c r="E24">
        <v>77</v>
      </c>
      <c r="G24" t="s">
        <v>402</v>
      </c>
      <c r="H24">
        <v>90354</v>
      </c>
      <c r="I24">
        <v>3.617553264962535E-2</v>
      </c>
      <c r="J24" t="s">
        <v>402</v>
      </c>
      <c r="M24" t="s">
        <v>311</v>
      </c>
      <c r="N24" s="4">
        <v>10000</v>
      </c>
      <c r="O24" s="30">
        <v>0.41</v>
      </c>
      <c r="P24" s="36">
        <f t="shared" si="2"/>
        <v>4.0999999999999995E-3</v>
      </c>
      <c r="Q24">
        <f t="shared" si="0"/>
        <v>10659.999999999998</v>
      </c>
      <c r="R24" s="4">
        <f t="shared" si="3"/>
        <v>11669.083799999999</v>
      </c>
      <c r="T24" t="s">
        <v>386</v>
      </c>
      <c r="U24" t="s">
        <v>311</v>
      </c>
      <c r="V24" s="4">
        <v>11669.083799999999</v>
      </c>
      <c r="W24">
        <f t="shared" si="4"/>
        <v>3.7061889182865328E-3</v>
      </c>
      <c r="X24">
        <f t="shared" si="5"/>
        <v>10548.250991735829</v>
      </c>
      <c r="Y24">
        <v>10548</v>
      </c>
      <c r="AB24" t="s">
        <v>1653</v>
      </c>
      <c r="AC24" t="s">
        <v>300</v>
      </c>
      <c r="AD24">
        <v>38591</v>
      </c>
      <c r="AF24" t="s">
        <v>1659</v>
      </c>
      <c r="AG24">
        <v>13461</v>
      </c>
      <c r="AH24" s="18">
        <v>4.7296001079364901E-3</v>
      </c>
    </row>
    <row r="25" spans="1:34" x14ac:dyDescent="0.3">
      <c r="A25" t="s">
        <v>389</v>
      </c>
      <c r="B25" t="s">
        <v>290</v>
      </c>
      <c r="C25" s="4">
        <v>313000</v>
      </c>
      <c r="D25" s="16">
        <v>0.121</v>
      </c>
      <c r="E25">
        <v>3</v>
      </c>
      <c r="G25" t="s">
        <v>394</v>
      </c>
      <c r="H25">
        <f>SUM(H17:H24)</f>
        <v>2497655</v>
      </c>
      <c r="M25" t="s">
        <v>312</v>
      </c>
      <c r="N25" s="4">
        <v>9000</v>
      </c>
      <c r="O25" s="30">
        <v>0.35</v>
      </c>
      <c r="P25" s="36">
        <f t="shared" si="2"/>
        <v>3.4999999999999992E-3</v>
      </c>
      <c r="Q25">
        <f t="shared" si="0"/>
        <v>9099.9999999999982</v>
      </c>
      <c r="R25" s="4">
        <f t="shared" si="3"/>
        <v>9961.4129999999986</v>
      </c>
      <c r="T25" t="s">
        <v>391</v>
      </c>
      <c r="U25" t="s">
        <v>312</v>
      </c>
      <c r="V25" s="4">
        <v>9961.4129999999986</v>
      </c>
      <c r="W25">
        <f t="shared" si="4"/>
        <v>3.1638198082933815E-3</v>
      </c>
      <c r="X25">
        <f t="shared" si="5"/>
        <v>9004.6045051403416</v>
      </c>
      <c r="Y25">
        <v>9005</v>
      </c>
      <c r="AB25" t="s">
        <v>1653</v>
      </c>
      <c r="AC25" t="s">
        <v>314</v>
      </c>
      <c r="AD25">
        <v>7976</v>
      </c>
      <c r="AF25" t="s">
        <v>300</v>
      </c>
      <c r="AG25">
        <v>38591</v>
      </c>
      <c r="AH25" s="18">
        <f>AG25/$AG$16</f>
        <v>1.3559170772258915E-2</v>
      </c>
    </row>
    <row r="26" spans="1:34" x14ac:dyDescent="0.3">
      <c r="A26" t="s">
        <v>387</v>
      </c>
      <c r="B26" t="s">
        <v>299</v>
      </c>
      <c r="C26" s="4">
        <v>40000</v>
      </c>
      <c r="D26" s="16">
        <v>1.7999999999999999E-2</v>
      </c>
      <c r="E26">
        <v>12</v>
      </c>
      <c r="M26" t="s">
        <v>313</v>
      </c>
      <c r="N26" s="4">
        <v>8976</v>
      </c>
      <c r="O26" s="30">
        <v>0.34</v>
      </c>
      <c r="P26" s="36">
        <f t="shared" si="2"/>
        <v>3.3999999999999998E-3</v>
      </c>
      <c r="Q26">
        <f t="shared" si="0"/>
        <v>8840</v>
      </c>
      <c r="R26" s="4">
        <f t="shared" si="3"/>
        <v>9676.8011999999999</v>
      </c>
      <c r="T26" t="s">
        <v>385</v>
      </c>
      <c r="U26" t="s">
        <v>313</v>
      </c>
      <c r="V26" s="4">
        <v>9676.8011999999999</v>
      </c>
      <c r="W26">
        <f t="shared" si="4"/>
        <v>3.0734249566278567E-3</v>
      </c>
      <c r="X26">
        <f t="shared" si="5"/>
        <v>8747.3300907077628</v>
      </c>
      <c r="Y26">
        <v>8747</v>
      </c>
      <c r="AB26" t="s">
        <v>1653</v>
      </c>
      <c r="AC26" t="s">
        <v>323</v>
      </c>
      <c r="AD26">
        <v>4116</v>
      </c>
      <c r="AF26" t="s">
        <v>314</v>
      </c>
      <c r="AG26">
        <v>7976</v>
      </c>
      <c r="AH26" s="18">
        <f t="shared" ref="AH26:AH35" si="6">AG26/$AG$16</f>
        <v>2.8024136736424844E-3</v>
      </c>
    </row>
    <row r="27" spans="1:34" x14ac:dyDescent="0.3">
      <c r="A27" t="s">
        <v>387</v>
      </c>
      <c r="B27" t="s">
        <v>293</v>
      </c>
      <c r="C27" s="4">
        <v>200000</v>
      </c>
      <c r="D27" s="16">
        <v>8.5999999999999993E-2</v>
      </c>
      <c r="E27">
        <v>6</v>
      </c>
      <c r="M27" t="s">
        <v>314</v>
      </c>
      <c r="N27" s="4">
        <v>8000</v>
      </c>
      <c r="O27" s="30">
        <v>0.31</v>
      </c>
      <c r="P27" s="36">
        <f t="shared" si="2"/>
        <v>3.0999999999999999E-3</v>
      </c>
      <c r="Q27">
        <f t="shared" si="0"/>
        <v>8060</v>
      </c>
      <c r="R27" s="4">
        <f t="shared" si="3"/>
        <v>8822.9657999999999</v>
      </c>
      <c r="T27" t="s">
        <v>390</v>
      </c>
      <c r="U27" t="s">
        <v>314</v>
      </c>
      <c r="V27" s="4">
        <v>8822.9657999999999</v>
      </c>
      <c r="W27">
        <f t="shared" si="4"/>
        <v>2.8022404016312813E-3</v>
      </c>
      <c r="X27">
        <f t="shared" si="5"/>
        <v>7975.506847410019</v>
      </c>
      <c r="Y27">
        <v>7976</v>
      </c>
      <c r="AB27" t="s">
        <v>1653</v>
      </c>
      <c r="AC27" t="s">
        <v>356</v>
      </c>
      <c r="AD27">
        <v>327</v>
      </c>
      <c r="AF27" t="s">
        <v>323</v>
      </c>
      <c r="AG27">
        <v>4116</v>
      </c>
      <c r="AH27" s="18">
        <f t="shared" si="6"/>
        <v>1.4461803762177113E-3</v>
      </c>
    </row>
    <row r="28" spans="1:34" x14ac:dyDescent="0.3">
      <c r="A28" t="s">
        <v>387</v>
      </c>
      <c r="B28" t="s">
        <v>296</v>
      </c>
      <c r="C28" s="4">
        <v>54000</v>
      </c>
      <c r="D28" s="16">
        <v>2.1999999999999999E-2</v>
      </c>
      <c r="E28">
        <v>9</v>
      </c>
      <c r="M28" t="s">
        <v>315</v>
      </c>
      <c r="N28" s="4">
        <v>7500</v>
      </c>
      <c r="O28" s="30">
        <v>0.28999999999999998</v>
      </c>
      <c r="P28" s="36">
        <f t="shared" si="2"/>
        <v>2.8999999999999998E-3</v>
      </c>
      <c r="Q28">
        <f t="shared" si="0"/>
        <v>7539.9999999999991</v>
      </c>
      <c r="R28" s="4">
        <f t="shared" si="3"/>
        <v>8253.7421999999988</v>
      </c>
      <c r="T28" t="s">
        <v>386</v>
      </c>
      <c r="U28" t="s">
        <v>315</v>
      </c>
      <c r="V28" s="4">
        <v>8253.7421999999988</v>
      </c>
      <c r="W28">
        <f t="shared" si="4"/>
        <v>2.6214506983002306E-3</v>
      </c>
      <c r="X28">
        <f t="shared" si="5"/>
        <v>7460.9580185448558</v>
      </c>
      <c r="Y28">
        <v>7461</v>
      </c>
      <c r="AB28" t="s">
        <v>1653</v>
      </c>
      <c r="AC28" t="s">
        <v>363</v>
      </c>
      <c r="AD28">
        <v>198</v>
      </c>
      <c r="AF28" t="s">
        <v>356</v>
      </c>
      <c r="AG28">
        <v>327</v>
      </c>
      <c r="AH28" s="18">
        <f t="shared" si="6"/>
        <v>1.1489333892691729E-4</v>
      </c>
    </row>
    <row r="29" spans="1:34" x14ac:dyDescent="0.3">
      <c r="A29" t="s">
        <v>387</v>
      </c>
      <c r="B29" t="s">
        <v>302</v>
      </c>
      <c r="C29" s="4">
        <v>24000</v>
      </c>
      <c r="D29" s="16">
        <v>9.1999999999999998E-3</v>
      </c>
      <c r="E29">
        <v>15</v>
      </c>
      <c r="M29" t="s">
        <v>316</v>
      </c>
      <c r="N29" s="4">
        <v>6000</v>
      </c>
      <c r="O29" s="30">
        <v>0.23</v>
      </c>
      <c r="P29" s="36">
        <f t="shared" si="2"/>
        <v>2.3E-3</v>
      </c>
      <c r="Q29">
        <f t="shared" si="0"/>
        <v>5980</v>
      </c>
      <c r="R29" s="4">
        <f t="shared" si="3"/>
        <v>6546.0713999999998</v>
      </c>
      <c r="T29" t="s">
        <v>386</v>
      </c>
      <c r="U29" t="s">
        <v>316</v>
      </c>
      <c r="V29" s="4">
        <v>6546.0713999999998</v>
      </c>
      <c r="W29">
        <f t="shared" si="4"/>
        <v>2.0790815883070797E-3</v>
      </c>
      <c r="X29">
        <f t="shared" si="5"/>
        <v>5917.3115319493691</v>
      </c>
      <c r="Y29">
        <v>5917</v>
      </c>
      <c r="AB29" t="s">
        <v>1653</v>
      </c>
      <c r="AC29" t="s">
        <v>368</v>
      </c>
      <c r="AD29">
        <v>119</v>
      </c>
      <c r="AF29" t="s">
        <v>363</v>
      </c>
      <c r="AG29">
        <v>198</v>
      </c>
      <c r="AH29" s="18">
        <f t="shared" si="6"/>
        <v>6.9568443753913222E-5</v>
      </c>
    </row>
    <row r="30" spans="1:34" x14ac:dyDescent="0.3">
      <c r="A30" t="s">
        <v>387</v>
      </c>
      <c r="B30" t="s">
        <v>304</v>
      </c>
      <c r="C30" s="4">
        <v>20000</v>
      </c>
      <c r="D30" s="16">
        <v>8.5000000000000006E-3</v>
      </c>
      <c r="E30">
        <v>17</v>
      </c>
      <c r="M30" t="s">
        <v>317</v>
      </c>
      <c r="N30" s="4">
        <v>5500</v>
      </c>
      <c r="O30" s="30">
        <v>0.21</v>
      </c>
      <c r="P30" s="36">
        <f t="shared" si="2"/>
        <v>2.0999999999999999E-3</v>
      </c>
      <c r="Q30">
        <f t="shared" si="0"/>
        <v>5460</v>
      </c>
      <c r="R30" s="4">
        <f t="shared" si="3"/>
        <v>5976.8477999999996</v>
      </c>
      <c r="T30" t="s">
        <v>391</v>
      </c>
      <c r="U30" t="s">
        <v>317</v>
      </c>
      <c r="V30" s="4">
        <v>5976.8477999999996</v>
      </c>
      <c r="W30">
        <f t="shared" si="4"/>
        <v>1.8982918849760292E-3</v>
      </c>
      <c r="X30">
        <f t="shared" si="5"/>
        <v>5402.7627030842059</v>
      </c>
      <c r="Y30">
        <v>5403</v>
      </c>
      <c r="AB30" t="s">
        <v>1650</v>
      </c>
      <c r="AC30" t="s">
        <v>292</v>
      </c>
      <c r="AD30">
        <v>257274</v>
      </c>
      <c r="AF30" t="s">
        <v>368</v>
      </c>
      <c r="AG30">
        <v>119</v>
      </c>
      <c r="AH30" s="18">
        <f t="shared" si="6"/>
        <v>4.181133740765492E-5</v>
      </c>
    </row>
    <row r="31" spans="1:34" x14ac:dyDescent="0.3">
      <c r="A31" t="s">
        <v>387</v>
      </c>
      <c r="B31" t="s">
        <v>305</v>
      </c>
      <c r="C31" s="4">
        <v>20000</v>
      </c>
      <c r="D31" s="16">
        <v>7.7000000000000002E-3</v>
      </c>
      <c r="E31">
        <v>18</v>
      </c>
      <c r="M31" t="s">
        <v>318</v>
      </c>
      <c r="N31" s="4">
        <v>5000</v>
      </c>
      <c r="O31" s="30">
        <v>0.2</v>
      </c>
      <c r="P31" s="36">
        <f t="shared" si="2"/>
        <v>2E-3</v>
      </c>
      <c r="Q31">
        <f t="shared" si="0"/>
        <v>5200</v>
      </c>
      <c r="R31" s="4">
        <f t="shared" si="3"/>
        <v>5692.2359999999999</v>
      </c>
      <c r="T31" t="s">
        <v>385</v>
      </c>
      <c r="U31" t="s">
        <v>318</v>
      </c>
      <c r="V31" s="4">
        <v>5692.2359999999999</v>
      </c>
      <c r="W31">
        <f t="shared" si="4"/>
        <v>1.807897033310504E-3</v>
      </c>
      <c r="X31">
        <f t="shared" si="5"/>
        <v>5145.4882886516252</v>
      </c>
      <c r="Y31">
        <v>5145</v>
      </c>
      <c r="AB31" t="s">
        <v>1650</v>
      </c>
      <c r="AC31" t="s">
        <v>298</v>
      </c>
      <c r="AD31">
        <v>43737</v>
      </c>
      <c r="AF31" t="s">
        <v>288</v>
      </c>
      <c r="AG31">
        <v>643185</v>
      </c>
      <c r="AH31" s="18">
        <f t="shared" si="6"/>
        <v>0.22598676513060947</v>
      </c>
    </row>
    <row r="32" spans="1:34" x14ac:dyDescent="0.3">
      <c r="A32" t="s">
        <v>387</v>
      </c>
      <c r="B32" t="s">
        <v>313</v>
      </c>
      <c r="C32" s="4">
        <v>8976</v>
      </c>
      <c r="D32" s="16">
        <v>4.0000000000000001E-3</v>
      </c>
      <c r="E32">
        <v>24</v>
      </c>
      <c r="M32" t="s">
        <v>319</v>
      </c>
      <c r="N32" s="4">
        <v>5000</v>
      </c>
      <c r="O32" s="30">
        <v>0.2</v>
      </c>
      <c r="P32" s="36">
        <f t="shared" si="2"/>
        <v>2E-3</v>
      </c>
      <c r="Q32">
        <f t="shared" si="0"/>
        <v>5200</v>
      </c>
      <c r="R32" s="4">
        <f t="shared" si="3"/>
        <v>5692.2359999999999</v>
      </c>
      <c r="T32" t="s">
        <v>391</v>
      </c>
      <c r="U32" t="s">
        <v>319</v>
      </c>
      <c r="V32" s="4">
        <v>5692.2359999999999</v>
      </c>
      <c r="W32">
        <f t="shared" si="4"/>
        <v>1.807897033310504E-3</v>
      </c>
      <c r="X32">
        <f t="shared" si="5"/>
        <v>5145.4882886516252</v>
      </c>
      <c r="Y32">
        <v>5145</v>
      </c>
      <c r="AB32" t="s">
        <v>1650</v>
      </c>
      <c r="AC32" t="s">
        <v>321</v>
      </c>
      <c r="AD32">
        <v>4888</v>
      </c>
      <c r="AF32" t="s">
        <v>289</v>
      </c>
      <c r="AG32">
        <v>347320</v>
      </c>
      <c r="AH32" s="18">
        <f t="shared" si="6"/>
        <v>0.12203288830610677</v>
      </c>
    </row>
    <row r="33" spans="1:34" x14ac:dyDescent="0.3">
      <c r="A33" t="s">
        <v>387</v>
      </c>
      <c r="B33" t="s">
        <v>318</v>
      </c>
      <c r="C33" s="4">
        <v>5000</v>
      </c>
      <c r="D33" s="16">
        <v>2E-3</v>
      </c>
      <c r="E33">
        <v>29</v>
      </c>
      <c r="M33" t="s">
        <v>320</v>
      </c>
      <c r="N33" s="4">
        <v>5000</v>
      </c>
      <c r="O33" s="30">
        <v>0.21</v>
      </c>
      <c r="P33" s="36">
        <f t="shared" si="2"/>
        <v>2.0999999999999999E-3</v>
      </c>
      <c r="Q33">
        <f t="shared" si="0"/>
        <v>5460</v>
      </c>
      <c r="R33" s="4">
        <f t="shared" si="3"/>
        <v>5976.8477999999996</v>
      </c>
      <c r="T33" t="s">
        <v>386</v>
      </c>
      <c r="U33" t="s">
        <v>320</v>
      </c>
      <c r="V33" s="4">
        <v>5976.8477999999996</v>
      </c>
      <c r="W33">
        <f t="shared" si="4"/>
        <v>1.8982918849760292E-3</v>
      </c>
      <c r="X33">
        <f t="shared" si="5"/>
        <v>5402.7627030842059</v>
      </c>
      <c r="Y33">
        <v>5403</v>
      </c>
      <c r="AB33" t="s">
        <v>1650</v>
      </c>
      <c r="AC33" t="s">
        <v>322</v>
      </c>
      <c r="AD33">
        <v>4631</v>
      </c>
      <c r="AF33" t="s">
        <v>291</v>
      </c>
      <c r="AG33">
        <v>277856</v>
      </c>
      <c r="AH33" s="18">
        <f t="shared" si="6"/>
        <v>9.7626310644885417E-2</v>
      </c>
    </row>
    <row r="34" spans="1:34" x14ac:dyDescent="0.3">
      <c r="A34" t="s">
        <v>384</v>
      </c>
      <c r="B34" t="s">
        <v>288</v>
      </c>
      <c r="C34" s="4">
        <v>650000</v>
      </c>
      <c r="D34" s="16">
        <v>0.25</v>
      </c>
      <c r="E34">
        <v>1</v>
      </c>
      <c r="M34" t="s">
        <v>321</v>
      </c>
      <c r="N34" s="4">
        <v>4848</v>
      </c>
      <c r="O34" s="30">
        <v>0.19</v>
      </c>
      <c r="P34" s="36">
        <f t="shared" si="2"/>
        <v>1.9E-3</v>
      </c>
      <c r="Q34">
        <f t="shared" si="0"/>
        <v>4940</v>
      </c>
      <c r="R34" s="4">
        <f t="shared" si="3"/>
        <v>5407.6242000000002</v>
      </c>
      <c r="T34" t="s">
        <v>1647</v>
      </c>
      <c r="U34" t="s">
        <v>321</v>
      </c>
      <c r="V34" s="4">
        <v>5407.6242000000002</v>
      </c>
      <c r="W34">
        <f t="shared" si="4"/>
        <v>1.7175021816449789E-3</v>
      </c>
      <c r="X34">
        <f t="shared" si="5"/>
        <v>4888.2138742190436</v>
      </c>
      <c r="Y34">
        <v>4888</v>
      </c>
      <c r="AB34" t="s">
        <v>1650</v>
      </c>
      <c r="AC34" t="s">
        <v>358</v>
      </c>
      <c r="AD34">
        <v>297</v>
      </c>
      <c r="AF34" t="s">
        <v>294</v>
      </c>
      <c r="AG34">
        <v>144074</v>
      </c>
      <c r="AH34" s="18">
        <f t="shared" si="6"/>
        <v>5.0621232148491381E-2</v>
      </c>
    </row>
    <row r="35" spans="1:34" x14ac:dyDescent="0.3">
      <c r="A35" t="s">
        <v>388</v>
      </c>
      <c r="B35" t="s">
        <v>289</v>
      </c>
      <c r="C35" s="4">
        <v>350000</v>
      </c>
      <c r="D35" s="16">
        <v>0.13500000000000001</v>
      </c>
      <c r="E35">
        <v>2</v>
      </c>
      <c r="M35" t="s">
        <v>322</v>
      </c>
      <c r="N35" s="4">
        <v>4500</v>
      </c>
      <c r="O35" s="30">
        <v>0.18</v>
      </c>
      <c r="P35" s="36">
        <f t="shared" si="2"/>
        <v>1.8E-3</v>
      </c>
      <c r="Q35">
        <f t="shared" ref="Q35:Q66" si="7">O35/100*$Q$2</f>
        <v>4680</v>
      </c>
      <c r="R35" s="4">
        <f t="shared" si="3"/>
        <v>5123.0123999999996</v>
      </c>
      <c r="T35" t="s">
        <v>1647</v>
      </c>
      <c r="U35" t="s">
        <v>322</v>
      </c>
      <c r="V35" s="4">
        <v>5123.0123999999996</v>
      </c>
      <c r="W35">
        <f t="shared" si="4"/>
        <v>1.6271073299794535E-3</v>
      </c>
      <c r="X35">
        <f t="shared" si="5"/>
        <v>4630.9394597864621</v>
      </c>
      <c r="Y35">
        <v>4631</v>
      </c>
      <c r="AB35" t="s">
        <v>1650</v>
      </c>
      <c r="AC35" t="s">
        <v>376</v>
      </c>
      <c r="AD35">
        <v>20</v>
      </c>
      <c r="AF35" t="s">
        <v>295</v>
      </c>
      <c r="AG35">
        <v>123492</v>
      </c>
      <c r="AH35" s="18">
        <f t="shared" si="6"/>
        <v>4.3389627555849755E-2</v>
      </c>
    </row>
    <row r="36" spans="1:34" x14ac:dyDescent="0.3">
      <c r="A36" t="s">
        <v>384</v>
      </c>
      <c r="B36" t="s">
        <v>291</v>
      </c>
      <c r="C36" s="4">
        <v>280000</v>
      </c>
      <c r="D36" s="16">
        <v>0.108</v>
      </c>
      <c r="E36">
        <v>4</v>
      </c>
      <c r="M36" t="s">
        <v>323</v>
      </c>
      <c r="N36">
        <v>4000</v>
      </c>
      <c r="O36" s="30">
        <v>0.16</v>
      </c>
      <c r="P36" s="36">
        <f t="shared" si="2"/>
        <v>1.6000000000000001E-3</v>
      </c>
      <c r="Q36">
        <f t="shared" si="7"/>
        <v>4160</v>
      </c>
      <c r="R36" s="4">
        <f t="shared" si="3"/>
        <v>4553.7888000000003</v>
      </c>
      <c r="T36" t="s">
        <v>390</v>
      </c>
      <c r="U36" t="s">
        <v>323</v>
      </c>
      <c r="V36" s="4">
        <v>4553.7888000000003</v>
      </c>
      <c r="W36">
        <f t="shared" si="4"/>
        <v>1.4463176266484032E-3</v>
      </c>
      <c r="X36">
        <f t="shared" si="5"/>
        <v>4116.3906309212998</v>
      </c>
      <c r="Y36">
        <v>4116</v>
      </c>
      <c r="AB36" t="s">
        <v>1650</v>
      </c>
      <c r="AC36" t="s">
        <v>335</v>
      </c>
      <c r="AD36">
        <v>1979</v>
      </c>
    </row>
    <row r="37" spans="1:34" x14ac:dyDescent="0.3">
      <c r="A37" t="s">
        <v>384</v>
      </c>
      <c r="B37" t="s">
        <v>294</v>
      </c>
      <c r="C37" s="4">
        <v>145256</v>
      </c>
      <c r="D37" s="16">
        <v>5.6000000000000001E-2</v>
      </c>
      <c r="E37">
        <v>7</v>
      </c>
      <c r="M37" t="s">
        <v>325</v>
      </c>
      <c r="N37" s="4">
        <v>3500</v>
      </c>
      <c r="O37" s="30">
        <v>0.14000000000000001</v>
      </c>
      <c r="P37" s="36">
        <f t="shared" si="2"/>
        <v>1.4000000000000002E-3</v>
      </c>
      <c r="Q37">
        <f t="shared" si="7"/>
        <v>3640.0000000000005</v>
      </c>
      <c r="R37" s="4">
        <f t="shared" si="3"/>
        <v>3984.5652000000005</v>
      </c>
      <c r="T37" t="s">
        <v>391</v>
      </c>
      <c r="U37" t="s">
        <v>325</v>
      </c>
      <c r="V37" s="4">
        <v>3984.5652000000005</v>
      </c>
      <c r="W37">
        <f t="shared" si="4"/>
        <v>1.2655279233173529E-3</v>
      </c>
      <c r="X37">
        <f t="shared" si="5"/>
        <v>3601.841802056138</v>
      </c>
      <c r="Y37">
        <v>3602</v>
      </c>
      <c r="AB37" t="s">
        <v>1650</v>
      </c>
      <c r="AC37" t="s">
        <v>309</v>
      </c>
      <c r="AD37">
        <v>10548</v>
      </c>
    </row>
    <row r="38" spans="1:34" x14ac:dyDescent="0.3">
      <c r="A38" t="s">
        <v>384</v>
      </c>
      <c r="B38" t="s">
        <v>295</v>
      </c>
      <c r="C38" s="4">
        <v>125000</v>
      </c>
      <c r="D38" s="16">
        <v>4.8000000000000001E-2</v>
      </c>
      <c r="E38">
        <v>8</v>
      </c>
      <c r="M38" t="s">
        <v>326</v>
      </c>
      <c r="N38" s="4">
        <v>3000</v>
      </c>
      <c r="O38" s="30">
        <v>0.11</v>
      </c>
      <c r="P38" s="36">
        <f t="shared" si="2"/>
        <v>1.1000000000000001E-3</v>
      </c>
      <c r="Q38">
        <f t="shared" si="7"/>
        <v>2860</v>
      </c>
      <c r="R38" s="4">
        <f t="shared" si="3"/>
        <v>3130.7298000000001</v>
      </c>
      <c r="T38" t="s">
        <v>386</v>
      </c>
      <c r="U38" t="s">
        <v>326</v>
      </c>
      <c r="V38" s="4">
        <v>3130.7298000000001</v>
      </c>
      <c r="W38">
        <f t="shared" si="4"/>
        <v>9.9434336832077727E-4</v>
      </c>
      <c r="X38">
        <f t="shared" si="5"/>
        <v>2830.0185587583937</v>
      </c>
      <c r="Y38">
        <v>2830</v>
      </c>
      <c r="AB38" t="s">
        <v>1650</v>
      </c>
      <c r="AC38" t="s">
        <v>334</v>
      </c>
      <c r="AD38">
        <v>1979</v>
      </c>
    </row>
    <row r="39" spans="1:34" x14ac:dyDescent="0.3">
      <c r="A39" t="s">
        <v>392</v>
      </c>
      <c r="B39" t="s">
        <v>376</v>
      </c>
      <c r="C39">
        <v>20</v>
      </c>
      <c r="D39" t="s">
        <v>329</v>
      </c>
      <c r="E39">
        <v>85</v>
      </c>
      <c r="M39" t="s">
        <v>327</v>
      </c>
      <c r="N39" s="4">
        <v>2500</v>
      </c>
      <c r="O39" s="30">
        <v>0.1</v>
      </c>
      <c r="P39" s="36">
        <f t="shared" si="2"/>
        <v>1E-3</v>
      </c>
      <c r="Q39">
        <f t="shared" si="7"/>
        <v>2600</v>
      </c>
      <c r="R39" s="4">
        <f t="shared" si="3"/>
        <v>2846.1179999999999</v>
      </c>
      <c r="T39" t="s">
        <v>391</v>
      </c>
      <c r="U39" t="s">
        <v>327</v>
      </c>
      <c r="V39" s="4">
        <v>2846.1179999999999</v>
      </c>
      <c r="W39">
        <f t="shared" si="4"/>
        <v>9.0394851665525201E-4</v>
      </c>
      <c r="X39">
        <f t="shared" si="5"/>
        <v>2572.7441443258126</v>
      </c>
      <c r="Y39">
        <v>2573</v>
      </c>
      <c r="AB39" t="s">
        <v>1650</v>
      </c>
      <c r="AC39" t="s">
        <v>344</v>
      </c>
      <c r="AD39">
        <v>934</v>
      </c>
    </row>
    <row r="40" spans="1:34" x14ac:dyDescent="0.3">
      <c r="A40" t="s">
        <v>392</v>
      </c>
      <c r="B40" t="s">
        <v>292</v>
      </c>
      <c r="C40" s="4">
        <v>260000</v>
      </c>
      <c r="D40" s="16">
        <v>0.1</v>
      </c>
      <c r="E40">
        <v>5</v>
      </c>
      <c r="M40" t="s">
        <v>328</v>
      </c>
      <c r="N40" s="4">
        <v>2200</v>
      </c>
      <c r="O40" s="30">
        <v>8.461538461538462E-2</v>
      </c>
      <c r="P40" s="36">
        <f t="shared" si="2"/>
        <v>8.461538461538462E-4</v>
      </c>
      <c r="Q40">
        <f t="shared" si="7"/>
        <v>2200</v>
      </c>
      <c r="R40" s="4">
        <f t="shared" si="3"/>
        <v>2408.2536923076923</v>
      </c>
      <c r="T40" t="s">
        <v>391</v>
      </c>
      <c r="U40" t="s">
        <v>328</v>
      </c>
      <c r="V40" s="4">
        <v>2408.2536923076923</v>
      </c>
      <c r="W40">
        <f t="shared" si="4"/>
        <v>7.648795140929055E-4</v>
      </c>
      <c r="X40">
        <f t="shared" si="5"/>
        <v>2176.9373528910719</v>
      </c>
      <c r="Y40">
        <v>2177</v>
      </c>
      <c r="AB40" t="s">
        <v>1649</v>
      </c>
      <c r="AC40" t="s">
        <v>307</v>
      </c>
      <c r="AD40">
        <v>11063</v>
      </c>
    </row>
    <row r="41" spans="1:34" x14ac:dyDescent="0.3">
      <c r="A41" t="s">
        <v>392</v>
      </c>
      <c r="B41" t="s">
        <v>298</v>
      </c>
      <c r="C41" s="4">
        <v>43000</v>
      </c>
      <c r="D41" s="16">
        <v>1.7000000000000001E-2</v>
      </c>
      <c r="E41">
        <v>11</v>
      </c>
      <c r="M41" t="s">
        <v>330</v>
      </c>
      <c r="N41" s="4">
        <v>2100</v>
      </c>
      <c r="O41" s="30">
        <v>8.076923076923076E-2</v>
      </c>
      <c r="P41" s="36">
        <f t="shared" si="2"/>
        <v>8.0769230769230755E-4</v>
      </c>
      <c r="Q41">
        <f t="shared" si="7"/>
        <v>2099.9999999999995</v>
      </c>
      <c r="R41" s="4">
        <f t="shared" si="3"/>
        <v>2298.787615384615</v>
      </c>
      <c r="T41" t="s">
        <v>391</v>
      </c>
      <c r="U41" t="s">
        <v>330</v>
      </c>
      <c r="V41" s="4">
        <v>2298.787615384615</v>
      </c>
      <c r="W41">
        <f t="shared" si="4"/>
        <v>7.3011226345231887E-4</v>
      </c>
      <c r="X41">
        <f t="shared" si="5"/>
        <v>2077.9856550323871</v>
      </c>
      <c r="Y41">
        <v>2078</v>
      </c>
      <c r="AB41" t="s">
        <v>1649</v>
      </c>
      <c r="AC41" t="s">
        <v>312</v>
      </c>
      <c r="AD41">
        <v>9005</v>
      </c>
    </row>
    <row r="42" spans="1:34" x14ac:dyDescent="0.3">
      <c r="A42" t="s">
        <v>392</v>
      </c>
      <c r="B42" t="s">
        <v>321</v>
      </c>
      <c r="C42" s="4">
        <v>4848</v>
      </c>
      <c r="D42" s="16">
        <v>1.9E-3</v>
      </c>
      <c r="E42">
        <v>32</v>
      </c>
      <c r="M42" t="s">
        <v>331</v>
      </c>
      <c r="N42" s="4">
        <v>2000</v>
      </c>
      <c r="O42" s="30">
        <v>7.6923076923076927E-2</v>
      </c>
      <c r="P42" s="36">
        <f t="shared" si="2"/>
        <v>7.6923076923076923E-4</v>
      </c>
      <c r="Q42">
        <f t="shared" si="7"/>
        <v>2000</v>
      </c>
      <c r="R42" s="4">
        <f t="shared" si="3"/>
        <v>2189.3215384615382</v>
      </c>
      <c r="T42" t="s">
        <v>391</v>
      </c>
      <c r="U42" t="s">
        <v>331</v>
      </c>
      <c r="V42" s="4">
        <v>2189.3215384615382</v>
      </c>
      <c r="W42">
        <f t="shared" si="4"/>
        <v>6.9534501281173224E-4</v>
      </c>
      <c r="X42">
        <f t="shared" si="5"/>
        <v>1979.0339571737018</v>
      </c>
      <c r="Y42">
        <v>1979</v>
      </c>
      <c r="AB42" t="s">
        <v>1649</v>
      </c>
      <c r="AC42" t="s">
        <v>317</v>
      </c>
      <c r="AD42">
        <v>5403</v>
      </c>
    </row>
    <row r="43" spans="1:34" x14ac:dyDescent="0.3">
      <c r="A43" t="s">
        <v>392</v>
      </c>
      <c r="B43" t="s">
        <v>322</v>
      </c>
      <c r="C43" s="4">
        <v>4500</v>
      </c>
      <c r="D43" s="16">
        <v>1.8E-3</v>
      </c>
      <c r="E43">
        <v>33</v>
      </c>
      <c r="M43" t="s">
        <v>332</v>
      </c>
      <c r="N43" s="4">
        <v>2000</v>
      </c>
      <c r="O43" s="30">
        <v>7.6923076923076927E-2</v>
      </c>
      <c r="P43" s="36">
        <f t="shared" si="2"/>
        <v>7.6923076923076923E-4</v>
      </c>
      <c r="Q43">
        <f t="shared" si="7"/>
        <v>2000</v>
      </c>
      <c r="R43" s="4">
        <f t="shared" si="3"/>
        <v>2189.3215384615382</v>
      </c>
      <c r="T43" t="s">
        <v>391</v>
      </c>
      <c r="U43" t="s">
        <v>332</v>
      </c>
      <c r="V43" s="4">
        <v>2189.3215384615382</v>
      </c>
      <c r="W43">
        <f t="shared" si="4"/>
        <v>6.9534501281173224E-4</v>
      </c>
      <c r="X43">
        <f t="shared" si="5"/>
        <v>1979.0339571737018</v>
      </c>
      <c r="Y43">
        <v>1979</v>
      </c>
      <c r="AB43" t="s">
        <v>1649</v>
      </c>
      <c r="AC43" t="s">
        <v>343</v>
      </c>
      <c r="AD43">
        <v>979</v>
      </c>
    </row>
    <row r="44" spans="1:34" x14ac:dyDescent="0.3">
      <c r="A44" t="s">
        <v>392</v>
      </c>
      <c r="B44" t="s">
        <v>335</v>
      </c>
      <c r="C44" s="4">
        <v>2000</v>
      </c>
      <c r="D44" t="s">
        <v>329</v>
      </c>
      <c r="E44">
        <v>44</v>
      </c>
      <c r="M44" t="s">
        <v>333</v>
      </c>
      <c r="N44" s="4">
        <v>2000</v>
      </c>
      <c r="O44" s="30">
        <v>7.6923076923076927E-2</v>
      </c>
      <c r="P44" s="36">
        <f t="shared" si="2"/>
        <v>7.6923076923076923E-4</v>
      </c>
      <c r="Q44">
        <f t="shared" si="7"/>
        <v>2000</v>
      </c>
      <c r="R44" s="4">
        <f t="shared" si="3"/>
        <v>2189.3215384615382</v>
      </c>
      <c r="T44" t="s">
        <v>391</v>
      </c>
      <c r="U44" t="s">
        <v>333</v>
      </c>
      <c r="V44" s="4">
        <v>2189.3215384615382</v>
      </c>
      <c r="W44">
        <f t="shared" si="4"/>
        <v>6.9534501281173224E-4</v>
      </c>
      <c r="X44">
        <f t="shared" si="5"/>
        <v>1979.0339571737018</v>
      </c>
      <c r="Y44">
        <v>1979</v>
      </c>
      <c r="AB44" t="s">
        <v>1649</v>
      </c>
      <c r="AC44" t="s">
        <v>348</v>
      </c>
      <c r="AD44">
        <v>594</v>
      </c>
    </row>
    <row r="45" spans="1:34" x14ac:dyDescent="0.3">
      <c r="A45" t="s">
        <v>392</v>
      </c>
      <c r="B45" t="s">
        <v>358</v>
      </c>
      <c r="C45">
        <v>300</v>
      </c>
      <c r="D45" t="s">
        <v>329</v>
      </c>
      <c r="E45">
        <v>67</v>
      </c>
      <c r="M45" t="s">
        <v>334</v>
      </c>
      <c r="N45" s="4">
        <v>2000</v>
      </c>
      <c r="O45" s="30">
        <v>7.6923076923076927E-2</v>
      </c>
      <c r="P45" s="36">
        <f t="shared" si="2"/>
        <v>7.6923076923076923E-4</v>
      </c>
      <c r="Q45">
        <f t="shared" si="7"/>
        <v>2000</v>
      </c>
      <c r="R45" s="4">
        <f t="shared" si="3"/>
        <v>2189.3215384615382</v>
      </c>
      <c r="T45" t="s">
        <v>1647</v>
      </c>
      <c r="U45" t="s">
        <v>334</v>
      </c>
      <c r="V45" s="4">
        <v>2189.3215384615382</v>
      </c>
      <c r="W45">
        <f t="shared" si="4"/>
        <v>6.9534501281173224E-4</v>
      </c>
      <c r="X45">
        <f t="shared" si="5"/>
        <v>1979.0339571737018</v>
      </c>
      <c r="Y45">
        <v>1979</v>
      </c>
      <c r="AB45" t="s">
        <v>1649</v>
      </c>
      <c r="AC45" t="s">
        <v>353</v>
      </c>
      <c r="AD45">
        <v>396</v>
      </c>
    </row>
    <row r="46" spans="1:34" x14ac:dyDescent="0.3">
      <c r="A46" t="s">
        <v>391</v>
      </c>
      <c r="B46" t="s">
        <v>301</v>
      </c>
      <c r="C46" s="4">
        <v>25000</v>
      </c>
      <c r="D46" s="16">
        <v>1.0999999999999999E-2</v>
      </c>
      <c r="E46">
        <v>14</v>
      </c>
      <c r="M46" t="s">
        <v>335</v>
      </c>
      <c r="N46" s="4">
        <v>2000</v>
      </c>
      <c r="O46" s="30">
        <v>7.6923076923076927E-2</v>
      </c>
      <c r="P46" s="36">
        <f t="shared" si="2"/>
        <v>7.6923076923076923E-4</v>
      </c>
      <c r="Q46">
        <f t="shared" si="7"/>
        <v>2000</v>
      </c>
      <c r="R46" s="4">
        <f t="shared" si="3"/>
        <v>2189.3215384615382</v>
      </c>
      <c r="T46" t="s">
        <v>1647</v>
      </c>
      <c r="U46" t="s">
        <v>335</v>
      </c>
      <c r="V46" s="4">
        <v>2189.3215384615382</v>
      </c>
      <c r="W46">
        <f t="shared" si="4"/>
        <v>6.9534501281173224E-4</v>
      </c>
      <c r="X46">
        <f t="shared" si="5"/>
        <v>1979.0339571737018</v>
      </c>
      <c r="Y46">
        <v>1979</v>
      </c>
      <c r="AB46" t="s">
        <v>1649</v>
      </c>
      <c r="AC46" t="s">
        <v>354</v>
      </c>
      <c r="AD46">
        <v>396</v>
      </c>
    </row>
    <row r="47" spans="1:34" x14ac:dyDescent="0.3">
      <c r="A47" t="s">
        <v>391</v>
      </c>
      <c r="B47" t="s">
        <v>307</v>
      </c>
      <c r="C47" s="4">
        <v>11000</v>
      </c>
      <c r="D47" t="s">
        <v>308</v>
      </c>
      <c r="E47">
        <v>20</v>
      </c>
      <c r="M47" t="s">
        <v>336</v>
      </c>
      <c r="N47" s="4">
        <v>2000</v>
      </c>
      <c r="O47" s="30">
        <v>7.6923076923076927E-2</v>
      </c>
      <c r="P47" s="36">
        <f t="shared" si="2"/>
        <v>7.6923076923076923E-4</v>
      </c>
      <c r="Q47">
        <f t="shared" si="7"/>
        <v>2000</v>
      </c>
      <c r="R47" s="4">
        <f t="shared" si="3"/>
        <v>2189.3215384615382</v>
      </c>
      <c r="T47" t="s">
        <v>391</v>
      </c>
      <c r="U47" t="s">
        <v>336</v>
      </c>
      <c r="V47" s="4">
        <v>2189.3215384615382</v>
      </c>
      <c r="W47">
        <f t="shared" si="4"/>
        <v>6.9534501281173224E-4</v>
      </c>
      <c r="X47">
        <f t="shared" si="5"/>
        <v>1979.0339571737018</v>
      </c>
      <c r="Y47">
        <v>1979</v>
      </c>
      <c r="AB47" t="s">
        <v>1649</v>
      </c>
      <c r="AC47" t="s">
        <v>355</v>
      </c>
      <c r="AD47">
        <v>333</v>
      </c>
    </row>
    <row r="48" spans="1:34" x14ac:dyDescent="0.3">
      <c r="A48" t="s">
        <v>391</v>
      </c>
      <c r="B48" t="s">
        <v>312</v>
      </c>
      <c r="C48" s="4">
        <v>9000</v>
      </c>
      <c r="D48" s="16">
        <v>3.5000000000000001E-3</v>
      </c>
      <c r="E48">
        <v>23</v>
      </c>
      <c r="M48" t="s">
        <v>337</v>
      </c>
      <c r="N48" s="4">
        <v>1500</v>
      </c>
      <c r="O48" s="30">
        <v>5.7692307692307696E-2</v>
      </c>
      <c r="P48" s="36">
        <f t="shared" si="2"/>
        <v>5.7692307692307698E-4</v>
      </c>
      <c r="Q48">
        <f t="shared" si="7"/>
        <v>1500.0000000000002</v>
      </c>
      <c r="R48" s="4">
        <f t="shared" si="3"/>
        <v>1641.991153846154</v>
      </c>
      <c r="T48" t="s">
        <v>391</v>
      </c>
      <c r="U48" t="s">
        <v>337</v>
      </c>
      <c r="V48" s="4">
        <v>1641.991153846154</v>
      </c>
      <c r="W48">
        <f t="shared" si="4"/>
        <v>5.2150875960879932E-4</v>
      </c>
      <c r="X48">
        <f t="shared" si="5"/>
        <v>1484.2754678802767</v>
      </c>
      <c r="Y48">
        <v>1484</v>
      </c>
      <c r="AB48" t="s">
        <v>1649</v>
      </c>
      <c r="AC48" t="s">
        <v>364</v>
      </c>
      <c r="AD48">
        <v>198</v>
      </c>
    </row>
    <row r="49" spans="1:30" x14ac:dyDescent="0.3">
      <c r="A49" t="s">
        <v>391</v>
      </c>
      <c r="B49" t="s">
        <v>317</v>
      </c>
      <c r="C49" s="4">
        <v>5500</v>
      </c>
      <c r="D49" s="16">
        <v>2.0999999999999999E-3</v>
      </c>
      <c r="E49">
        <v>28</v>
      </c>
      <c r="M49" t="s">
        <v>338</v>
      </c>
      <c r="N49" s="4">
        <v>1500</v>
      </c>
      <c r="O49" s="30">
        <v>5.7692307692307696E-2</v>
      </c>
      <c r="P49" s="36">
        <f t="shared" si="2"/>
        <v>5.7692307692307698E-4</v>
      </c>
      <c r="Q49">
        <f t="shared" si="7"/>
        <v>1500.0000000000002</v>
      </c>
      <c r="R49" s="4">
        <f t="shared" si="3"/>
        <v>1641.991153846154</v>
      </c>
      <c r="T49" t="s">
        <v>391</v>
      </c>
      <c r="U49" t="s">
        <v>338</v>
      </c>
      <c r="V49" s="4">
        <v>1641.991153846154</v>
      </c>
      <c r="W49">
        <f t="shared" si="4"/>
        <v>5.2150875960879932E-4</v>
      </c>
      <c r="X49">
        <f t="shared" si="5"/>
        <v>1484.2754678802767</v>
      </c>
      <c r="Y49">
        <v>1484</v>
      </c>
      <c r="AB49" t="s">
        <v>1649</v>
      </c>
      <c r="AC49" t="s">
        <v>369</v>
      </c>
      <c r="AD49">
        <v>99</v>
      </c>
    </row>
    <row r="50" spans="1:30" x14ac:dyDescent="0.3">
      <c r="A50" t="s">
        <v>391</v>
      </c>
      <c r="B50" t="s">
        <v>319</v>
      </c>
      <c r="C50" s="4">
        <v>5000</v>
      </c>
      <c r="D50" s="16">
        <v>2E-3</v>
      </c>
      <c r="E50">
        <v>30</v>
      </c>
      <c r="M50" t="s">
        <v>339</v>
      </c>
      <c r="N50" s="4">
        <v>1432</v>
      </c>
      <c r="O50" s="30">
        <v>5.5076923076923079E-2</v>
      </c>
      <c r="P50" s="36">
        <f t="shared" si="2"/>
        <v>5.5076923076923076E-4</v>
      </c>
      <c r="Q50">
        <f t="shared" si="7"/>
        <v>1432</v>
      </c>
      <c r="R50" s="4">
        <f t="shared" si="3"/>
        <v>1567.5542215384614</v>
      </c>
      <c r="T50" t="s">
        <v>391</v>
      </c>
      <c r="U50" t="s">
        <v>339</v>
      </c>
      <c r="V50" s="4">
        <v>1567.5542215384614</v>
      </c>
      <c r="W50">
        <f t="shared" si="4"/>
        <v>4.9786702917320035E-4</v>
      </c>
      <c r="X50">
        <f t="shared" si="5"/>
        <v>1416.9883133363705</v>
      </c>
      <c r="Y50">
        <v>1417</v>
      </c>
      <c r="AB50" t="s">
        <v>1649</v>
      </c>
      <c r="AC50" t="s">
        <v>370</v>
      </c>
      <c r="AD50">
        <v>99</v>
      </c>
    </row>
    <row r="51" spans="1:30" x14ac:dyDescent="0.3">
      <c r="A51" t="s">
        <v>391</v>
      </c>
      <c r="B51" t="s">
        <v>325</v>
      </c>
      <c r="C51" s="4">
        <v>3500</v>
      </c>
      <c r="D51" s="16">
        <v>1.4E-3</v>
      </c>
      <c r="E51">
        <v>35</v>
      </c>
      <c r="M51" t="s">
        <v>340</v>
      </c>
      <c r="N51" s="4">
        <v>1200</v>
      </c>
      <c r="O51" s="30">
        <v>4.6153846153846149E-2</v>
      </c>
      <c r="P51" s="36">
        <f t="shared" si="2"/>
        <v>4.6153846153846147E-4</v>
      </c>
      <c r="Q51">
        <f t="shared" si="7"/>
        <v>1199.9999999999998</v>
      </c>
      <c r="R51" s="4">
        <f t="shared" si="3"/>
        <v>1313.5929230769229</v>
      </c>
      <c r="T51" t="s">
        <v>391</v>
      </c>
      <c r="U51" t="s">
        <v>340</v>
      </c>
      <c r="V51" s="4">
        <v>1313.5929230769229</v>
      </c>
      <c r="W51">
        <f t="shared" si="4"/>
        <v>4.1720700768703932E-4</v>
      </c>
      <c r="X51">
        <f t="shared" si="5"/>
        <v>1187.420374304221</v>
      </c>
      <c r="Y51">
        <v>1187</v>
      </c>
      <c r="AB51" t="s">
        <v>1649</v>
      </c>
      <c r="AC51" t="s">
        <v>374</v>
      </c>
      <c r="AD51">
        <v>44</v>
      </c>
    </row>
    <row r="52" spans="1:30" x14ac:dyDescent="0.3">
      <c r="A52" t="s">
        <v>391</v>
      </c>
      <c r="B52" t="s">
        <v>327</v>
      </c>
      <c r="C52" s="4">
        <v>2500</v>
      </c>
      <c r="D52" s="16">
        <v>1E-3</v>
      </c>
      <c r="E52">
        <v>37</v>
      </c>
      <c r="M52" t="s">
        <v>341</v>
      </c>
      <c r="N52" s="4">
        <v>1000</v>
      </c>
      <c r="O52" s="30">
        <v>3.8461538461538464E-2</v>
      </c>
      <c r="P52" s="36">
        <f t="shared" si="2"/>
        <v>3.8461538461538462E-4</v>
      </c>
      <c r="Q52">
        <f t="shared" si="7"/>
        <v>1000</v>
      </c>
      <c r="R52" s="4">
        <f t="shared" si="3"/>
        <v>1094.6607692307691</v>
      </c>
      <c r="T52" t="s">
        <v>391</v>
      </c>
      <c r="U52" t="s">
        <v>341</v>
      </c>
      <c r="V52" s="4">
        <v>1094.6607692307691</v>
      </c>
      <c r="W52">
        <f t="shared" si="4"/>
        <v>3.4767250640586612E-4</v>
      </c>
      <c r="X52">
        <f t="shared" si="5"/>
        <v>989.51697858685088</v>
      </c>
      <c r="Y52">
        <v>990</v>
      </c>
      <c r="AB52" t="s">
        <v>1649</v>
      </c>
      <c r="AC52" t="s">
        <v>338</v>
      </c>
      <c r="AD52">
        <v>1484</v>
      </c>
    </row>
    <row r="53" spans="1:30" x14ac:dyDescent="0.3">
      <c r="A53" t="s">
        <v>391</v>
      </c>
      <c r="B53" t="s">
        <v>328</v>
      </c>
      <c r="C53" s="4">
        <v>2200</v>
      </c>
      <c r="D53" t="s">
        <v>329</v>
      </c>
      <c r="E53">
        <v>38</v>
      </c>
      <c r="M53" t="s">
        <v>342</v>
      </c>
      <c r="N53" s="4">
        <v>1000</v>
      </c>
      <c r="O53" s="30">
        <v>3.8461538461538464E-2</v>
      </c>
      <c r="P53" s="36">
        <f t="shared" si="2"/>
        <v>3.8461538461538462E-4</v>
      </c>
      <c r="Q53">
        <f t="shared" si="7"/>
        <v>1000</v>
      </c>
      <c r="R53" s="4">
        <f t="shared" si="3"/>
        <v>1094.6607692307691</v>
      </c>
      <c r="T53" t="s">
        <v>391</v>
      </c>
      <c r="U53" t="s">
        <v>342</v>
      </c>
      <c r="V53" s="4">
        <v>1094.6607692307691</v>
      </c>
      <c r="W53">
        <f t="shared" si="4"/>
        <v>3.4767250640586612E-4</v>
      </c>
      <c r="X53">
        <f t="shared" si="5"/>
        <v>989.51697858685088</v>
      </c>
      <c r="Y53">
        <v>990</v>
      </c>
      <c r="AB53" t="s">
        <v>403</v>
      </c>
      <c r="AC53" t="s">
        <v>288</v>
      </c>
      <c r="AD53">
        <v>643185</v>
      </c>
    </row>
    <row r="54" spans="1:30" x14ac:dyDescent="0.3">
      <c r="A54" t="s">
        <v>391</v>
      </c>
      <c r="B54" t="s">
        <v>330</v>
      </c>
      <c r="C54" s="4">
        <v>2100</v>
      </c>
      <c r="D54" t="s">
        <v>329</v>
      </c>
      <c r="E54">
        <v>39</v>
      </c>
      <c r="M54" t="s">
        <v>343</v>
      </c>
      <c r="N54">
        <v>989</v>
      </c>
      <c r="O54" s="30">
        <v>3.8038461538461542E-2</v>
      </c>
      <c r="P54" s="36">
        <f t="shared" si="2"/>
        <v>3.8038461538461544E-4</v>
      </c>
      <c r="Q54">
        <f t="shared" si="7"/>
        <v>989.00000000000011</v>
      </c>
      <c r="R54" s="4">
        <f t="shared" si="3"/>
        <v>1082.6195007692309</v>
      </c>
      <c r="T54" t="s">
        <v>391</v>
      </c>
      <c r="U54" t="s">
        <v>343</v>
      </c>
      <c r="V54" s="4">
        <v>1082.6195007692309</v>
      </c>
      <c r="W54">
        <f t="shared" si="4"/>
        <v>3.4384810883540163E-4</v>
      </c>
      <c r="X54">
        <f t="shared" si="5"/>
        <v>978.63229182239559</v>
      </c>
      <c r="Y54">
        <v>979</v>
      </c>
      <c r="AB54" t="s">
        <v>403</v>
      </c>
      <c r="AC54" t="s">
        <v>289</v>
      </c>
      <c r="AD54">
        <v>347320</v>
      </c>
    </row>
    <row r="55" spans="1:30" x14ac:dyDescent="0.3">
      <c r="A55" t="s">
        <v>391</v>
      </c>
      <c r="B55" t="s">
        <v>331</v>
      </c>
      <c r="C55" s="4">
        <v>2000</v>
      </c>
      <c r="D55" t="s">
        <v>329</v>
      </c>
      <c r="E55">
        <v>40</v>
      </c>
      <c r="M55" t="s">
        <v>344</v>
      </c>
      <c r="N55">
        <v>944</v>
      </c>
      <c r="O55" s="30">
        <v>3.6307692307692312E-2</v>
      </c>
      <c r="P55" s="36">
        <f t="shared" si="2"/>
        <v>3.630769230769231E-4</v>
      </c>
      <c r="Q55">
        <f t="shared" si="7"/>
        <v>944.00000000000011</v>
      </c>
      <c r="R55" s="4">
        <f t="shared" si="3"/>
        <v>1033.3597661538463</v>
      </c>
      <c r="T55" t="s">
        <v>1647</v>
      </c>
      <c r="U55" t="s">
        <v>344</v>
      </c>
      <c r="V55" s="4">
        <v>1033.3597661538463</v>
      </c>
      <c r="W55">
        <f t="shared" si="4"/>
        <v>3.2820284604713772E-4</v>
      </c>
      <c r="X55">
        <f t="shared" si="5"/>
        <v>934.10402778598745</v>
      </c>
      <c r="Y55">
        <v>934</v>
      </c>
      <c r="AB55" t="s">
        <v>403</v>
      </c>
      <c r="AC55" t="s">
        <v>291</v>
      </c>
      <c r="AD55">
        <v>277856</v>
      </c>
    </row>
    <row r="56" spans="1:30" x14ac:dyDescent="0.3">
      <c r="A56" t="s">
        <v>391</v>
      </c>
      <c r="B56" t="s">
        <v>332</v>
      </c>
      <c r="C56" s="4">
        <v>2000</v>
      </c>
      <c r="D56" t="s">
        <v>329</v>
      </c>
      <c r="E56">
        <v>41</v>
      </c>
      <c r="M56" t="s">
        <v>345</v>
      </c>
      <c r="N56">
        <v>900</v>
      </c>
      <c r="O56" s="30">
        <v>3.461538461538461E-2</v>
      </c>
      <c r="P56" s="36">
        <f t="shared" si="2"/>
        <v>3.4615384615384608E-4</v>
      </c>
      <c r="Q56">
        <f t="shared" si="7"/>
        <v>899.99999999999977</v>
      </c>
      <c r="R56" s="4">
        <f t="shared" si="3"/>
        <v>985.19469230769209</v>
      </c>
      <c r="T56" t="s">
        <v>391</v>
      </c>
      <c r="U56" t="s">
        <v>345</v>
      </c>
      <c r="V56" s="4">
        <v>985.19469230769209</v>
      </c>
      <c r="W56">
        <f t="shared" si="4"/>
        <v>3.1290525576527949E-4</v>
      </c>
      <c r="X56">
        <f t="shared" si="5"/>
        <v>890.5652807281657</v>
      </c>
      <c r="Y56">
        <v>891</v>
      </c>
      <c r="AB56" t="s">
        <v>403</v>
      </c>
      <c r="AC56" t="s">
        <v>294</v>
      </c>
      <c r="AD56">
        <v>144074</v>
      </c>
    </row>
    <row r="57" spans="1:30" x14ac:dyDescent="0.3">
      <c r="A57" t="s">
        <v>391</v>
      </c>
      <c r="B57" t="s">
        <v>333</v>
      </c>
      <c r="C57" s="4">
        <v>2000</v>
      </c>
      <c r="D57" t="s">
        <v>329</v>
      </c>
      <c r="E57">
        <v>42</v>
      </c>
      <c r="M57" t="s">
        <v>346</v>
      </c>
      <c r="N57">
        <v>750</v>
      </c>
      <c r="O57" s="30">
        <v>2.8846153846153848E-2</v>
      </c>
      <c r="P57" s="36">
        <f t="shared" si="2"/>
        <v>2.8846153846153849E-4</v>
      </c>
      <c r="Q57">
        <f t="shared" si="7"/>
        <v>750.00000000000011</v>
      </c>
      <c r="R57" s="4">
        <f t="shared" si="3"/>
        <v>820.99557692307701</v>
      </c>
      <c r="T57" t="s">
        <v>391</v>
      </c>
      <c r="U57" t="s">
        <v>346</v>
      </c>
      <c r="V57" s="4">
        <v>820.99557692307701</v>
      </c>
      <c r="W57">
        <f t="shared" si="4"/>
        <v>2.6075437980439966E-4</v>
      </c>
      <c r="X57">
        <f t="shared" si="5"/>
        <v>742.13773394013833</v>
      </c>
      <c r="Y57">
        <v>742</v>
      </c>
      <c r="AB57" t="s">
        <v>403</v>
      </c>
      <c r="AC57" t="s">
        <v>295</v>
      </c>
      <c r="AD57">
        <v>123492</v>
      </c>
    </row>
    <row r="58" spans="1:30" x14ac:dyDescent="0.3">
      <c r="A58" t="s">
        <v>391</v>
      </c>
      <c r="B58" t="s">
        <v>336</v>
      </c>
      <c r="C58" s="4">
        <v>2000</v>
      </c>
      <c r="D58" t="s">
        <v>329</v>
      </c>
      <c r="E58">
        <v>45</v>
      </c>
      <c r="M58" t="s">
        <v>347</v>
      </c>
      <c r="N58">
        <v>600</v>
      </c>
      <c r="O58" s="30">
        <v>2.3076923076923075E-2</v>
      </c>
      <c r="P58" s="36">
        <f t="shared" si="2"/>
        <v>2.3076923076923074E-4</v>
      </c>
      <c r="Q58">
        <f t="shared" si="7"/>
        <v>599.99999999999989</v>
      </c>
      <c r="R58" s="4">
        <f t="shared" si="3"/>
        <v>656.79646153846147</v>
      </c>
      <c r="T58" t="s">
        <v>391</v>
      </c>
      <c r="U58" t="s">
        <v>347</v>
      </c>
      <c r="V58" s="4">
        <v>656.79646153846147</v>
      </c>
      <c r="W58">
        <f t="shared" si="4"/>
        <v>2.0860350384351966E-4</v>
      </c>
      <c r="X58">
        <f t="shared" si="5"/>
        <v>593.71018715211051</v>
      </c>
      <c r="Y58">
        <v>594</v>
      </c>
      <c r="AB58" t="s">
        <v>5</v>
      </c>
      <c r="AC58" t="s">
        <v>301</v>
      </c>
      <c r="AD58">
        <v>28300</v>
      </c>
    </row>
    <row r="59" spans="1:30" x14ac:dyDescent="0.3">
      <c r="A59" t="s">
        <v>391</v>
      </c>
      <c r="B59" t="s">
        <v>337</v>
      </c>
      <c r="C59" s="4">
        <v>1500</v>
      </c>
      <c r="D59" t="s">
        <v>329</v>
      </c>
      <c r="E59">
        <v>46</v>
      </c>
      <c r="M59" t="s">
        <v>348</v>
      </c>
      <c r="N59">
        <v>600</v>
      </c>
      <c r="O59" s="30">
        <v>2.3076923076923075E-2</v>
      </c>
      <c r="P59" s="36">
        <f t="shared" si="2"/>
        <v>2.3076923076923074E-4</v>
      </c>
      <c r="Q59">
        <f t="shared" si="7"/>
        <v>599.99999999999989</v>
      </c>
      <c r="R59" s="4">
        <f t="shared" si="3"/>
        <v>656.79646153846147</v>
      </c>
      <c r="T59" t="s">
        <v>391</v>
      </c>
      <c r="U59" t="s">
        <v>348</v>
      </c>
      <c r="V59" s="4">
        <v>656.79646153846147</v>
      </c>
      <c r="W59">
        <f t="shared" si="4"/>
        <v>2.0860350384351966E-4</v>
      </c>
      <c r="X59">
        <f t="shared" si="5"/>
        <v>593.71018715211051</v>
      </c>
      <c r="Y59">
        <v>594</v>
      </c>
      <c r="AB59" t="s">
        <v>5</v>
      </c>
      <c r="AC59" t="s">
        <v>319</v>
      </c>
      <c r="AD59">
        <v>5145</v>
      </c>
    </row>
    <row r="60" spans="1:30" x14ac:dyDescent="0.3">
      <c r="A60" t="s">
        <v>391</v>
      </c>
      <c r="B60" t="s">
        <v>338</v>
      </c>
      <c r="C60" s="4">
        <v>1500</v>
      </c>
      <c r="D60" t="s">
        <v>329</v>
      </c>
      <c r="E60">
        <v>47</v>
      </c>
      <c r="M60" t="s">
        <v>349</v>
      </c>
      <c r="N60">
        <v>527</v>
      </c>
      <c r="O60" s="30">
        <v>2.0269230769230769E-2</v>
      </c>
      <c r="P60" s="36">
        <f t="shared" si="2"/>
        <v>2.026923076923077E-4</v>
      </c>
      <c r="Q60">
        <f t="shared" si="7"/>
        <v>527</v>
      </c>
      <c r="R60" s="4">
        <f t="shared" si="3"/>
        <v>576.88622538461539</v>
      </c>
      <c r="T60" t="s">
        <v>391</v>
      </c>
      <c r="U60" t="s">
        <v>349</v>
      </c>
      <c r="V60" s="4">
        <v>576.88622538461539</v>
      </c>
      <c r="W60">
        <f t="shared" si="4"/>
        <v>1.8322341087589146E-4</v>
      </c>
      <c r="X60">
        <f t="shared" si="5"/>
        <v>521.47544771527043</v>
      </c>
      <c r="Y60">
        <v>521</v>
      </c>
      <c r="AB60" t="s">
        <v>5</v>
      </c>
      <c r="AC60" t="s">
        <v>325</v>
      </c>
      <c r="AD60">
        <v>3602</v>
      </c>
    </row>
    <row r="61" spans="1:30" x14ac:dyDescent="0.3">
      <c r="A61" t="s">
        <v>391</v>
      </c>
      <c r="B61" t="s">
        <v>339</v>
      </c>
      <c r="C61" s="4">
        <v>1432</v>
      </c>
      <c r="D61" t="s">
        <v>329</v>
      </c>
      <c r="E61">
        <v>48</v>
      </c>
      <c r="M61" t="s">
        <v>350</v>
      </c>
      <c r="N61">
        <v>500</v>
      </c>
      <c r="O61" s="30">
        <v>1.9230769230769232E-2</v>
      </c>
      <c r="P61" s="36">
        <f t="shared" si="2"/>
        <v>1.9230769230769231E-4</v>
      </c>
      <c r="Q61">
        <f t="shared" si="7"/>
        <v>500</v>
      </c>
      <c r="R61" s="4">
        <f t="shared" si="3"/>
        <v>547.33038461538456</v>
      </c>
      <c r="T61" t="s">
        <v>391</v>
      </c>
      <c r="U61" t="s">
        <v>350</v>
      </c>
      <c r="V61" s="4">
        <v>547.33038461538456</v>
      </c>
      <c r="W61">
        <f t="shared" si="4"/>
        <v>1.7383625320293306E-4</v>
      </c>
      <c r="X61">
        <f t="shared" si="5"/>
        <v>494.75848929342544</v>
      </c>
      <c r="Y61">
        <v>495</v>
      </c>
      <c r="AB61" t="s">
        <v>5</v>
      </c>
      <c r="AC61" t="s">
        <v>327</v>
      </c>
      <c r="AD61">
        <v>2573</v>
      </c>
    </row>
    <row r="62" spans="1:30" x14ac:dyDescent="0.3">
      <c r="A62" t="s">
        <v>391</v>
      </c>
      <c r="B62" t="s">
        <v>340</v>
      </c>
      <c r="C62" s="4">
        <v>1200</v>
      </c>
      <c r="D62" t="s">
        <v>329</v>
      </c>
      <c r="E62">
        <v>49</v>
      </c>
      <c r="M62" t="s">
        <v>351</v>
      </c>
      <c r="N62">
        <v>500</v>
      </c>
      <c r="O62" s="30">
        <v>1.9230769230769232E-2</v>
      </c>
      <c r="P62" s="36">
        <f t="shared" si="2"/>
        <v>1.9230769230769231E-4</v>
      </c>
      <c r="Q62">
        <f t="shared" si="7"/>
        <v>500</v>
      </c>
      <c r="R62" s="4">
        <f t="shared" si="3"/>
        <v>547.33038461538456</v>
      </c>
      <c r="T62" t="s">
        <v>391</v>
      </c>
      <c r="U62" t="s">
        <v>351</v>
      </c>
      <c r="V62" s="4">
        <v>547.33038461538456</v>
      </c>
      <c r="W62">
        <f t="shared" si="4"/>
        <v>1.7383625320293306E-4</v>
      </c>
      <c r="X62">
        <f t="shared" si="5"/>
        <v>494.75848929342544</v>
      </c>
      <c r="Y62">
        <v>495</v>
      </c>
      <c r="AB62" t="s">
        <v>5</v>
      </c>
      <c r="AC62" t="s">
        <v>328</v>
      </c>
      <c r="AD62">
        <v>2177</v>
      </c>
    </row>
    <row r="63" spans="1:30" x14ac:dyDescent="0.3">
      <c r="A63" t="s">
        <v>391</v>
      </c>
      <c r="B63" t="s">
        <v>341</v>
      </c>
      <c r="C63" s="4">
        <v>1000</v>
      </c>
      <c r="D63" t="s">
        <v>329</v>
      </c>
      <c r="E63">
        <v>50</v>
      </c>
      <c r="M63" t="s">
        <v>352</v>
      </c>
      <c r="N63">
        <v>500</v>
      </c>
      <c r="O63" s="30">
        <v>1.9230769230769232E-2</v>
      </c>
      <c r="P63" s="36">
        <f t="shared" si="2"/>
        <v>1.9230769230769231E-4</v>
      </c>
      <c r="Q63">
        <f t="shared" si="7"/>
        <v>500</v>
      </c>
      <c r="R63" s="4">
        <f t="shared" si="3"/>
        <v>547.33038461538456</v>
      </c>
      <c r="T63" t="s">
        <v>391</v>
      </c>
      <c r="U63" t="s">
        <v>352</v>
      </c>
      <c r="V63" s="4">
        <v>547.33038461538456</v>
      </c>
      <c r="W63">
        <f t="shared" si="4"/>
        <v>1.7383625320293306E-4</v>
      </c>
      <c r="X63">
        <f t="shared" si="5"/>
        <v>494.75848929342544</v>
      </c>
      <c r="Y63">
        <v>495</v>
      </c>
      <c r="AB63" t="s">
        <v>5</v>
      </c>
      <c r="AC63" t="s">
        <v>330</v>
      </c>
      <c r="AD63">
        <v>2078</v>
      </c>
    </row>
    <row r="64" spans="1:30" x14ac:dyDescent="0.3">
      <c r="A64" t="s">
        <v>391</v>
      </c>
      <c r="B64" t="s">
        <v>342</v>
      </c>
      <c r="C64" s="4">
        <v>1000</v>
      </c>
      <c r="D64" t="s">
        <v>329</v>
      </c>
      <c r="E64">
        <v>51</v>
      </c>
      <c r="M64" t="s">
        <v>353</v>
      </c>
      <c r="N64">
        <v>400</v>
      </c>
      <c r="O64" s="30">
        <v>1.5384615384615385E-2</v>
      </c>
      <c r="P64" s="36">
        <f t="shared" si="2"/>
        <v>1.5384615384615385E-4</v>
      </c>
      <c r="Q64">
        <f t="shared" si="7"/>
        <v>400</v>
      </c>
      <c r="R64" s="4">
        <f t="shared" si="3"/>
        <v>437.8643076923077</v>
      </c>
      <c r="T64" t="s">
        <v>391</v>
      </c>
      <c r="U64" t="s">
        <v>353</v>
      </c>
      <c r="V64" s="4">
        <v>437.8643076923077</v>
      </c>
      <c r="W64">
        <f t="shared" si="4"/>
        <v>1.3906900256234646E-4</v>
      </c>
      <c r="X64">
        <f t="shared" si="5"/>
        <v>395.80679143474038</v>
      </c>
      <c r="Y64">
        <v>396</v>
      </c>
      <c r="AB64" t="s">
        <v>5</v>
      </c>
      <c r="AC64" t="s">
        <v>331</v>
      </c>
      <c r="AD64">
        <v>1979</v>
      </c>
    </row>
    <row r="65" spans="1:30" x14ac:dyDescent="0.3">
      <c r="A65" t="s">
        <v>391</v>
      </c>
      <c r="B65" t="s">
        <v>343</v>
      </c>
      <c r="C65">
        <v>989</v>
      </c>
      <c r="D65" t="s">
        <v>329</v>
      </c>
      <c r="E65">
        <v>52</v>
      </c>
      <c r="M65" t="s">
        <v>354</v>
      </c>
      <c r="N65">
        <v>400</v>
      </c>
      <c r="O65" s="30">
        <v>1.5384615384615385E-2</v>
      </c>
      <c r="P65" s="36">
        <f t="shared" si="2"/>
        <v>1.5384615384615385E-4</v>
      </c>
      <c r="Q65">
        <f t="shared" si="7"/>
        <v>400</v>
      </c>
      <c r="R65" s="4">
        <f t="shared" si="3"/>
        <v>437.8643076923077</v>
      </c>
      <c r="T65" t="s">
        <v>391</v>
      </c>
      <c r="U65" t="s">
        <v>354</v>
      </c>
      <c r="V65" s="4">
        <v>437.8643076923077</v>
      </c>
      <c r="W65">
        <f t="shared" si="4"/>
        <v>1.3906900256234646E-4</v>
      </c>
      <c r="X65">
        <f t="shared" si="5"/>
        <v>395.80679143474038</v>
      </c>
      <c r="Y65">
        <v>396</v>
      </c>
      <c r="AB65" t="s">
        <v>5</v>
      </c>
      <c r="AC65" t="s">
        <v>332</v>
      </c>
      <c r="AD65">
        <v>1979</v>
      </c>
    </row>
    <row r="66" spans="1:30" x14ac:dyDescent="0.3">
      <c r="A66" t="s">
        <v>391</v>
      </c>
      <c r="B66" t="s">
        <v>345</v>
      </c>
      <c r="C66">
        <v>900</v>
      </c>
      <c r="D66" t="s">
        <v>329</v>
      </c>
      <c r="E66">
        <v>54</v>
      </c>
      <c r="M66" t="s">
        <v>355</v>
      </c>
      <c r="N66">
        <v>337</v>
      </c>
      <c r="O66" s="30">
        <v>1.2961538461538462E-2</v>
      </c>
      <c r="P66" s="36">
        <f t="shared" si="2"/>
        <v>1.2961538461538462E-4</v>
      </c>
      <c r="Q66">
        <f t="shared" si="7"/>
        <v>337</v>
      </c>
      <c r="R66" s="4">
        <f t="shared" si="3"/>
        <v>368.90067923076924</v>
      </c>
      <c r="T66" t="s">
        <v>391</v>
      </c>
      <c r="U66" t="s">
        <v>355</v>
      </c>
      <c r="V66" s="4">
        <v>368.90067923076924</v>
      </c>
      <c r="W66">
        <f t="shared" si="4"/>
        <v>1.171656346587769E-4</v>
      </c>
      <c r="X66">
        <f t="shared" si="5"/>
        <v>333.46722178376882</v>
      </c>
      <c r="Y66">
        <v>333</v>
      </c>
      <c r="AB66" t="s">
        <v>5</v>
      </c>
      <c r="AC66" t="s">
        <v>333</v>
      </c>
      <c r="AD66">
        <v>1979</v>
      </c>
    </row>
    <row r="67" spans="1:30" x14ac:dyDescent="0.3">
      <c r="A67" t="s">
        <v>391</v>
      </c>
      <c r="B67" t="s">
        <v>346</v>
      </c>
      <c r="C67">
        <v>750</v>
      </c>
      <c r="D67" t="s">
        <v>329</v>
      </c>
      <c r="E67">
        <v>55</v>
      </c>
      <c r="M67" t="s">
        <v>356</v>
      </c>
      <c r="N67">
        <v>330</v>
      </c>
      <c r="O67" s="30">
        <v>1.2692307692307694E-2</v>
      </c>
      <c r="P67" s="36">
        <f t="shared" si="2"/>
        <v>1.2692307692307693E-4</v>
      </c>
      <c r="Q67">
        <f t="shared" ref="Q67:Q89" si="8">O67/100*$Q$2</f>
        <v>330.00000000000006</v>
      </c>
      <c r="R67" s="4">
        <f t="shared" si="3"/>
        <v>361.23805384615389</v>
      </c>
      <c r="T67" t="s">
        <v>390</v>
      </c>
      <c r="U67" t="s">
        <v>356</v>
      </c>
      <c r="V67" s="4">
        <v>361.23805384615389</v>
      </c>
      <c r="W67">
        <f t="shared" si="4"/>
        <v>1.1473192711393584E-4</v>
      </c>
      <c r="X67">
        <f t="shared" si="5"/>
        <v>326.54060293366086</v>
      </c>
      <c r="Y67">
        <v>327</v>
      </c>
      <c r="AB67" t="s">
        <v>5</v>
      </c>
      <c r="AC67" t="s">
        <v>336</v>
      </c>
      <c r="AD67">
        <v>1979</v>
      </c>
    </row>
    <row r="68" spans="1:30" x14ac:dyDescent="0.3">
      <c r="A68" t="s">
        <v>391</v>
      </c>
      <c r="B68" t="s">
        <v>347</v>
      </c>
      <c r="C68">
        <v>600</v>
      </c>
      <c r="D68" t="s">
        <v>329</v>
      </c>
      <c r="E68">
        <v>56</v>
      </c>
      <c r="M68" t="s">
        <v>357</v>
      </c>
      <c r="N68">
        <v>300</v>
      </c>
      <c r="O68" s="30">
        <v>1.1538461538461537E-2</v>
      </c>
      <c r="P68" s="36">
        <f t="shared" ref="P68:P89" si="9">Q68/$Q$2</f>
        <v>1.1538461538461537E-4</v>
      </c>
      <c r="Q68">
        <f t="shared" si="8"/>
        <v>299.99999999999994</v>
      </c>
      <c r="R68" s="4">
        <f t="shared" ref="R68:R89" si="10">P68*$R$2</f>
        <v>328.39823076923074</v>
      </c>
      <c r="T68" t="s">
        <v>391</v>
      </c>
      <c r="U68" t="s">
        <v>357</v>
      </c>
      <c r="V68" s="4">
        <v>328.39823076923074</v>
      </c>
      <c r="W68">
        <f t="shared" ref="W68:W89" si="11">V68/$V$1</f>
        <v>1.0430175192175983E-4</v>
      </c>
      <c r="X68">
        <f t="shared" ref="X68:X89" si="12">W68*$V$2</f>
        <v>296.85509357605525</v>
      </c>
      <c r="Y68">
        <v>297</v>
      </c>
      <c r="AB68" t="s">
        <v>5</v>
      </c>
      <c r="AC68" t="s">
        <v>337</v>
      </c>
      <c r="AD68">
        <v>1484</v>
      </c>
    </row>
    <row r="69" spans="1:30" x14ac:dyDescent="0.3">
      <c r="A69" t="s">
        <v>391</v>
      </c>
      <c r="B69" t="s">
        <v>348</v>
      </c>
      <c r="C69">
        <v>600</v>
      </c>
      <c r="D69" t="s">
        <v>329</v>
      </c>
      <c r="E69">
        <v>57</v>
      </c>
      <c r="M69" t="s">
        <v>358</v>
      </c>
      <c r="N69">
        <v>300</v>
      </c>
      <c r="O69" s="30">
        <v>1.1538461538461537E-2</v>
      </c>
      <c r="P69" s="36">
        <f t="shared" si="9"/>
        <v>1.1538461538461537E-4</v>
      </c>
      <c r="Q69">
        <f t="shared" si="8"/>
        <v>299.99999999999994</v>
      </c>
      <c r="R69" s="4">
        <f t="shared" si="10"/>
        <v>328.39823076923074</v>
      </c>
      <c r="T69" t="s">
        <v>1647</v>
      </c>
      <c r="U69" t="s">
        <v>358</v>
      </c>
      <c r="V69" s="4">
        <v>328.39823076923074</v>
      </c>
      <c r="W69">
        <f t="shared" si="11"/>
        <v>1.0430175192175983E-4</v>
      </c>
      <c r="X69">
        <f t="shared" si="12"/>
        <v>296.85509357605525</v>
      </c>
      <c r="Y69">
        <v>297</v>
      </c>
      <c r="AB69" t="s">
        <v>5</v>
      </c>
      <c r="AC69" t="s">
        <v>339</v>
      </c>
      <c r="AD69">
        <v>1417</v>
      </c>
    </row>
    <row r="70" spans="1:30" x14ac:dyDescent="0.3">
      <c r="A70" t="s">
        <v>391</v>
      </c>
      <c r="B70" t="s">
        <v>349</v>
      </c>
      <c r="C70">
        <v>527</v>
      </c>
      <c r="D70" t="s">
        <v>329</v>
      </c>
      <c r="E70">
        <v>58</v>
      </c>
      <c r="M70" t="s">
        <v>359</v>
      </c>
      <c r="N70">
        <v>250</v>
      </c>
      <c r="O70" s="30">
        <v>9.6153846153846159E-3</v>
      </c>
      <c r="P70" s="36">
        <f t="shared" si="9"/>
        <v>9.6153846153846154E-5</v>
      </c>
      <c r="Q70">
        <f t="shared" si="8"/>
        <v>250</v>
      </c>
      <c r="R70" s="4">
        <f t="shared" si="10"/>
        <v>273.66519230769228</v>
      </c>
      <c r="T70" t="s">
        <v>391</v>
      </c>
      <c r="U70" t="s">
        <v>359</v>
      </c>
      <c r="V70" s="4">
        <v>273.66519230769228</v>
      </c>
      <c r="W70">
        <f t="shared" si="11"/>
        <v>8.691812660146653E-5</v>
      </c>
      <c r="X70">
        <f t="shared" si="12"/>
        <v>247.37924464671272</v>
      </c>
      <c r="Y70">
        <v>247</v>
      </c>
      <c r="AB70" t="s">
        <v>5</v>
      </c>
      <c r="AC70" t="s">
        <v>340</v>
      </c>
      <c r="AD70">
        <v>1187</v>
      </c>
    </row>
    <row r="71" spans="1:30" x14ac:dyDescent="0.3">
      <c r="A71" t="s">
        <v>391</v>
      </c>
      <c r="B71" t="s">
        <v>350</v>
      </c>
      <c r="C71">
        <v>500</v>
      </c>
      <c r="D71" t="s">
        <v>329</v>
      </c>
      <c r="E71">
        <v>59</v>
      </c>
      <c r="M71" t="s">
        <v>360</v>
      </c>
      <c r="N71">
        <v>225</v>
      </c>
      <c r="O71" s="30">
        <v>8.6538461538461526E-3</v>
      </c>
      <c r="P71" s="36">
        <f t="shared" si="9"/>
        <v>8.6538461538461519E-5</v>
      </c>
      <c r="Q71">
        <f t="shared" si="8"/>
        <v>224.99999999999994</v>
      </c>
      <c r="R71" s="4">
        <f t="shared" si="10"/>
        <v>246.29867307692302</v>
      </c>
      <c r="T71" t="s">
        <v>386</v>
      </c>
      <c r="U71" t="s">
        <v>360</v>
      </c>
      <c r="V71" s="4">
        <v>246.29867307692302</v>
      </c>
      <c r="W71">
        <f t="shared" si="11"/>
        <v>7.8226313941319873E-5</v>
      </c>
      <c r="X71">
        <f t="shared" si="12"/>
        <v>222.64132018204143</v>
      </c>
      <c r="Y71">
        <v>223</v>
      </c>
      <c r="AB71" t="s">
        <v>5</v>
      </c>
      <c r="AC71" t="s">
        <v>341</v>
      </c>
      <c r="AD71">
        <v>990</v>
      </c>
    </row>
    <row r="72" spans="1:30" x14ac:dyDescent="0.3">
      <c r="A72" t="s">
        <v>391</v>
      </c>
      <c r="B72" t="s">
        <v>351</v>
      </c>
      <c r="C72">
        <v>500</v>
      </c>
      <c r="D72" t="s">
        <v>329</v>
      </c>
      <c r="E72">
        <v>60</v>
      </c>
      <c r="M72" t="s">
        <v>361</v>
      </c>
      <c r="N72">
        <v>200</v>
      </c>
      <c r="O72" s="30">
        <v>7.6923076923076927E-3</v>
      </c>
      <c r="P72" s="36">
        <f t="shared" si="9"/>
        <v>7.6923076923076926E-5</v>
      </c>
      <c r="Q72">
        <f t="shared" si="8"/>
        <v>200</v>
      </c>
      <c r="R72" s="4">
        <f t="shared" si="10"/>
        <v>218.93215384615385</v>
      </c>
      <c r="T72" t="s">
        <v>391</v>
      </c>
      <c r="U72" t="s">
        <v>361</v>
      </c>
      <c r="V72" s="4">
        <v>218.93215384615385</v>
      </c>
      <c r="W72">
        <f t="shared" si="11"/>
        <v>6.953450128117323E-5</v>
      </c>
      <c r="X72">
        <f t="shared" si="12"/>
        <v>197.90339571737019</v>
      </c>
      <c r="Y72">
        <v>198</v>
      </c>
      <c r="AB72" t="s">
        <v>5</v>
      </c>
      <c r="AC72" t="s">
        <v>342</v>
      </c>
      <c r="AD72">
        <v>990</v>
      </c>
    </row>
    <row r="73" spans="1:30" x14ac:dyDescent="0.3">
      <c r="A73" t="s">
        <v>391</v>
      </c>
      <c r="B73" t="s">
        <v>352</v>
      </c>
      <c r="C73">
        <v>500</v>
      </c>
      <c r="D73" t="s">
        <v>329</v>
      </c>
      <c r="E73">
        <v>61</v>
      </c>
      <c r="M73" t="s">
        <v>362</v>
      </c>
      <c r="N73">
        <v>200</v>
      </c>
      <c r="O73" s="30">
        <v>7.6923076923076927E-3</v>
      </c>
      <c r="P73" s="36">
        <f t="shared" si="9"/>
        <v>7.6923076923076926E-5</v>
      </c>
      <c r="Q73">
        <f t="shared" si="8"/>
        <v>200</v>
      </c>
      <c r="R73" s="4">
        <f t="shared" si="10"/>
        <v>218.93215384615385</v>
      </c>
      <c r="T73" t="s">
        <v>391</v>
      </c>
      <c r="U73" t="s">
        <v>362</v>
      </c>
      <c r="V73" s="4">
        <v>218.93215384615385</v>
      </c>
      <c r="W73">
        <f t="shared" si="11"/>
        <v>6.953450128117323E-5</v>
      </c>
      <c r="X73">
        <f t="shared" si="12"/>
        <v>197.90339571737019</v>
      </c>
      <c r="Y73">
        <v>198</v>
      </c>
      <c r="AB73" t="s">
        <v>5</v>
      </c>
      <c r="AC73" t="s">
        <v>345</v>
      </c>
      <c r="AD73">
        <v>891</v>
      </c>
    </row>
    <row r="74" spans="1:30" x14ac:dyDescent="0.3">
      <c r="A74" t="s">
        <v>391</v>
      </c>
      <c r="B74" t="s">
        <v>353</v>
      </c>
      <c r="C74">
        <v>400</v>
      </c>
      <c r="D74" t="s">
        <v>329</v>
      </c>
      <c r="E74">
        <v>62</v>
      </c>
      <c r="M74" t="s">
        <v>363</v>
      </c>
      <c r="N74">
        <v>200</v>
      </c>
      <c r="O74" s="30">
        <v>7.6923076923076927E-3</v>
      </c>
      <c r="P74" s="36">
        <f t="shared" si="9"/>
        <v>7.6923076923076926E-5</v>
      </c>
      <c r="Q74">
        <f t="shared" si="8"/>
        <v>200</v>
      </c>
      <c r="R74" s="4">
        <f t="shared" si="10"/>
        <v>218.93215384615385</v>
      </c>
      <c r="T74" t="s">
        <v>390</v>
      </c>
      <c r="U74" t="s">
        <v>363</v>
      </c>
      <c r="V74" s="4">
        <v>218.93215384615385</v>
      </c>
      <c r="W74">
        <f t="shared" si="11"/>
        <v>6.953450128117323E-5</v>
      </c>
      <c r="X74">
        <f t="shared" si="12"/>
        <v>197.90339571737019</v>
      </c>
      <c r="Y74">
        <v>198</v>
      </c>
      <c r="AB74" t="s">
        <v>5</v>
      </c>
      <c r="AC74" t="s">
        <v>346</v>
      </c>
      <c r="AD74">
        <v>742</v>
      </c>
    </row>
    <row r="75" spans="1:30" x14ac:dyDescent="0.3">
      <c r="A75" t="s">
        <v>391</v>
      </c>
      <c r="B75" t="s">
        <v>354</v>
      </c>
      <c r="C75">
        <v>400</v>
      </c>
      <c r="D75" t="s">
        <v>329</v>
      </c>
      <c r="E75">
        <v>63</v>
      </c>
      <c r="M75" t="s">
        <v>364</v>
      </c>
      <c r="N75">
        <v>200</v>
      </c>
      <c r="O75" s="30">
        <v>7.6923076923076927E-3</v>
      </c>
      <c r="P75" s="36">
        <f t="shared" si="9"/>
        <v>7.6923076923076926E-5</v>
      </c>
      <c r="Q75">
        <f t="shared" si="8"/>
        <v>200</v>
      </c>
      <c r="R75" s="4">
        <f t="shared" si="10"/>
        <v>218.93215384615385</v>
      </c>
      <c r="T75" t="s">
        <v>391</v>
      </c>
      <c r="U75" t="s">
        <v>364</v>
      </c>
      <c r="V75" s="4">
        <v>218.93215384615385</v>
      </c>
      <c r="W75">
        <f t="shared" si="11"/>
        <v>6.953450128117323E-5</v>
      </c>
      <c r="X75">
        <f t="shared" si="12"/>
        <v>197.90339571737019</v>
      </c>
      <c r="Y75">
        <v>198</v>
      </c>
      <c r="AB75" t="s">
        <v>5</v>
      </c>
      <c r="AC75" t="s">
        <v>347</v>
      </c>
      <c r="AD75">
        <v>594</v>
      </c>
    </row>
    <row r="76" spans="1:30" x14ac:dyDescent="0.3">
      <c r="A76" t="s">
        <v>391</v>
      </c>
      <c r="B76" t="s">
        <v>355</v>
      </c>
      <c r="C76">
        <v>337</v>
      </c>
      <c r="D76" t="s">
        <v>329</v>
      </c>
      <c r="E76">
        <v>64</v>
      </c>
      <c r="M76" t="s">
        <v>365</v>
      </c>
      <c r="N76">
        <v>160</v>
      </c>
      <c r="O76" s="30">
        <v>6.1538461538461538E-3</v>
      </c>
      <c r="P76" s="36">
        <f t="shared" si="9"/>
        <v>6.1538461538461535E-5</v>
      </c>
      <c r="Q76">
        <f t="shared" si="8"/>
        <v>160</v>
      </c>
      <c r="R76" s="4">
        <f t="shared" si="10"/>
        <v>175.14572307692308</v>
      </c>
      <c r="T76" t="s">
        <v>391</v>
      </c>
      <c r="U76" t="s">
        <v>365</v>
      </c>
      <c r="V76" s="4">
        <v>175.14572307692308</v>
      </c>
      <c r="W76">
        <f t="shared" si="11"/>
        <v>5.5627601024938587E-5</v>
      </c>
      <c r="X76">
        <f t="shared" si="12"/>
        <v>158.32271657389617</v>
      </c>
      <c r="Y76">
        <v>158</v>
      </c>
      <c r="AB76" t="s">
        <v>5</v>
      </c>
      <c r="AC76" t="s">
        <v>349</v>
      </c>
      <c r="AD76">
        <v>521</v>
      </c>
    </row>
    <row r="77" spans="1:30" x14ac:dyDescent="0.3">
      <c r="A77" t="s">
        <v>391</v>
      </c>
      <c r="B77" t="s">
        <v>357</v>
      </c>
      <c r="C77">
        <v>300</v>
      </c>
      <c r="D77" t="s">
        <v>329</v>
      </c>
      <c r="E77">
        <v>66</v>
      </c>
      <c r="M77" t="s">
        <v>366</v>
      </c>
      <c r="N77">
        <v>154</v>
      </c>
      <c r="O77" s="30">
        <v>5.9230769230769233E-3</v>
      </c>
      <c r="P77" s="36">
        <f t="shared" si="9"/>
        <v>5.9230769230769231E-5</v>
      </c>
      <c r="Q77">
        <f t="shared" si="8"/>
        <v>154</v>
      </c>
      <c r="R77" s="4">
        <f t="shared" si="10"/>
        <v>168.57775846153845</v>
      </c>
      <c r="T77" t="s">
        <v>391</v>
      </c>
      <c r="U77" t="s">
        <v>366</v>
      </c>
      <c r="V77" s="4">
        <v>168.57775846153845</v>
      </c>
      <c r="W77">
        <f t="shared" si="11"/>
        <v>5.3541565986503387E-5</v>
      </c>
      <c r="X77">
        <f t="shared" si="12"/>
        <v>152.38561470237505</v>
      </c>
      <c r="Y77">
        <v>152</v>
      </c>
      <c r="AB77" t="s">
        <v>5</v>
      </c>
      <c r="AC77" t="s">
        <v>350</v>
      </c>
      <c r="AD77">
        <v>495</v>
      </c>
    </row>
    <row r="78" spans="1:30" x14ac:dyDescent="0.3">
      <c r="A78" t="s">
        <v>391</v>
      </c>
      <c r="B78" t="s">
        <v>359</v>
      </c>
      <c r="C78">
        <v>250</v>
      </c>
      <c r="D78" t="s">
        <v>329</v>
      </c>
      <c r="E78">
        <v>68</v>
      </c>
      <c r="M78" t="s">
        <v>367</v>
      </c>
      <c r="N78">
        <v>135</v>
      </c>
      <c r="O78" s="30">
        <v>5.1923076923076922E-3</v>
      </c>
      <c r="P78" s="36">
        <f t="shared" si="9"/>
        <v>5.1923076923076921E-5</v>
      </c>
      <c r="Q78">
        <f t="shared" si="8"/>
        <v>135</v>
      </c>
      <c r="R78" s="4">
        <f t="shared" si="10"/>
        <v>147.77920384615385</v>
      </c>
      <c r="T78" t="s">
        <v>391</v>
      </c>
      <c r="U78" t="s">
        <v>367</v>
      </c>
      <c r="V78" s="4">
        <v>147.77920384615385</v>
      </c>
      <c r="W78">
        <f t="shared" si="11"/>
        <v>4.6935788364791929E-5</v>
      </c>
      <c r="X78">
        <f t="shared" si="12"/>
        <v>133.58479210922488</v>
      </c>
      <c r="Y78">
        <v>134</v>
      </c>
      <c r="AB78" t="s">
        <v>5</v>
      </c>
      <c r="AC78" t="s">
        <v>351</v>
      </c>
      <c r="AD78">
        <v>495</v>
      </c>
    </row>
    <row r="79" spans="1:30" x14ac:dyDescent="0.3">
      <c r="A79" t="s">
        <v>391</v>
      </c>
      <c r="B79" t="s">
        <v>361</v>
      </c>
      <c r="C79">
        <v>200</v>
      </c>
      <c r="D79" t="s">
        <v>329</v>
      </c>
      <c r="E79">
        <v>70</v>
      </c>
      <c r="M79" t="s">
        <v>368</v>
      </c>
      <c r="N79">
        <v>120</v>
      </c>
      <c r="O79" s="30">
        <v>4.6153846153846149E-3</v>
      </c>
      <c r="P79" s="36">
        <f t="shared" si="9"/>
        <v>4.6153846153846151E-5</v>
      </c>
      <c r="Q79">
        <f t="shared" si="8"/>
        <v>120</v>
      </c>
      <c r="R79" s="4">
        <f t="shared" si="10"/>
        <v>131.3592923076923</v>
      </c>
      <c r="T79" t="s">
        <v>390</v>
      </c>
      <c r="U79" t="s">
        <v>368</v>
      </c>
      <c r="V79" s="4">
        <v>131.3592923076923</v>
      </c>
      <c r="W79">
        <f t="shared" si="11"/>
        <v>4.1720700768703936E-5</v>
      </c>
      <c r="X79">
        <f t="shared" si="12"/>
        <v>118.74203743042212</v>
      </c>
      <c r="Y79">
        <v>119</v>
      </c>
      <c r="AB79" t="s">
        <v>5</v>
      </c>
      <c r="AC79" t="s">
        <v>352</v>
      </c>
      <c r="AD79">
        <v>495</v>
      </c>
    </row>
    <row r="80" spans="1:30" x14ac:dyDescent="0.3">
      <c r="A80" t="s">
        <v>391</v>
      </c>
      <c r="B80" t="s">
        <v>362</v>
      </c>
      <c r="C80">
        <v>200</v>
      </c>
      <c r="D80" t="s">
        <v>329</v>
      </c>
      <c r="E80">
        <v>71</v>
      </c>
      <c r="M80" t="s">
        <v>369</v>
      </c>
      <c r="N80">
        <v>100</v>
      </c>
      <c r="O80" s="30">
        <v>3.8461538461538464E-3</v>
      </c>
      <c r="P80" s="36">
        <f t="shared" si="9"/>
        <v>3.8461538461538463E-5</v>
      </c>
      <c r="Q80">
        <f t="shared" si="8"/>
        <v>100</v>
      </c>
      <c r="R80" s="4">
        <f t="shared" si="10"/>
        <v>109.46607692307693</v>
      </c>
      <c r="T80" t="s">
        <v>391</v>
      </c>
      <c r="U80" t="s">
        <v>369</v>
      </c>
      <c r="V80" s="4">
        <v>109.46607692307693</v>
      </c>
      <c r="W80">
        <f t="shared" si="11"/>
        <v>3.4767250640586615E-5</v>
      </c>
      <c r="X80">
        <f t="shared" si="12"/>
        <v>98.951697858685094</v>
      </c>
      <c r="Y80">
        <v>99</v>
      </c>
      <c r="AB80" t="s">
        <v>5</v>
      </c>
      <c r="AC80" t="s">
        <v>357</v>
      </c>
      <c r="AD80">
        <v>297</v>
      </c>
    </row>
    <row r="81" spans="1:30" x14ac:dyDescent="0.3">
      <c r="A81" t="s">
        <v>391</v>
      </c>
      <c r="B81" t="s">
        <v>364</v>
      </c>
      <c r="C81">
        <v>200</v>
      </c>
      <c r="D81" t="s">
        <v>329</v>
      </c>
      <c r="E81">
        <v>73</v>
      </c>
      <c r="M81" t="s">
        <v>370</v>
      </c>
      <c r="N81">
        <v>100</v>
      </c>
      <c r="O81" s="30">
        <v>3.8461538461538464E-3</v>
      </c>
      <c r="P81" s="36">
        <f t="shared" si="9"/>
        <v>3.8461538461538463E-5</v>
      </c>
      <c r="Q81">
        <f t="shared" si="8"/>
        <v>100</v>
      </c>
      <c r="R81" s="4">
        <f t="shared" si="10"/>
        <v>109.46607692307693</v>
      </c>
      <c r="T81" t="s">
        <v>391</v>
      </c>
      <c r="U81" t="s">
        <v>370</v>
      </c>
      <c r="V81" s="4">
        <v>109.46607692307693</v>
      </c>
      <c r="W81">
        <f t="shared" si="11"/>
        <v>3.4767250640586615E-5</v>
      </c>
      <c r="X81">
        <f t="shared" si="12"/>
        <v>98.951697858685094</v>
      </c>
      <c r="Y81">
        <v>99</v>
      </c>
      <c r="AB81" t="s">
        <v>5</v>
      </c>
      <c r="AC81" t="s">
        <v>359</v>
      </c>
      <c r="AD81">
        <v>247</v>
      </c>
    </row>
    <row r="82" spans="1:30" x14ac:dyDescent="0.3">
      <c r="A82" t="s">
        <v>391</v>
      </c>
      <c r="B82" t="s">
        <v>365</v>
      </c>
      <c r="C82">
        <v>160</v>
      </c>
      <c r="D82" t="s">
        <v>329</v>
      </c>
      <c r="E82">
        <v>74</v>
      </c>
      <c r="M82" t="s">
        <v>371</v>
      </c>
      <c r="N82">
        <v>100</v>
      </c>
      <c r="O82" s="30">
        <v>3.8461538461538464E-3</v>
      </c>
      <c r="P82" s="36">
        <f t="shared" si="9"/>
        <v>3.8461538461538463E-5</v>
      </c>
      <c r="Q82">
        <f t="shared" si="8"/>
        <v>100</v>
      </c>
      <c r="R82" s="4">
        <f t="shared" si="10"/>
        <v>109.46607692307693</v>
      </c>
      <c r="T82" t="s">
        <v>391</v>
      </c>
      <c r="U82" t="s">
        <v>371</v>
      </c>
      <c r="V82" s="4">
        <v>109.46607692307693</v>
      </c>
      <c r="W82">
        <f t="shared" si="11"/>
        <v>3.4767250640586615E-5</v>
      </c>
      <c r="X82">
        <f t="shared" si="12"/>
        <v>98.951697858685094</v>
      </c>
      <c r="Y82">
        <v>99</v>
      </c>
      <c r="AB82" t="s">
        <v>5</v>
      </c>
      <c r="AC82" t="s">
        <v>361</v>
      </c>
      <c r="AD82">
        <v>198</v>
      </c>
    </row>
    <row r="83" spans="1:30" x14ac:dyDescent="0.3">
      <c r="A83" t="s">
        <v>391</v>
      </c>
      <c r="B83" t="s">
        <v>366</v>
      </c>
      <c r="C83">
        <v>154</v>
      </c>
      <c r="D83" t="s">
        <v>329</v>
      </c>
      <c r="E83">
        <v>75</v>
      </c>
      <c r="M83" t="s">
        <v>372</v>
      </c>
      <c r="N83">
        <v>100</v>
      </c>
      <c r="O83" s="30">
        <v>3.8461538461538464E-3</v>
      </c>
      <c r="P83" s="36">
        <f t="shared" si="9"/>
        <v>3.8461538461538463E-5</v>
      </c>
      <c r="Q83">
        <f t="shared" si="8"/>
        <v>100</v>
      </c>
      <c r="R83" s="4">
        <f t="shared" si="10"/>
        <v>109.46607692307693</v>
      </c>
      <c r="T83" t="s">
        <v>391</v>
      </c>
      <c r="U83" t="s">
        <v>372</v>
      </c>
      <c r="V83" s="4">
        <v>109.46607692307693</v>
      </c>
      <c r="W83">
        <f t="shared" si="11"/>
        <v>3.4767250640586615E-5</v>
      </c>
      <c r="X83">
        <f t="shared" si="12"/>
        <v>98.951697858685094</v>
      </c>
      <c r="Y83">
        <v>99</v>
      </c>
      <c r="AB83" t="s">
        <v>5</v>
      </c>
      <c r="AC83" t="s">
        <v>362</v>
      </c>
      <c r="AD83">
        <v>198</v>
      </c>
    </row>
    <row r="84" spans="1:30" x14ac:dyDescent="0.3">
      <c r="A84" t="s">
        <v>391</v>
      </c>
      <c r="B84" t="s">
        <v>369</v>
      </c>
      <c r="C84">
        <v>100</v>
      </c>
      <c r="D84" t="s">
        <v>329</v>
      </c>
      <c r="E84">
        <v>78</v>
      </c>
      <c r="M84" t="s">
        <v>373</v>
      </c>
      <c r="N84">
        <v>82</v>
      </c>
      <c r="O84" s="30">
        <v>3.1538461538461538E-3</v>
      </c>
      <c r="P84" s="36">
        <f t="shared" si="9"/>
        <v>3.1538461538461538E-5</v>
      </c>
      <c r="Q84">
        <f t="shared" si="8"/>
        <v>82</v>
      </c>
      <c r="R84" s="4">
        <f t="shared" si="10"/>
        <v>89.76218307692308</v>
      </c>
      <c r="T84" t="s">
        <v>386</v>
      </c>
      <c r="U84" t="s">
        <v>373</v>
      </c>
      <c r="V84" s="4">
        <v>89.76218307692308</v>
      </c>
      <c r="W84">
        <f t="shared" si="11"/>
        <v>2.8509145525281025E-5</v>
      </c>
      <c r="X84">
        <f t="shared" si="12"/>
        <v>81.140392244121784</v>
      </c>
      <c r="Y84">
        <v>81</v>
      </c>
      <c r="AB84" t="s">
        <v>5</v>
      </c>
      <c r="AC84" t="s">
        <v>365</v>
      </c>
      <c r="AD84">
        <v>158</v>
      </c>
    </row>
    <row r="85" spans="1:30" x14ac:dyDescent="0.3">
      <c r="A85" t="s">
        <v>391</v>
      </c>
      <c r="B85" t="s">
        <v>370</v>
      </c>
      <c r="C85">
        <v>100</v>
      </c>
      <c r="D85" t="s">
        <v>329</v>
      </c>
      <c r="E85">
        <v>79</v>
      </c>
      <c r="M85" t="s">
        <v>374</v>
      </c>
      <c r="N85">
        <v>44</v>
      </c>
      <c r="O85" s="30">
        <v>1.6923076923076924E-3</v>
      </c>
      <c r="P85" s="36">
        <f t="shared" si="9"/>
        <v>1.6923076923076924E-5</v>
      </c>
      <c r="Q85">
        <f t="shared" si="8"/>
        <v>44</v>
      </c>
      <c r="R85" s="4">
        <f t="shared" si="10"/>
        <v>48.165073846153852</v>
      </c>
      <c r="T85" t="s">
        <v>391</v>
      </c>
      <c r="U85" t="s">
        <v>374</v>
      </c>
      <c r="V85" s="4">
        <v>48.165073846153852</v>
      </c>
      <c r="W85">
        <f t="shared" si="11"/>
        <v>1.5297590281858114E-5</v>
      </c>
      <c r="X85">
        <f t="shared" si="12"/>
        <v>43.538747057821453</v>
      </c>
      <c r="Y85">
        <v>44</v>
      </c>
      <c r="AB85" t="s">
        <v>5</v>
      </c>
      <c r="AC85" t="s">
        <v>366</v>
      </c>
      <c r="AD85">
        <v>152</v>
      </c>
    </row>
    <row r="86" spans="1:30" x14ac:dyDescent="0.3">
      <c r="A86" t="s">
        <v>391</v>
      </c>
      <c r="B86" t="s">
        <v>371</v>
      </c>
      <c r="C86">
        <v>100</v>
      </c>
      <c r="D86" t="s">
        <v>329</v>
      </c>
      <c r="E86">
        <v>80</v>
      </c>
      <c r="M86" t="s">
        <v>375</v>
      </c>
      <c r="N86">
        <v>40</v>
      </c>
      <c r="O86" s="30">
        <v>1.5384615384615385E-3</v>
      </c>
      <c r="P86" s="36">
        <f t="shared" si="9"/>
        <v>1.5384615384615384E-5</v>
      </c>
      <c r="Q86">
        <f t="shared" si="8"/>
        <v>40</v>
      </c>
      <c r="R86" s="4">
        <f t="shared" si="10"/>
        <v>43.786430769230769</v>
      </c>
      <c r="T86" t="s">
        <v>386</v>
      </c>
      <c r="U86" t="s">
        <v>375</v>
      </c>
      <c r="V86" s="4">
        <v>43.786430769230769</v>
      </c>
      <c r="W86">
        <f t="shared" si="11"/>
        <v>1.3906900256234647E-5</v>
      </c>
      <c r="X86">
        <f t="shared" si="12"/>
        <v>39.580679143474043</v>
      </c>
      <c r="Y86">
        <v>40</v>
      </c>
      <c r="AB86" t="s">
        <v>5</v>
      </c>
      <c r="AC86" t="s">
        <v>371</v>
      </c>
      <c r="AD86">
        <v>99</v>
      </c>
    </row>
    <row r="87" spans="1:30" x14ac:dyDescent="0.3">
      <c r="A87" t="s">
        <v>391</v>
      </c>
      <c r="B87" t="s">
        <v>372</v>
      </c>
      <c r="C87">
        <v>100</v>
      </c>
      <c r="D87" t="s">
        <v>329</v>
      </c>
      <c r="E87">
        <v>81</v>
      </c>
      <c r="M87" t="s">
        <v>376</v>
      </c>
      <c r="N87">
        <v>20</v>
      </c>
      <c r="O87" s="30">
        <v>7.6923076923076923E-4</v>
      </c>
      <c r="P87" s="36">
        <f t="shared" si="9"/>
        <v>7.6923076923076919E-6</v>
      </c>
      <c r="Q87">
        <f t="shared" si="8"/>
        <v>20</v>
      </c>
      <c r="R87" s="4">
        <f t="shared" si="10"/>
        <v>21.893215384615385</v>
      </c>
      <c r="T87" t="s">
        <v>1647</v>
      </c>
      <c r="U87" t="s">
        <v>376</v>
      </c>
      <c r="V87" s="4">
        <v>21.893215384615385</v>
      </c>
      <c r="W87">
        <f t="shared" si="11"/>
        <v>6.9534501281173233E-6</v>
      </c>
      <c r="X87">
        <f t="shared" si="12"/>
        <v>19.790339571737022</v>
      </c>
      <c r="Y87">
        <v>20</v>
      </c>
      <c r="AB87" t="s">
        <v>5</v>
      </c>
      <c r="AC87" t="s">
        <v>372</v>
      </c>
      <c r="AD87">
        <v>99</v>
      </c>
    </row>
    <row r="88" spans="1:30" x14ac:dyDescent="0.3">
      <c r="A88" t="s">
        <v>391</v>
      </c>
      <c r="B88" t="s">
        <v>374</v>
      </c>
      <c r="C88">
        <v>44</v>
      </c>
      <c r="D88" t="s">
        <v>329</v>
      </c>
      <c r="E88">
        <v>83</v>
      </c>
      <c r="M88" t="s">
        <v>377</v>
      </c>
      <c r="N88">
        <v>10</v>
      </c>
      <c r="O88" s="30">
        <v>3.8461538461538462E-4</v>
      </c>
      <c r="P88" s="36">
        <f t="shared" si="9"/>
        <v>3.8461538461538459E-6</v>
      </c>
      <c r="Q88">
        <f t="shared" si="8"/>
        <v>10</v>
      </c>
      <c r="R88" s="4">
        <f t="shared" si="10"/>
        <v>10.946607692307692</v>
      </c>
      <c r="T88" t="s">
        <v>391</v>
      </c>
      <c r="U88" t="s">
        <v>377</v>
      </c>
      <c r="V88" s="4">
        <v>10.946607692307692</v>
      </c>
      <c r="W88">
        <f t="shared" si="11"/>
        <v>3.4767250640586617E-6</v>
      </c>
      <c r="X88">
        <f t="shared" si="12"/>
        <v>9.8951697858685108</v>
      </c>
      <c r="Y88">
        <v>10</v>
      </c>
      <c r="AB88" t="s">
        <v>5</v>
      </c>
      <c r="AC88" t="s">
        <v>377</v>
      </c>
      <c r="AD88">
        <v>10</v>
      </c>
    </row>
    <row r="89" spans="1:30" x14ac:dyDescent="0.3">
      <c r="A89" t="s">
        <v>391</v>
      </c>
      <c r="B89" t="s">
        <v>377</v>
      </c>
      <c r="C89">
        <v>10</v>
      </c>
      <c r="D89" t="s">
        <v>329</v>
      </c>
      <c r="E89">
        <v>86</v>
      </c>
      <c r="M89" t="s">
        <v>378</v>
      </c>
      <c r="N89">
        <v>1</v>
      </c>
      <c r="O89" s="30">
        <v>3.8461538461538463E-5</v>
      </c>
      <c r="P89" s="36">
        <f t="shared" si="9"/>
        <v>3.8461538461538463E-7</v>
      </c>
      <c r="Q89">
        <f t="shared" si="8"/>
        <v>1</v>
      </c>
      <c r="R89" s="4">
        <f t="shared" si="10"/>
        <v>1.0946607692307693</v>
      </c>
      <c r="T89" t="s">
        <v>391</v>
      </c>
      <c r="U89" t="s">
        <v>378</v>
      </c>
      <c r="V89" s="4">
        <v>1.0946607692307693</v>
      </c>
      <c r="W89">
        <f t="shared" si="11"/>
        <v>3.4767250640586619E-7</v>
      </c>
      <c r="X89">
        <f t="shared" si="12"/>
        <v>0.98951697858685106</v>
      </c>
      <c r="Y89">
        <v>1</v>
      </c>
      <c r="AB89" t="s">
        <v>5</v>
      </c>
      <c r="AC89" t="s">
        <v>378</v>
      </c>
      <c r="AD89">
        <v>1</v>
      </c>
    </row>
    <row r="90" spans="1:30" x14ac:dyDescent="0.3">
      <c r="A90" t="s">
        <v>391</v>
      </c>
      <c r="B90" t="s">
        <v>378</v>
      </c>
      <c r="C90">
        <v>1</v>
      </c>
      <c r="D90" t="s">
        <v>329</v>
      </c>
      <c r="E90">
        <v>87</v>
      </c>
    </row>
  </sheetData>
  <sortState xmlns:xlrd2="http://schemas.microsoft.com/office/spreadsheetml/2017/richdata2" ref="AB3:AD89">
    <sortCondition ref="AB71:AB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A923-B067-43EC-A81D-7FFD78AC488C}">
  <dimension ref="A1:S68"/>
  <sheetViews>
    <sheetView workbookViewId="0">
      <selection activeCell="D2" sqref="D2:D9"/>
    </sheetView>
  </sheetViews>
  <sheetFormatPr defaultRowHeight="14.4" x14ac:dyDescent="0.3"/>
  <sheetData>
    <row r="1" spans="1:16" x14ac:dyDescent="0.3">
      <c r="C1" t="s">
        <v>16</v>
      </c>
      <c r="D1" t="s">
        <v>277</v>
      </c>
      <c r="E1" t="s">
        <v>278</v>
      </c>
      <c r="F1" t="s">
        <v>399</v>
      </c>
      <c r="K1" t="s">
        <v>403</v>
      </c>
      <c r="L1" t="s">
        <v>401</v>
      </c>
      <c r="M1" t="s">
        <v>398</v>
      </c>
      <c r="N1" t="s">
        <v>397</v>
      </c>
      <c r="O1" t="s">
        <v>402</v>
      </c>
      <c r="P1" t="s">
        <v>396</v>
      </c>
    </row>
    <row r="2" spans="1:16" x14ac:dyDescent="0.3">
      <c r="A2" t="s">
        <v>419</v>
      </c>
      <c r="B2" t="s">
        <v>253</v>
      </c>
      <c r="C2">
        <v>1186023</v>
      </c>
      <c r="D2">
        <v>71805</v>
      </c>
      <c r="E2">
        <v>1114218</v>
      </c>
      <c r="F2">
        <v>165941</v>
      </c>
      <c r="K2">
        <v>691578</v>
      </c>
      <c r="L2">
        <v>140375</v>
      </c>
      <c r="M2">
        <v>18915</v>
      </c>
      <c r="N2">
        <v>52666</v>
      </c>
      <c r="O2">
        <v>40307</v>
      </c>
      <c r="P2">
        <v>4436</v>
      </c>
    </row>
    <row r="3" spans="1:16" x14ac:dyDescent="0.3">
      <c r="A3" t="s">
        <v>415</v>
      </c>
      <c r="B3" t="s">
        <v>254</v>
      </c>
      <c r="C3">
        <v>826786</v>
      </c>
      <c r="D3">
        <v>151719</v>
      </c>
      <c r="E3">
        <v>675067</v>
      </c>
      <c r="F3">
        <v>100538</v>
      </c>
      <c r="K3">
        <v>419004</v>
      </c>
      <c r="L3">
        <v>85049</v>
      </c>
      <c r="M3">
        <v>11460</v>
      </c>
      <c r="N3">
        <v>31908</v>
      </c>
      <c r="O3">
        <v>24421</v>
      </c>
      <c r="P3">
        <v>2688</v>
      </c>
    </row>
    <row r="4" spans="1:16" x14ac:dyDescent="0.3">
      <c r="A4" t="s">
        <v>414</v>
      </c>
      <c r="B4" t="s">
        <v>249</v>
      </c>
      <c r="C4">
        <v>140453</v>
      </c>
      <c r="D4">
        <v>21759</v>
      </c>
      <c r="E4">
        <v>118694</v>
      </c>
      <c r="F4">
        <v>17677</v>
      </c>
      <c r="K4">
        <v>73672</v>
      </c>
      <c r="L4">
        <v>14954</v>
      </c>
      <c r="M4">
        <v>2015</v>
      </c>
      <c r="N4">
        <v>5610</v>
      </c>
      <c r="O4">
        <v>4294</v>
      </c>
      <c r="P4">
        <v>473</v>
      </c>
    </row>
    <row r="5" spans="1:16" x14ac:dyDescent="0.3">
      <c r="A5" t="s">
        <v>416</v>
      </c>
      <c r="B5" t="s">
        <v>248</v>
      </c>
      <c r="C5">
        <v>16730</v>
      </c>
      <c r="D5">
        <v>3517</v>
      </c>
      <c r="E5">
        <v>13213</v>
      </c>
      <c r="F5">
        <v>1968</v>
      </c>
      <c r="K5">
        <v>8201</v>
      </c>
      <c r="L5">
        <v>1665</v>
      </c>
      <c r="M5">
        <v>224</v>
      </c>
      <c r="N5">
        <v>625</v>
      </c>
      <c r="O5">
        <v>478</v>
      </c>
      <c r="P5">
        <v>53</v>
      </c>
    </row>
    <row r="6" spans="1:16" x14ac:dyDescent="0.3">
      <c r="A6" t="s">
        <v>413</v>
      </c>
      <c r="B6" t="s">
        <v>252</v>
      </c>
      <c r="C6">
        <v>100083</v>
      </c>
      <c r="D6">
        <v>25465</v>
      </c>
      <c r="E6">
        <v>74618</v>
      </c>
      <c r="F6">
        <v>11113</v>
      </c>
      <c r="K6">
        <v>46314</v>
      </c>
      <c r="L6">
        <v>9401</v>
      </c>
      <c r="M6">
        <v>1267</v>
      </c>
      <c r="N6">
        <v>3527</v>
      </c>
      <c r="O6">
        <v>2699</v>
      </c>
      <c r="P6">
        <v>297</v>
      </c>
    </row>
    <row r="7" spans="1:16" x14ac:dyDescent="0.3">
      <c r="A7" t="s">
        <v>418</v>
      </c>
      <c r="B7" t="s">
        <v>255</v>
      </c>
      <c r="C7">
        <v>265102</v>
      </c>
      <c r="D7">
        <v>35900</v>
      </c>
      <c r="E7">
        <v>229202</v>
      </c>
      <c r="F7">
        <v>34135</v>
      </c>
      <c r="K7">
        <v>142262</v>
      </c>
      <c r="L7">
        <v>28876</v>
      </c>
      <c r="M7">
        <v>3891</v>
      </c>
      <c r="N7">
        <v>10834</v>
      </c>
      <c r="O7">
        <v>8292</v>
      </c>
      <c r="P7">
        <v>913</v>
      </c>
    </row>
    <row r="8" spans="1:16" x14ac:dyDescent="0.3">
      <c r="A8" t="s">
        <v>420</v>
      </c>
      <c r="B8" t="s">
        <v>251</v>
      </c>
      <c r="C8">
        <v>149701</v>
      </c>
      <c r="D8">
        <v>29515</v>
      </c>
      <c r="E8">
        <v>120186</v>
      </c>
      <c r="F8">
        <v>17899</v>
      </c>
      <c r="K8">
        <v>74598</v>
      </c>
      <c r="L8">
        <v>15142</v>
      </c>
      <c r="M8">
        <v>2040</v>
      </c>
      <c r="N8">
        <v>5681</v>
      </c>
      <c r="O8">
        <v>4348</v>
      </c>
      <c r="P8">
        <v>479</v>
      </c>
    </row>
    <row r="9" spans="1:16" x14ac:dyDescent="0.3">
      <c r="A9" t="s">
        <v>417</v>
      </c>
      <c r="B9" t="s">
        <v>250</v>
      </c>
      <c r="C9">
        <v>161240</v>
      </c>
      <c r="D9">
        <v>19947</v>
      </c>
      <c r="E9">
        <v>141293</v>
      </c>
      <c r="F9">
        <v>21043</v>
      </c>
      <c r="K9">
        <v>87698</v>
      </c>
      <c r="L9">
        <v>17801</v>
      </c>
      <c r="M9">
        <v>2399</v>
      </c>
      <c r="N9">
        <v>6679</v>
      </c>
      <c r="O9">
        <v>5111</v>
      </c>
      <c r="P9">
        <v>563</v>
      </c>
    </row>
    <row r="10" spans="1:16" x14ac:dyDescent="0.3">
      <c r="F10">
        <v>0.14893009643045177</v>
      </c>
      <c r="K10">
        <v>0.62068460215682308</v>
      </c>
      <c r="L10">
        <v>0.12598537428107565</v>
      </c>
      <c r="M10">
        <v>1.6975923416164364E-2</v>
      </c>
      <c r="N10">
        <v>4.7267136574106514E-2</v>
      </c>
      <c r="O10">
        <v>3.617553264962535E-2</v>
      </c>
      <c r="P10">
        <v>3.9813344917532644E-3</v>
      </c>
    </row>
    <row r="12" spans="1:16" x14ac:dyDescent="0.3">
      <c r="G12" t="s">
        <v>431</v>
      </c>
    </row>
    <row r="13" spans="1:16" x14ac:dyDescent="0.3">
      <c r="C13" t="s">
        <v>16</v>
      </c>
      <c r="F13" t="s">
        <v>399</v>
      </c>
      <c r="G13" t="s">
        <v>404</v>
      </c>
      <c r="H13" t="s">
        <v>405</v>
      </c>
      <c r="I13" t="s">
        <v>406</v>
      </c>
      <c r="J13" t="s">
        <v>407</v>
      </c>
      <c r="K13" t="s">
        <v>408</v>
      </c>
      <c r="L13" t="s">
        <v>409</v>
      </c>
      <c r="M13" t="s">
        <v>410</v>
      </c>
      <c r="N13" t="s">
        <v>397</v>
      </c>
      <c r="O13" t="s">
        <v>411</v>
      </c>
      <c r="P13" t="s">
        <v>396</v>
      </c>
    </row>
    <row r="14" spans="1:16" x14ac:dyDescent="0.3">
      <c r="A14" t="s">
        <v>419</v>
      </c>
      <c r="B14" t="s">
        <v>253</v>
      </c>
      <c r="C14">
        <v>1186023</v>
      </c>
      <c r="D14" t="str">
        <f>INDEX($F$13:$U$13,MATCH(MAX(F14:U14),F14:U14,0))</f>
        <v>Indian</v>
      </c>
      <c r="E14" cm="1">
        <f t="array" ref="E14">MAX(F14:P14/C14)</f>
        <v>0.24448851329190074</v>
      </c>
      <c r="F14">
        <v>237746</v>
      </c>
      <c r="G14">
        <v>289969</v>
      </c>
      <c r="H14">
        <v>156137</v>
      </c>
      <c r="I14">
        <v>124910</v>
      </c>
      <c r="J14">
        <v>64800</v>
      </c>
      <c r="K14">
        <v>55763</v>
      </c>
      <c r="L14">
        <v>140375</v>
      </c>
      <c r="M14">
        <v>18915</v>
      </c>
      <c r="N14">
        <v>52666</v>
      </c>
      <c r="O14">
        <v>40307</v>
      </c>
      <c r="P14">
        <v>4436</v>
      </c>
    </row>
    <row r="15" spans="1:16" x14ac:dyDescent="0.3">
      <c r="A15" t="s">
        <v>415</v>
      </c>
      <c r="B15" t="s">
        <v>254</v>
      </c>
      <c r="C15">
        <v>826786</v>
      </c>
      <c r="D15" t="str">
        <f t="shared" ref="D15:D21" si="0">INDEX($F$13:$P$13,MATCH(MAX(F15:P15),F15:P15,0))</f>
        <v>Arab</v>
      </c>
      <c r="E15" cm="1">
        <f t="array" ref="E15">MAX(F15:P15/C15)</f>
        <v>0.30510555331125588</v>
      </c>
      <c r="F15">
        <v>252257</v>
      </c>
      <c r="G15">
        <v>175682</v>
      </c>
      <c r="H15">
        <v>94598</v>
      </c>
      <c r="I15">
        <v>75679</v>
      </c>
      <c r="J15">
        <v>39260</v>
      </c>
      <c r="K15">
        <v>33785</v>
      </c>
      <c r="L15">
        <v>85049</v>
      </c>
      <c r="M15">
        <v>11460</v>
      </c>
      <c r="N15">
        <v>31908</v>
      </c>
      <c r="O15">
        <v>24421</v>
      </c>
      <c r="P15">
        <v>2688</v>
      </c>
    </row>
    <row r="16" spans="1:16" x14ac:dyDescent="0.3">
      <c r="A16" t="s">
        <v>414</v>
      </c>
      <c r="B16" t="s">
        <v>249</v>
      </c>
      <c r="C16">
        <v>140453</v>
      </c>
      <c r="D16" t="str">
        <f t="shared" si="0"/>
        <v>Arab</v>
      </c>
      <c r="E16" cm="1">
        <f t="array" ref="E16">MAX(F16:P16/C16)</f>
        <v>0.28077719949022095</v>
      </c>
      <c r="F16">
        <v>39436</v>
      </c>
      <c r="G16">
        <v>30890</v>
      </c>
      <c r="H16">
        <v>16633</v>
      </c>
      <c r="I16">
        <v>13306</v>
      </c>
      <c r="J16">
        <v>6903</v>
      </c>
      <c r="K16">
        <v>5940</v>
      </c>
      <c r="L16">
        <v>14954</v>
      </c>
      <c r="M16">
        <v>2015</v>
      </c>
      <c r="N16">
        <v>5610</v>
      </c>
      <c r="O16">
        <v>4294</v>
      </c>
      <c r="P16">
        <v>473</v>
      </c>
    </row>
    <row r="17" spans="1:16" x14ac:dyDescent="0.3">
      <c r="A17" t="s">
        <v>416</v>
      </c>
      <c r="B17" t="s">
        <v>248</v>
      </c>
      <c r="C17">
        <v>16730</v>
      </c>
      <c r="D17" t="str">
        <f t="shared" si="0"/>
        <v>Arab</v>
      </c>
      <c r="E17" cm="1">
        <f t="array" ref="E17">MAX(F17:P17/C17)</f>
        <v>0.32785415421398684</v>
      </c>
      <c r="F17">
        <v>5485</v>
      </c>
      <c r="G17">
        <v>3439</v>
      </c>
      <c r="H17">
        <v>1852</v>
      </c>
      <c r="I17">
        <v>1481</v>
      </c>
      <c r="J17">
        <v>768</v>
      </c>
      <c r="K17">
        <v>661</v>
      </c>
      <c r="L17">
        <v>1665</v>
      </c>
      <c r="M17">
        <v>224</v>
      </c>
      <c r="N17">
        <v>625</v>
      </c>
      <c r="O17">
        <v>478</v>
      </c>
      <c r="P17">
        <v>53</v>
      </c>
    </row>
    <row r="18" spans="1:16" x14ac:dyDescent="0.3">
      <c r="A18" t="s">
        <v>413</v>
      </c>
      <c r="B18" t="s">
        <v>252</v>
      </c>
      <c r="C18">
        <v>100083</v>
      </c>
      <c r="D18" t="str">
        <f t="shared" si="0"/>
        <v>Arab</v>
      </c>
      <c r="E18" cm="1">
        <f t="array" ref="E18">MAX(F18:P18/C18)</f>
        <v>0.36547665437686722</v>
      </c>
      <c r="F18">
        <v>36578</v>
      </c>
      <c r="G18">
        <v>19419</v>
      </c>
      <c r="H18">
        <v>10456</v>
      </c>
      <c r="I18">
        <v>8365</v>
      </c>
      <c r="J18">
        <v>4340</v>
      </c>
      <c r="K18">
        <v>3734</v>
      </c>
      <c r="L18">
        <v>9401</v>
      </c>
      <c r="M18">
        <v>1267</v>
      </c>
      <c r="N18">
        <v>3527</v>
      </c>
      <c r="O18">
        <v>2699</v>
      </c>
      <c r="P18">
        <v>297</v>
      </c>
    </row>
    <row r="19" spans="1:16" x14ac:dyDescent="0.3">
      <c r="A19" t="s">
        <v>418</v>
      </c>
      <c r="B19" t="s">
        <v>255</v>
      </c>
      <c r="C19">
        <v>265102</v>
      </c>
      <c r="D19" t="str">
        <f t="shared" si="0"/>
        <v>Arab</v>
      </c>
      <c r="E19" cm="1">
        <f t="array" ref="E19">MAX(F19:P19/C19)</f>
        <v>0.26418133397711069</v>
      </c>
      <c r="F19">
        <v>70035</v>
      </c>
      <c r="G19">
        <v>59648</v>
      </c>
      <c r="H19">
        <v>32118</v>
      </c>
      <c r="I19">
        <v>25695</v>
      </c>
      <c r="J19">
        <v>13330</v>
      </c>
      <c r="K19">
        <v>11471</v>
      </c>
      <c r="L19">
        <v>28876</v>
      </c>
      <c r="M19">
        <v>3891</v>
      </c>
      <c r="N19">
        <v>10834</v>
      </c>
      <c r="O19">
        <v>8292</v>
      </c>
      <c r="P19">
        <v>913</v>
      </c>
    </row>
    <row r="20" spans="1:16" x14ac:dyDescent="0.3">
      <c r="A20" t="s">
        <v>420</v>
      </c>
      <c r="B20" t="s">
        <v>251</v>
      </c>
      <c r="C20">
        <v>149701</v>
      </c>
      <c r="D20" t="str">
        <f t="shared" si="0"/>
        <v>Arab</v>
      </c>
      <c r="E20" cm="1">
        <f t="array" ref="E20">MAX(F20:P20/C20)</f>
        <v>0.31672467117788122</v>
      </c>
      <c r="F20">
        <v>47414</v>
      </c>
      <c r="G20">
        <v>31278</v>
      </c>
      <c r="H20">
        <v>16842</v>
      </c>
      <c r="I20">
        <v>13474</v>
      </c>
      <c r="J20">
        <v>6990</v>
      </c>
      <c r="K20">
        <v>6015</v>
      </c>
      <c r="L20">
        <v>15142</v>
      </c>
      <c r="M20">
        <v>2040</v>
      </c>
      <c r="N20">
        <v>5681</v>
      </c>
      <c r="O20">
        <v>4348</v>
      </c>
      <c r="P20">
        <v>479</v>
      </c>
    </row>
    <row r="21" spans="1:16" x14ac:dyDescent="0.3">
      <c r="A21" t="s">
        <v>417</v>
      </c>
      <c r="B21" t="s">
        <v>250</v>
      </c>
      <c r="C21">
        <v>161240</v>
      </c>
      <c r="D21" t="str">
        <f t="shared" si="0"/>
        <v>Arab</v>
      </c>
      <c r="E21" cm="1">
        <f t="array" ref="E21">MAX(F21:P21/C21)</f>
        <v>0.25421731580253037</v>
      </c>
      <c r="F21">
        <v>40990</v>
      </c>
      <c r="G21">
        <v>36771</v>
      </c>
      <c r="H21">
        <v>19800</v>
      </c>
      <c r="I21">
        <v>15840</v>
      </c>
      <c r="J21">
        <v>8217</v>
      </c>
      <c r="K21">
        <v>7071</v>
      </c>
      <c r="L21">
        <v>17801</v>
      </c>
      <c r="M21">
        <v>2399</v>
      </c>
      <c r="N21">
        <v>6679</v>
      </c>
      <c r="O21">
        <v>5111</v>
      </c>
      <c r="P21">
        <v>563</v>
      </c>
    </row>
    <row r="22" spans="1:16" x14ac:dyDescent="0.3">
      <c r="G22">
        <v>0.41928558896079099</v>
      </c>
      <c r="H22">
        <v>0.22576916328657975</v>
      </c>
      <c r="I22">
        <v>0.1806153306292638</v>
      </c>
      <c r="J22">
        <v>9.3698073092444087E-2</v>
      </c>
      <c r="K22">
        <v>8.0631844030921343E-2</v>
      </c>
    </row>
    <row r="24" spans="1:16" x14ac:dyDescent="0.3">
      <c r="I24" t="s">
        <v>425</v>
      </c>
      <c r="J24" t="s">
        <v>426</v>
      </c>
    </row>
    <row r="25" spans="1:16" x14ac:dyDescent="0.3">
      <c r="B25" t="s">
        <v>412</v>
      </c>
      <c r="C25" t="s">
        <v>16</v>
      </c>
      <c r="F25" t="s">
        <v>399</v>
      </c>
      <c r="G25" t="s">
        <v>87</v>
      </c>
      <c r="H25" t="s">
        <v>277</v>
      </c>
      <c r="I25" t="s">
        <v>428</v>
      </c>
      <c r="J25" t="s">
        <v>427</v>
      </c>
      <c r="K25" t="s">
        <v>429</v>
      </c>
    </row>
    <row r="26" spans="1:16" x14ac:dyDescent="0.3">
      <c r="A26" t="s">
        <v>419</v>
      </c>
      <c r="B26" t="s">
        <v>253</v>
      </c>
      <c r="C26">
        <v>1186023</v>
      </c>
      <c r="D26" t="str">
        <f t="shared" ref="D26:D33" si="1">INDEX($F$25:$U$25,MATCH(MAX(F26:U26),F26:U26,0))</f>
        <v>Others</v>
      </c>
      <c r="E26" cm="1">
        <f t="array" ref="E26">MAX(F26:O26/C26)</f>
        <v>0.79954435959504999</v>
      </c>
      <c r="F26">
        <v>204091</v>
      </c>
      <c r="G26">
        <v>948278</v>
      </c>
      <c r="H26">
        <v>71805</v>
      </c>
      <c r="I26">
        <f>H26*0.6</f>
        <v>43083</v>
      </c>
      <c r="J26">
        <f>H26*0.05</f>
        <v>3590.25</v>
      </c>
      <c r="K26">
        <f>H26-I26-J26</f>
        <v>25131.75</v>
      </c>
    </row>
    <row r="27" spans="1:16" x14ac:dyDescent="0.3">
      <c r="A27" t="s">
        <v>415</v>
      </c>
      <c r="B27" t="s">
        <v>254</v>
      </c>
      <c r="C27">
        <v>826786</v>
      </c>
      <c r="D27" t="str">
        <f t="shared" si="1"/>
        <v>Others</v>
      </c>
      <c r="E27" cm="1">
        <f t="array" ref="E27">MAX(F27:O27/C27)</f>
        <v>0.6948956561915659</v>
      </c>
      <c r="F27">
        <v>181146</v>
      </c>
      <c r="G27">
        <v>574530</v>
      </c>
      <c r="H27">
        <v>151719</v>
      </c>
      <c r="I27">
        <f>H27*0.5</f>
        <v>75859.5</v>
      </c>
      <c r="J27">
        <f>H27*0.15</f>
        <v>22757.85</v>
      </c>
      <c r="K27">
        <f t="shared" ref="K27:K33" si="2">H27-I27-J27</f>
        <v>53101.65</v>
      </c>
    </row>
    <row r="28" spans="1:16" x14ac:dyDescent="0.3">
      <c r="A28" t="s">
        <v>414</v>
      </c>
      <c r="B28" t="s">
        <v>249</v>
      </c>
      <c r="C28">
        <v>140453</v>
      </c>
      <c r="D28" t="str">
        <f t="shared" si="1"/>
        <v>Others</v>
      </c>
      <c r="E28" cm="1">
        <f t="array" ref="E28">MAX(F28:O28/C28)</f>
        <v>0.7192299203292204</v>
      </c>
      <c r="F28">
        <v>29238</v>
      </c>
      <c r="G28">
        <v>101018</v>
      </c>
      <c r="H28">
        <v>21759</v>
      </c>
      <c r="I28">
        <f>H28*0.05</f>
        <v>1087.95</v>
      </c>
      <c r="J28">
        <f>H28*0.5</f>
        <v>10879.5</v>
      </c>
      <c r="K28">
        <f t="shared" si="2"/>
        <v>9791.5499999999993</v>
      </c>
    </row>
    <row r="29" spans="1:16" x14ac:dyDescent="0.3">
      <c r="A29" t="s">
        <v>416</v>
      </c>
      <c r="B29" t="s">
        <v>248</v>
      </c>
      <c r="C29">
        <v>16730</v>
      </c>
      <c r="D29" t="str">
        <f t="shared" si="1"/>
        <v>Others</v>
      </c>
      <c r="E29" cm="1">
        <f t="array" ref="E29">MAX(F29:O29/C29)</f>
        <v>0.67220561864913331</v>
      </c>
      <c r="F29">
        <v>3837</v>
      </c>
      <c r="G29">
        <v>11246</v>
      </c>
      <c r="H29">
        <v>3517</v>
      </c>
      <c r="I29">
        <f>H29*0.05</f>
        <v>175.85000000000002</v>
      </c>
      <c r="J29">
        <f>H29*0.6</f>
        <v>2110.1999999999998</v>
      </c>
      <c r="K29">
        <f t="shared" si="2"/>
        <v>1230.9500000000003</v>
      </c>
    </row>
    <row r="30" spans="1:16" x14ac:dyDescent="0.3">
      <c r="A30" t="s">
        <v>413</v>
      </c>
      <c r="B30" t="s">
        <v>252</v>
      </c>
      <c r="C30">
        <v>100083</v>
      </c>
      <c r="D30" t="str">
        <f t="shared" si="1"/>
        <v>Others</v>
      </c>
      <c r="E30" cm="1">
        <f t="array" ref="E30">MAX(F30:O30/C30)</f>
        <v>0.63452334562313284</v>
      </c>
      <c r="F30">
        <v>24643</v>
      </c>
      <c r="G30">
        <v>63505</v>
      </c>
      <c r="H30">
        <v>25465</v>
      </c>
      <c r="I30">
        <f>H30*0.4</f>
        <v>10186</v>
      </c>
      <c r="J30">
        <f>H30*0.3</f>
        <v>7639.5</v>
      </c>
      <c r="K30">
        <f t="shared" si="2"/>
        <v>7639.5</v>
      </c>
    </row>
    <row r="31" spans="1:16" x14ac:dyDescent="0.3">
      <c r="A31" t="s">
        <v>418</v>
      </c>
      <c r="B31" t="s">
        <v>255</v>
      </c>
      <c r="C31">
        <v>265102</v>
      </c>
      <c r="D31" t="str">
        <f t="shared" si="1"/>
        <v>Others</v>
      </c>
      <c r="E31" cm="1">
        <f t="array" ref="E31">MAX(F31:O31/C31)</f>
        <v>0.73582243815587967</v>
      </c>
      <c r="F31">
        <v>53209</v>
      </c>
      <c r="G31">
        <v>195068</v>
      </c>
      <c r="H31">
        <v>35900</v>
      </c>
      <c r="I31">
        <f>H31*0.7</f>
        <v>25130</v>
      </c>
      <c r="J31">
        <f>H31*0.05</f>
        <v>1795</v>
      </c>
      <c r="K31">
        <f t="shared" si="2"/>
        <v>8975</v>
      </c>
    </row>
    <row r="32" spans="1:16" x14ac:dyDescent="0.3">
      <c r="A32" t="s">
        <v>420</v>
      </c>
      <c r="B32" t="s">
        <v>251</v>
      </c>
      <c r="C32">
        <v>149701</v>
      </c>
      <c r="D32" t="str">
        <f t="shared" si="1"/>
        <v>Others</v>
      </c>
      <c r="E32" cm="1">
        <f t="array" ref="E32">MAX(F32:O32/C32)</f>
        <v>0.6832886887863141</v>
      </c>
      <c r="F32">
        <v>33580</v>
      </c>
      <c r="G32">
        <v>102289</v>
      </c>
      <c r="H32">
        <v>29515</v>
      </c>
      <c r="I32">
        <f>H32*0.4</f>
        <v>11806</v>
      </c>
      <c r="J32">
        <f>H32*0.1</f>
        <v>2951.5</v>
      </c>
      <c r="K32">
        <f t="shared" si="2"/>
        <v>14757.5</v>
      </c>
    </row>
    <row r="33" spans="1:19" x14ac:dyDescent="0.3">
      <c r="A33" t="s">
        <v>417</v>
      </c>
      <c r="B33" t="s">
        <v>250</v>
      </c>
      <c r="C33">
        <v>161240</v>
      </c>
      <c r="D33" t="str">
        <f t="shared" si="1"/>
        <v>Others</v>
      </c>
      <c r="E33" cm="1">
        <f t="array" ref="E33">MAX(F33:O33/C33)</f>
        <v>0.74579508806747707</v>
      </c>
      <c r="F33">
        <v>31641</v>
      </c>
      <c r="G33">
        <v>120252</v>
      </c>
      <c r="H33">
        <v>19947</v>
      </c>
      <c r="I33">
        <f>H33*0.05</f>
        <v>997.35</v>
      </c>
      <c r="J33">
        <f>H33*0.8</f>
        <v>15957.6</v>
      </c>
      <c r="K33">
        <f t="shared" si="2"/>
        <v>2992.0500000000011</v>
      </c>
    </row>
    <row r="35" spans="1:19" x14ac:dyDescent="0.3">
      <c r="H35">
        <f>SUM(H26:H33)</f>
        <v>359627</v>
      </c>
      <c r="I35">
        <f>SUM(I26:I33)</f>
        <v>168325.65</v>
      </c>
      <c r="J35">
        <f>SUM(J26:J33)</f>
        <v>67681.399999999994</v>
      </c>
    </row>
    <row r="36" spans="1:19" x14ac:dyDescent="0.3">
      <c r="I36">
        <v>168556</v>
      </c>
      <c r="J36">
        <f>SUM(H26:H33)*0.1</f>
        <v>35962.700000000004</v>
      </c>
    </row>
    <row r="38" spans="1:19" x14ac:dyDescent="0.3">
      <c r="J38">
        <f>J35/H35</f>
        <v>0.18819888384353786</v>
      </c>
    </row>
    <row r="40" spans="1:19" x14ac:dyDescent="0.3">
      <c r="C40" t="s">
        <v>16</v>
      </c>
      <c r="F40" t="s">
        <v>428</v>
      </c>
      <c r="G40" t="s">
        <v>427</v>
      </c>
      <c r="H40" t="s">
        <v>429</v>
      </c>
      <c r="I40" t="s">
        <v>399</v>
      </c>
      <c r="J40" t="s">
        <v>404</v>
      </c>
      <c r="K40" t="s">
        <v>405</v>
      </c>
      <c r="L40" t="s">
        <v>406</v>
      </c>
      <c r="M40" t="s">
        <v>407</v>
      </c>
      <c r="N40" t="s">
        <v>408</v>
      </c>
      <c r="O40" t="s">
        <v>409</v>
      </c>
      <c r="P40" t="s">
        <v>410</v>
      </c>
      <c r="Q40" t="s">
        <v>397</v>
      </c>
      <c r="R40" t="s">
        <v>411</v>
      </c>
      <c r="S40" t="s">
        <v>396</v>
      </c>
    </row>
    <row r="41" spans="1:19" x14ac:dyDescent="0.3">
      <c r="A41" t="s">
        <v>419</v>
      </c>
      <c r="B41" t="s">
        <v>253</v>
      </c>
      <c r="C41">
        <v>1186023</v>
      </c>
      <c r="D41" t="str">
        <f>INDEX($F$40:$U$40,MATCH(MAX(F41:U41),F41:U41,0))</f>
        <v>Indian</v>
      </c>
      <c r="E41" cm="1">
        <f t="array" ref="E41">MAX(F41:T41/C41)</f>
        <v>0.24448851329190074</v>
      </c>
      <c r="F41">
        <v>43083</v>
      </c>
      <c r="G41">
        <v>3590</v>
      </c>
      <c r="H41">
        <v>25131</v>
      </c>
      <c r="I41">
        <v>165941</v>
      </c>
      <c r="J41">
        <v>289969</v>
      </c>
      <c r="K41">
        <v>156137</v>
      </c>
      <c r="L41">
        <v>124910</v>
      </c>
      <c r="M41">
        <v>64800</v>
      </c>
      <c r="N41">
        <v>55763</v>
      </c>
      <c r="O41">
        <v>140375</v>
      </c>
      <c r="P41">
        <v>18915</v>
      </c>
      <c r="Q41">
        <v>52666</v>
      </c>
      <c r="R41">
        <v>40307</v>
      </c>
      <c r="S41">
        <v>4436</v>
      </c>
    </row>
    <row r="42" spans="1:19" x14ac:dyDescent="0.3">
      <c r="A42" t="s">
        <v>415</v>
      </c>
      <c r="B42" t="s">
        <v>254</v>
      </c>
      <c r="C42">
        <v>826786</v>
      </c>
      <c r="D42" t="str">
        <f t="shared" ref="D42:D48" si="3">INDEX($F$40:$U$40,MATCH(MAX(F42:U42),F42:U42,0))</f>
        <v>Indian</v>
      </c>
      <c r="E42" cm="1">
        <f t="array" ref="E42">MAX(F42:T42/C42)</f>
        <v>0.21248787473421177</v>
      </c>
      <c r="F42">
        <v>75860</v>
      </c>
      <c r="G42">
        <v>22758</v>
      </c>
      <c r="H42">
        <v>53100</v>
      </c>
      <c r="I42">
        <v>100538</v>
      </c>
      <c r="J42">
        <v>175682</v>
      </c>
      <c r="K42">
        <v>94598</v>
      </c>
      <c r="L42">
        <v>75679</v>
      </c>
      <c r="M42">
        <v>39260</v>
      </c>
      <c r="N42">
        <v>33785</v>
      </c>
      <c r="O42">
        <v>85049</v>
      </c>
      <c r="P42">
        <v>11460</v>
      </c>
      <c r="Q42">
        <v>31908</v>
      </c>
      <c r="R42">
        <v>24421</v>
      </c>
      <c r="S42">
        <v>2688</v>
      </c>
    </row>
    <row r="43" spans="1:19" x14ac:dyDescent="0.3">
      <c r="A43" t="s">
        <v>414</v>
      </c>
      <c r="B43" t="s">
        <v>249</v>
      </c>
      <c r="C43">
        <v>140453</v>
      </c>
      <c r="D43" t="str">
        <f t="shared" si="3"/>
        <v>Indian</v>
      </c>
      <c r="E43" cm="1">
        <f t="array" ref="E43">MAX(F43:T43/C43)</f>
        <v>0.21993122254419628</v>
      </c>
      <c r="F43">
        <v>1088</v>
      </c>
      <c r="G43">
        <v>10880</v>
      </c>
      <c r="H43">
        <v>9790</v>
      </c>
      <c r="I43">
        <v>17677</v>
      </c>
      <c r="J43">
        <v>30890</v>
      </c>
      <c r="K43">
        <v>16633</v>
      </c>
      <c r="L43">
        <v>13306</v>
      </c>
      <c r="M43">
        <v>6903</v>
      </c>
      <c r="N43">
        <v>5940</v>
      </c>
      <c r="O43">
        <v>14954</v>
      </c>
      <c r="P43">
        <v>2015</v>
      </c>
      <c r="Q43">
        <v>5610</v>
      </c>
      <c r="R43">
        <v>4294</v>
      </c>
      <c r="S43">
        <v>473</v>
      </c>
    </row>
    <row r="44" spans="1:19" x14ac:dyDescent="0.3">
      <c r="A44" t="s">
        <v>416</v>
      </c>
      <c r="B44" t="s">
        <v>248</v>
      </c>
      <c r="C44">
        <v>16730</v>
      </c>
      <c r="D44" t="str">
        <f t="shared" si="3"/>
        <v>Indian</v>
      </c>
      <c r="E44" cm="1">
        <f t="array" ref="E44">MAX(F44:T44/C44)</f>
        <v>0.20555887627017333</v>
      </c>
      <c r="F44">
        <v>176</v>
      </c>
      <c r="G44">
        <v>2110</v>
      </c>
      <c r="H44">
        <v>1230</v>
      </c>
      <c r="I44">
        <v>1968</v>
      </c>
      <c r="J44">
        <v>3439</v>
      </c>
      <c r="K44">
        <v>1852</v>
      </c>
      <c r="L44">
        <v>1481</v>
      </c>
      <c r="M44">
        <v>768</v>
      </c>
      <c r="N44">
        <v>661</v>
      </c>
      <c r="O44">
        <v>1665</v>
      </c>
      <c r="P44">
        <v>224</v>
      </c>
      <c r="Q44">
        <v>625</v>
      </c>
      <c r="R44">
        <v>478</v>
      </c>
      <c r="S44">
        <v>53</v>
      </c>
    </row>
    <row r="45" spans="1:19" x14ac:dyDescent="0.3">
      <c r="A45" t="s">
        <v>413</v>
      </c>
      <c r="B45" t="s">
        <v>252</v>
      </c>
      <c r="C45">
        <v>100083</v>
      </c>
      <c r="D45" t="str">
        <f t="shared" si="3"/>
        <v>Indian</v>
      </c>
      <c r="E45" cm="1">
        <f t="array" ref="E45">MAX(F45:T45/C45)</f>
        <v>0.19402895596654776</v>
      </c>
      <c r="F45">
        <v>10186</v>
      </c>
      <c r="G45">
        <v>7640</v>
      </c>
      <c r="H45">
        <v>7639</v>
      </c>
      <c r="I45">
        <v>11113</v>
      </c>
      <c r="J45">
        <v>19419</v>
      </c>
      <c r="K45">
        <v>10456</v>
      </c>
      <c r="L45">
        <v>8365</v>
      </c>
      <c r="M45">
        <v>4340</v>
      </c>
      <c r="N45">
        <v>3734</v>
      </c>
      <c r="O45">
        <v>9401</v>
      </c>
      <c r="P45">
        <v>1267</v>
      </c>
      <c r="Q45">
        <v>3527</v>
      </c>
      <c r="R45">
        <v>2699</v>
      </c>
      <c r="S45">
        <v>297</v>
      </c>
    </row>
    <row r="46" spans="1:19" x14ac:dyDescent="0.3">
      <c r="A46" t="s">
        <v>418</v>
      </c>
      <c r="B46" t="s">
        <v>255</v>
      </c>
      <c r="C46">
        <v>265102</v>
      </c>
      <c r="D46" t="str">
        <f t="shared" si="3"/>
        <v>Indian</v>
      </c>
      <c r="E46" cm="1">
        <f t="array" ref="E46">MAX(F46:T46/C46)</f>
        <v>0.22500018860664953</v>
      </c>
      <c r="F46">
        <v>25130</v>
      </c>
      <c r="G46">
        <v>1795</v>
      </c>
      <c r="H46">
        <v>8974</v>
      </c>
      <c r="I46">
        <v>34135</v>
      </c>
      <c r="J46">
        <v>59648</v>
      </c>
      <c r="K46">
        <v>32118</v>
      </c>
      <c r="L46">
        <v>25695</v>
      </c>
      <c r="M46">
        <v>13330</v>
      </c>
      <c r="N46">
        <v>11471</v>
      </c>
      <c r="O46">
        <v>28876</v>
      </c>
      <c r="P46">
        <v>3891</v>
      </c>
      <c r="Q46">
        <v>10834</v>
      </c>
      <c r="R46">
        <v>8292</v>
      </c>
      <c r="S46">
        <v>913</v>
      </c>
    </row>
    <row r="47" spans="1:19" x14ac:dyDescent="0.3">
      <c r="A47" t="s">
        <v>420</v>
      </c>
      <c r="B47" t="s">
        <v>251</v>
      </c>
      <c r="C47">
        <v>149701</v>
      </c>
      <c r="D47" t="str">
        <f t="shared" si="3"/>
        <v>Indian</v>
      </c>
      <c r="E47" cm="1">
        <f t="array" ref="E47">MAX(F47:T47/C47)</f>
        <v>0.20893648005023346</v>
      </c>
      <c r="F47">
        <v>11806</v>
      </c>
      <c r="G47">
        <v>2952</v>
      </c>
      <c r="H47">
        <v>14755</v>
      </c>
      <c r="I47">
        <v>17899</v>
      </c>
      <c r="J47">
        <v>31278</v>
      </c>
      <c r="K47">
        <v>16842</v>
      </c>
      <c r="L47">
        <v>13474</v>
      </c>
      <c r="M47">
        <v>6990</v>
      </c>
      <c r="N47">
        <v>6015</v>
      </c>
      <c r="O47">
        <v>15142</v>
      </c>
      <c r="P47">
        <v>2040</v>
      </c>
      <c r="Q47">
        <v>5681</v>
      </c>
      <c r="R47">
        <v>4348</v>
      </c>
      <c r="S47">
        <v>479</v>
      </c>
    </row>
    <row r="48" spans="1:19" x14ac:dyDescent="0.3">
      <c r="A48" t="s">
        <v>417</v>
      </c>
      <c r="B48" t="s">
        <v>250</v>
      </c>
      <c r="C48">
        <v>161240</v>
      </c>
      <c r="D48" t="str">
        <f t="shared" si="3"/>
        <v>Indian</v>
      </c>
      <c r="E48" cm="1">
        <f t="array" ref="E48">MAX(F48:T48/C48)</f>
        <v>0.2280513520218308</v>
      </c>
      <c r="F48">
        <v>997</v>
      </c>
      <c r="G48">
        <v>15958</v>
      </c>
      <c r="H48">
        <v>2990</v>
      </c>
      <c r="I48">
        <v>21043</v>
      </c>
      <c r="J48">
        <v>36771</v>
      </c>
      <c r="K48">
        <v>19800</v>
      </c>
      <c r="L48">
        <v>15840</v>
      </c>
      <c r="M48">
        <v>8217</v>
      </c>
      <c r="N48">
        <v>7071</v>
      </c>
      <c r="O48">
        <v>17801</v>
      </c>
      <c r="P48">
        <v>2399</v>
      </c>
      <c r="Q48">
        <v>6679</v>
      </c>
      <c r="R48">
        <v>5111</v>
      </c>
      <c r="S48">
        <v>563</v>
      </c>
    </row>
    <row r="50" spans="1:18" x14ac:dyDescent="0.3">
      <c r="H50" t="s">
        <v>430</v>
      </c>
    </row>
    <row r="51" spans="1:18" x14ac:dyDescent="0.3">
      <c r="C51" t="s">
        <v>16</v>
      </c>
      <c r="F51" t="s">
        <v>424</v>
      </c>
      <c r="G51" t="s">
        <v>71</v>
      </c>
      <c r="H51" t="s">
        <v>70</v>
      </c>
      <c r="I51" t="s">
        <v>404</v>
      </c>
      <c r="J51" t="s">
        <v>405</v>
      </c>
      <c r="K51" t="s">
        <v>406</v>
      </c>
      <c r="L51" t="s">
        <v>407</v>
      </c>
      <c r="M51" t="s">
        <v>408</v>
      </c>
      <c r="N51" t="s">
        <v>409</v>
      </c>
      <c r="O51" t="s">
        <v>410</v>
      </c>
      <c r="P51" t="s">
        <v>397</v>
      </c>
      <c r="Q51" t="s">
        <v>411</v>
      </c>
      <c r="R51" t="s">
        <v>396</v>
      </c>
    </row>
    <row r="52" spans="1:18" x14ac:dyDescent="0.3">
      <c r="A52" t="s">
        <v>419</v>
      </c>
      <c r="B52" t="s">
        <v>253</v>
      </c>
      <c r="C52">
        <v>1186023</v>
      </c>
      <c r="D52" t="str">
        <f>INDEX($F$51:$U$51,MATCH(MAX(F52:U52),F52:U52,0))</f>
        <v>Indian</v>
      </c>
      <c r="E52" cm="1">
        <f t="array" ref="E52">MAX(F52:T52/C52)</f>
        <v>0.24448851329190074</v>
      </c>
      <c r="F52">
        <v>43083</v>
      </c>
      <c r="G52">
        <v>3590</v>
      </c>
      <c r="H52">
        <v>191072</v>
      </c>
      <c r="I52">
        <v>289969</v>
      </c>
      <c r="J52">
        <v>156137</v>
      </c>
      <c r="K52">
        <v>124910</v>
      </c>
      <c r="L52">
        <v>64800</v>
      </c>
      <c r="M52">
        <v>55763</v>
      </c>
      <c r="N52">
        <v>140375</v>
      </c>
      <c r="O52">
        <v>18915</v>
      </c>
      <c r="P52">
        <v>52666</v>
      </c>
      <c r="Q52">
        <v>40307</v>
      </c>
      <c r="R52">
        <v>4436</v>
      </c>
    </row>
    <row r="53" spans="1:18" x14ac:dyDescent="0.3">
      <c r="A53" t="s">
        <v>415</v>
      </c>
      <c r="B53" t="s">
        <v>254</v>
      </c>
      <c r="C53">
        <v>826786</v>
      </c>
      <c r="D53" t="str">
        <f t="shared" ref="D53:D59" si="4">INDEX($F$51:$U$51,MATCH(MAX(F53:U53),F53:U53,0))</f>
        <v>Indian</v>
      </c>
      <c r="E53" cm="1">
        <f t="array" ref="E53">MAX(F53:T53/C53)</f>
        <v>0.21248787473421177</v>
      </c>
      <c r="F53">
        <v>75860</v>
      </c>
      <c r="G53">
        <v>22758</v>
      </c>
      <c r="H53">
        <v>153638</v>
      </c>
      <c r="I53">
        <v>175682</v>
      </c>
      <c r="J53">
        <v>94598</v>
      </c>
      <c r="K53">
        <v>75679</v>
      </c>
      <c r="L53">
        <v>39260</v>
      </c>
      <c r="M53">
        <v>33785</v>
      </c>
      <c r="N53">
        <v>85049</v>
      </c>
      <c r="O53">
        <v>11460</v>
      </c>
      <c r="P53">
        <v>31908</v>
      </c>
      <c r="Q53">
        <v>24421</v>
      </c>
      <c r="R53">
        <v>2688</v>
      </c>
    </row>
    <row r="54" spans="1:18" x14ac:dyDescent="0.3">
      <c r="A54" t="s">
        <v>414</v>
      </c>
      <c r="B54" t="s">
        <v>249</v>
      </c>
      <c r="C54">
        <v>140453</v>
      </c>
      <c r="D54" t="str">
        <f t="shared" si="4"/>
        <v>Indian</v>
      </c>
      <c r="E54" cm="1">
        <f t="array" ref="E54">MAX(F54:T54/C54)</f>
        <v>0.21993122254419628</v>
      </c>
      <c r="F54">
        <v>1088</v>
      </c>
      <c r="G54">
        <v>10880</v>
      </c>
      <c r="H54">
        <v>27467</v>
      </c>
      <c r="I54">
        <v>30890</v>
      </c>
      <c r="J54">
        <v>16633</v>
      </c>
      <c r="K54">
        <v>13306</v>
      </c>
      <c r="L54">
        <v>6903</v>
      </c>
      <c r="M54">
        <v>5940</v>
      </c>
      <c r="N54">
        <v>14954</v>
      </c>
      <c r="O54">
        <v>2015</v>
      </c>
      <c r="P54">
        <v>5610</v>
      </c>
      <c r="Q54">
        <v>4294</v>
      </c>
      <c r="R54">
        <v>473</v>
      </c>
    </row>
    <row r="55" spans="1:18" x14ac:dyDescent="0.3">
      <c r="A55" t="s">
        <v>416</v>
      </c>
      <c r="B55" t="s">
        <v>248</v>
      </c>
      <c r="C55">
        <v>16730</v>
      </c>
      <c r="D55" t="str">
        <f t="shared" si="4"/>
        <v>Indian</v>
      </c>
      <c r="E55" cm="1">
        <f t="array" ref="E55">MAX(F55:T55/C55)</f>
        <v>0.20555887627017333</v>
      </c>
      <c r="F55">
        <v>176</v>
      </c>
      <c r="G55">
        <v>2110</v>
      </c>
      <c r="H55">
        <v>3198</v>
      </c>
      <c r="I55">
        <v>3439</v>
      </c>
      <c r="J55">
        <v>1852</v>
      </c>
      <c r="K55">
        <v>1481</v>
      </c>
      <c r="L55">
        <v>768</v>
      </c>
      <c r="M55">
        <v>661</v>
      </c>
      <c r="N55">
        <v>1665</v>
      </c>
      <c r="O55">
        <v>224</v>
      </c>
      <c r="P55">
        <v>625</v>
      </c>
      <c r="Q55">
        <v>478</v>
      </c>
      <c r="R55">
        <v>53</v>
      </c>
    </row>
    <row r="56" spans="1:18" x14ac:dyDescent="0.3">
      <c r="A56" t="s">
        <v>413</v>
      </c>
      <c r="B56" t="s">
        <v>252</v>
      </c>
      <c r="C56">
        <v>100083</v>
      </c>
      <c r="D56" t="str">
        <f t="shared" si="4"/>
        <v>Indian</v>
      </c>
      <c r="E56" cm="1">
        <f t="array" ref="E56">MAX(F56:T56/C56)</f>
        <v>0.19402895596654776</v>
      </c>
      <c r="F56">
        <v>10186</v>
      </c>
      <c r="G56">
        <v>7640</v>
      </c>
      <c r="H56">
        <v>18752</v>
      </c>
      <c r="I56">
        <v>19419</v>
      </c>
      <c r="J56">
        <v>10456</v>
      </c>
      <c r="K56">
        <v>8365</v>
      </c>
      <c r="L56">
        <v>4340</v>
      </c>
      <c r="M56">
        <v>3734</v>
      </c>
      <c r="N56">
        <v>9401</v>
      </c>
      <c r="O56">
        <v>1267</v>
      </c>
      <c r="P56">
        <v>3527</v>
      </c>
      <c r="Q56">
        <v>2699</v>
      </c>
      <c r="R56">
        <v>297</v>
      </c>
    </row>
    <row r="57" spans="1:18" x14ac:dyDescent="0.3">
      <c r="A57" t="s">
        <v>418</v>
      </c>
      <c r="B57" t="s">
        <v>255</v>
      </c>
      <c r="C57">
        <v>265102</v>
      </c>
      <c r="D57" t="str">
        <f t="shared" si="4"/>
        <v>Indian</v>
      </c>
      <c r="E57" cm="1">
        <f t="array" ref="E57">MAX(F57:T57/C57)</f>
        <v>0.22500018860664953</v>
      </c>
      <c r="F57">
        <v>25130</v>
      </c>
      <c r="G57">
        <v>1795</v>
      </c>
      <c r="H57">
        <v>43109</v>
      </c>
      <c r="I57">
        <v>59648</v>
      </c>
      <c r="J57">
        <v>32118</v>
      </c>
      <c r="K57">
        <v>25695</v>
      </c>
      <c r="L57">
        <v>13330</v>
      </c>
      <c r="M57">
        <v>11471</v>
      </c>
      <c r="N57">
        <v>28876</v>
      </c>
      <c r="O57">
        <v>3891</v>
      </c>
      <c r="P57">
        <v>10834</v>
      </c>
      <c r="Q57">
        <v>8292</v>
      </c>
      <c r="R57">
        <v>913</v>
      </c>
    </row>
    <row r="58" spans="1:18" x14ac:dyDescent="0.3">
      <c r="A58" t="s">
        <v>420</v>
      </c>
      <c r="B58" t="s">
        <v>251</v>
      </c>
      <c r="C58">
        <v>149701</v>
      </c>
      <c r="D58" t="str">
        <f t="shared" si="4"/>
        <v>Sunni Arabs</v>
      </c>
      <c r="E58" cm="1">
        <f t="array" ref="E58">MAX(F58:T58/C58)</f>
        <v>0.21812813541659709</v>
      </c>
      <c r="F58">
        <v>11806</v>
      </c>
      <c r="G58">
        <v>2952</v>
      </c>
      <c r="H58">
        <v>32654</v>
      </c>
      <c r="I58">
        <v>31278</v>
      </c>
      <c r="J58">
        <v>16842</v>
      </c>
      <c r="K58">
        <v>13474</v>
      </c>
      <c r="L58">
        <v>6990</v>
      </c>
      <c r="M58">
        <v>6015</v>
      </c>
      <c r="N58">
        <v>15142</v>
      </c>
      <c r="O58">
        <v>2040</v>
      </c>
      <c r="P58">
        <v>5681</v>
      </c>
      <c r="Q58">
        <v>4348</v>
      </c>
      <c r="R58">
        <v>479</v>
      </c>
    </row>
    <row r="59" spans="1:18" x14ac:dyDescent="0.3">
      <c r="A59" t="s">
        <v>417</v>
      </c>
      <c r="B59" t="s">
        <v>250</v>
      </c>
      <c r="C59">
        <v>161240</v>
      </c>
      <c r="D59" t="str">
        <f t="shared" si="4"/>
        <v>Indian</v>
      </c>
      <c r="E59" cm="1">
        <f t="array" ref="E59">MAX(F59:T59/C59)</f>
        <v>0.2280513520218308</v>
      </c>
      <c r="F59">
        <v>997</v>
      </c>
      <c r="G59">
        <v>15958</v>
      </c>
      <c r="H59">
        <v>24033</v>
      </c>
      <c r="I59">
        <v>36771</v>
      </c>
      <c r="J59">
        <v>19800</v>
      </c>
      <c r="K59">
        <v>15840</v>
      </c>
      <c r="L59">
        <v>8217</v>
      </c>
      <c r="M59">
        <v>7071</v>
      </c>
      <c r="N59">
        <v>17801</v>
      </c>
      <c r="O59">
        <v>2399</v>
      </c>
      <c r="P59">
        <v>6679</v>
      </c>
      <c r="Q59">
        <v>5111</v>
      </c>
      <c r="R59">
        <v>563</v>
      </c>
    </row>
    <row r="61" spans="1:18" x14ac:dyDescent="0.3">
      <c r="F61">
        <f>F52/SUM(F52:H52)</f>
        <v>0.18121516751140929</v>
      </c>
    </row>
    <row r="62" spans="1:18" x14ac:dyDescent="0.3">
      <c r="F62">
        <f t="shared" ref="F62:F68" si="5">F53/SUM(F53:H53)</f>
        <v>0.30072624635291134</v>
      </c>
    </row>
    <row r="63" spans="1:18" x14ac:dyDescent="0.3">
      <c r="F63">
        <f t="shared" si="5"/>
        <v>2.7589704577152277E-2</v>
      </c>
    </row>
    <row r="64" spans="1:18" x14ac:dyDescent="0.3">
      <c r="F64">
        <f t="shared" si="5"/>
        <v>3.2093362509117436E-2</v>
      </c>
    </row>
    <row r="65" spans="6:6" x14ac:dyDescent="0.3">
      <c r="F65">
        <f t="shared" si="5"/>
        <v>0.2784733993110613</v>
      </c>
    </row>
    <row r="66" spans="6:6" x14ac:dyDescent="0.3">
      <c r="F66">
        <f t="shared" si="5"/>
        <v>0.35882571322500501</v>
      </c>
    </row>
    <row r="67" spans="6:6" x14ac:dyDescent="0.3">
      <c r="F67">
        <f t="shared" si="5"/>
        <v>0.24900868978317725</v>
      </c>
    </row>
    <row r="68" spans="6:6" x14ac:dyDescent="0.3">
      <c r="F68">
        <f t="shared" si="5"/>
        <v>2.4324192446569727E-2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4-D11E-4B05-B395-ADAB3C8CAFE3}">
  <dimension ref="A1:V30"/>
  <sheetViews>
    <sheetView workbookViewId="0">
      <selection activeCell="F9" sqref="F9"/>
    </sheetView>
  </sheetViews>
  <sheetFormatPr defaultRowHeight="14.4" x14ac:dyDescent="0.3"/>
  <sheetData>
    <row r="1" spans="1:7" x14ac:dyDescent="0.3">
      <c r="A1" t="s">
        <v>290</v>
      </c>
      <c r="B1">
        <v>311302</v>
      </c>
      <c r="C1">
        <v>0.1093777559468722</v>
      </c>
    </row>
    <row r="2" spans="1:7" x14ac:dyDescent="0.3">
      <c r="A2" t="s">
        <v>1658</v>
      </c>
      <c r="B2">
        <v>8721</v>
      </c>
      <c r="C2">
        <v>3.0643177830293753E-3</v>
      </c>
    </row>
    <row r="3" spans="1:7" x14ac:dyDescent="0.3">
      <c r="A3" t="s">
        <v>70</v>
      </c>
      <c r="B3">
        <v>448711</v>
      </c>
      <c r="C3">
        <v>0.15765705778889</v>
      </c>
      <c r="F3" t="s">
        <v>1667</v>
      </c>
    </row>
    <row r="4" spans="1:7" x14ac:dyDescent="0.3">
      <c r="A4" t="s">
        <v>1652</v>
      </c>
      <c r="B4">
        <v>70199</v>
      </c>
      <c r="C4">
        <v>2.4664824156974519E-2</v>
      </c>
      <c r="E4" t="s">
        <v>1662</v>
      </c>
      <c r="F4" t="s">
        <v>1663</v>
      </c>
      <c r="G4" t="s">
        <v>1664</v>
      </c>
    </row>
    <row r="5" spans="1:7" x14ac:dyDescent="0.3">
      <c r="A5" t="s">
        <v>1656</v>
      </c>
      <c r="B5">
        <v>63551</v>
      </c>
      <c r="C5">
        <v>2.2329010954570402E-2</v>
      </c>
      <c r="E5">
        <v>21723</v>
      </c>
      <c r="F5">
        <v>3088</v>
      </c>
      <c r="G5">
        <v>37345</v>
      </c>
    </row>
    <row r="6" spans="1:7" x14ac:dyDescent="0.3">
      <c r="A6" t="s">
        <v>1657</v>
      </c>
      <c r="B6">
        <v>30093</v>
      </c>
      <c r="C6">
        <v>1.0573349383265205E-2</v>
      </c>
      <c r="E6">
        <v>46002</v>
      </c>
      <c r="F6">
        <v>19574</v>
      </c>
      <c r="G6">
        <v>65756</v>
      </c>
    </row>
    <row r="7" spans="1:7" x14ac:dyDescent="0.3">
      <c r="A7" t="s">
        <v>1660</v>
      </c>
      <c r="B7">
        <v>312826</v>
      </c>
      <c r="C7">
        <v>0.10991322215031141</v>
      </c>
      <c r="E7">
        <v>8534</v>
      </c>
      <c r="F7">
        <v>9358</v>
      </c>
      <c r="G7">
        <v>943</v>
      </c>
    </row>
    <row r="8" spans="1:7" x14ac:dyDescent="0.3">
      <c r="A8" t="s">
        <v>1659</v>
      </c>
      <c r="B8">
        <v>13461</v>
      </c>
      <c r="C8">
        <v>4.7296001079364901E-3</v>
      </c>
      <c r="E8">
        <v>1076</v>
      </c>
      <c r="F8">
        <v>1815</v>
      </c>
      <c r="G8">
        <v>153</v>
      </c>
    </row>
    <row r="9" spans="1:7" x14ac:dyDescent="0.3">
      <c r="A9" t="s">
        <v>300</v>
      </c>
      <c r="B9">
        <v>38591</v>
      </c>
      <c r="C9">
        <v>1.3559170772258915E-2</v>
      </c>
      <c r="E9">
        <v>6643</v>
      </c>
      <c r="F9">
        <v>6571</v>
      </c>
      <c r="G9">
        <v>8829</v>
      </c>
    </row>
    <row r="10" spans="1:7" x14ac:dyDescent="0.3">
      <c r="A10" t="s">
        <v>314</v>
      </c>
      <c r="B10">
        <v>7976</v>
      </c>
      <c r="C10">
        <v>2.8024136736424844E-3</v>
      </c>
      <c r="E10">
        <v>7749</v>
      </c>
      <c r="F10">
        <v>1544</v>
      </c>
      <c r="G10">
        <v>21783</v>
      </c>
    </row>
    <row r="11" spans="1:7" x14ac:dyDescent="0.3">
      <c r="A11" t="s">
        <v>323</v>
      </c>
      <c r="B11">
        <v>4116</v>
      </c>
      <c r="C11">
        <v>1.4461803762177113E-3</v>
      </c>
      <c r="E11">
        <v>12776</v>
      </c>
      <c r="F11">
        <v>2539</v>
      </c>
      <c r="G11">
        <v>10234</v>
      </c>
    </row>
    <row r="12" spans="1:7" x14ac:dyDescent="0.3">
      <c r="A12" t="s">
        <v>356</v>
      </c>
      <c r="B12">
        <v>327</v>
      </c>
      <c r="C12">
        <v>1.1489333892691729E-4</v>
      </c>
      <c r="E12">
        <v>2678</v>
      </c>
      <c r="F12">
        <v>13725</v>
      </c>
      <c r="G12">
        <v>864</v>
      </c>
    </row>
    <row r="13" spans="1:7" x14ac:dyDescent="0.3">
      <c r="A13" t="s">
        <v>363</v>
      </c>
      <c r="B13">
        <v>198</v>
      </c>
      <c r="C13">
        <v>6.9568443753913222E-5</v>
      </c>
    </row>
    <row r="14" spans="1:7" x14ac:dyDescent="0.3">
      <c r="A14" t="s">
        <v>368</v>
      </c>
      <c r="B14">
        <v>119</v>
      </c>
      <c r="C14">
        <v>4.181133740765492E-5</v>
      </c>
    </row>
    <row r="15" spans="1:7" x14ac:dyDescent="0.3">
      <c r="A15" t="s">
        <v>288</v>
      </c>
      <c r="B15">
        <v>643185</v>
      </c>
      <c r="C15">
        <v>0.22598676513060947</v>
      </c>
    </row>
    <row r="16" spans="1:7" x14ac:dyDescent="0.3">
      <c r="A16" t="s">
        <v>289</v>
      </c>
      <c r="B16">
        <v>347320</v>
      </c>
      <c r="C16">
        <v>0.12203288830610677</v>
      </c>
    </row>
    <row r="17" spans="1:22" x14ac:dyDescent="0.3">
      <c r="A17" t="s">
        <v>291</v>
      </c>
      <c r="B17">
        <v>277856</v>
      </c>
      <c r="C17">
        <v>9.7626310644885417E-2</v>
      </c>
    </row>
    <row r="18" spans="1:22" x14ac:dyDescent="0.3">
      <c r="A18" t="s">
        <v>294</v>
      </c>
      <c r="B18">
        <v>144074</v>
      </c>
      <c r="C18">
        <v>5.0621232148491381E-2</v>
      </c>
    </row>
    <row r="19" spans="1:22" x14ac:dyDescent="0.3">
      <c r="A19" t="s">
        <v>295</v>
      </c>
      <c r="B19">
        <v>123492</v>
      </c>
      <c r="C19">
        <v>4.3389627555849755E-2</v>
      </c>
    </row>
    <row r="22" spans="1:22" x14ac:dyDescent="0.3">
      <c r="C22" t="s">
        <v>16</v>
      </c>
      <c r="D22" t="s">
        <v>70</v>
      </c>
      <c r="E22" t="s">
        <v>1661</v>
      </c>
      <c r="F22" t="s">
        <v>1658</v>
      </c>
      <c r="G22" t="s">
        <v>288</v>
      </c>
      <c r="H22" t="s">
        <v>289</v>
      </c>
      <c r="I22" t="s">
        <v>291</v>
      </c>
      <c r="J22" t="s">
        <v>294</v>
      </c>
      <c r="K22" t="s">
        <v>295</v>
      </c>
      <c r="L22" t="s">
        <v>1666</v>
      </c>
      <c r="M22" t="s">
        <v>1665</v>
      </c>
      <c r="N22" t="s">
        <v>1660</v>
      </c>
      <c r="O22" t="s">
        <v>1659</v>
      </c>
      <c r="P22" t="s">
        <v>1652</v>
      </c>
      <c r="Q22" t="s">
        <v>1656</v>
      </c>
      <c r="R22" t="s">
        <v>1657</v>
      </c>
      <c r="S22" t="s">
        <v>323</v>
      </c>
      <c r="T22" t="s">
        <v>356</v>
      </c>
      <c r="U22" t="s">
        <v>363</v>
      </c>
      <c r="V22" t="s">
        <v>368</v>
      </c>
    </row>
    <row r="23" spans="1:22" x14ac:dyDescent="0.3">
      <c r="A23" t="s">
        <v>419</v>
      </c>
      <c r="B23" t="s">
        <v>253</v>
      </c>
      <c r="C23">
        <v>1186023</v>
      </c>
      <c r="D23">
        <v>219609</v>
      </c>
      <c r="E23">
        <v>37345</v>
      </c>
      <c r="F23">
        <v>6955</v>
      </c>
      <c r="G23">
        <v>285170</v>
      </c>
      <c r="H23">
        <v>153992</v>
      </c>
      <c r="I23">
        <v>123194</v>
      </c>
      <c r="J23">
        <v>63878</v>
      </c>
      <c r="K23">
        <v>54753</v>
      </c>
      <c r="L23">
        <v>17110</v>
      </c>
      <c r="M23">
        <v>3536</v>
      </c>
      <c r="N23">
        <v>138698</v>
      </c>
      <c r="O23">
        <v>5968</v>
      </c>
      <c r="P23">
        <v>31124</v>
      </c>
      <c r="Q23">
        <v>28177</v>
      </c>
      <c r="R23">
        <v>13342</v>
      </c>
      <c r="S23">
        <v>2528</v>
      </c>
      <c r="T23">
        <v>327</v>
      </c>
      <c r="U23">
        <v>198</v>
      </c>
      <c r="V23">
        <v>119</v>
      </c>
    </row>
    <row r="24" spans="1:22" x14ac:dyDescent="0.3">
      <c r="A24" t="s">
        <v>415</v>
      </c>
      <c r="B24" t="s">
        <v>254</v>
      </c>
      <c r="C24">
        <v>826786</v>
      </c>
      <c r="D24">
        <v>169241</v>
      </c>
      <c r="E24">
        <v>65756</v>
      </c>
      <c r="F24">
        <v>21967</v>
      </c>
      <c r="G24">
        <v>176465</v>
      </c>
      <c r="H24">
        <v>95291</v>
      </c>
      <c r="I24">
        <v>76233</v>
      </c>
      <c r="J24">
        <v>39528</v>
      </c>
      <c r="K24">
        <v>33881</v>
      </c>
      <c r="L24">
        <v>10588</v>
      </c>
      <c r="M24">
        <v>2188</v>
      </c>
      <c r="N24">
        <v>85827</v>
      </c>
      <c r="O24">
        <v>3693</v>
      </c>
      <c r="P24">
        <v>19260</v>
      </c>
      <c r="Q24">
        <v>17436</v>
      </c>
      <c r="R24">
        <v>8256</v>
      </c>
      <c r="S24">
        <v>1176</v>
      </c>
    </row>
    <row r="25" spans="1:22" x14ac:dyDescent="0.3">
      <c r="A25" t="s">
        <v>414</v>
      </c>
      <c r="B25" t="s">
        <v>249</v>
      </c>
      <c r="C25">
        <v>140453</v>
      </c>
      <c r="D25">
        <v>30291</v>
      </c>
      <c r="E25">
        <v>943</v>
      </c>
      <c r="F25">
        <v>9776</v>
      </c>
      <c r="G25">
        <v>30859</v>
      </c>
      <c r="H25">
        <v>16664</v>
      </c>
      <c r="I25">
        <v>13331</v>
      </c>
      <c r="J25">
        <v>6913</v>
      </c>
      <c r="K25">
        <v>5925</v>
      </c>
      <c r="L25">
        <v>1852</v>
      </c>
      <c r="M25">
        <v>383</v>
      </c>
      <c r="N25">
        <v>15009</v>
      </c>
      <c r="O25">
        <v>646</v>
      </c>
      <c r="P25">
        <v>3368</v>
      </c>
      <c r="Q25">
        <v>3049</v>
      </c>
      <c r="R25">
        <v>1444</v>
      </c>
    </row>
    <row r="26" spans="1:22" x14ac:dyDescent="0.3">
      <c r="A26" t="s">
        <v>416</v>
      </c>
      <c r="B26" t="s">
        <v>248</v>
      </c>
      <c r="C26">
        <v>16730</v>
      </c>
      <c r="D26">
        <v>3525</v>
      </c>
      <c r="E26">
        <v>153</v>
      </c>
      <c r="F26">
        <v>1862</v>
      </c>
      <c r="G26">
        <v>3473</v>
      </c>
      <c r="H26">
        <v>1875</v>
      </c>
      <c r="I26">
        <v>1500</v>
      </c>
      <c r="J26">
        <v>778</v>
      </c>
      <c r="K26">
        <v>667</v>
      </c>
      <c r="L26">
        <v>208</v>
      </c>
      <c r="M26">
        <v>43</v>
      </c>
      <c r="N26">
        <v>1689</v>
      </c>
      <c r="O26">
        <v>73</v>
      </c>
      <c r="P26">
        <v>379</v>
      </c>
      <c r="Q26">
        <v>343</v>
      </c>
      <c r="R26">
        <v>162</v>
      </c>
    </row>
    <row r="27" spans="1:22" x14ac:dyDescent="0.3">
      <c r="A27" t="s">
        <v>413</v>
      </c>
      <c r="B27" t="s">
        <v>252</v>
      </c>
      <c r="C27">
        <v>100083</v>
      </c>
      <c r="D27">
        <v>20605</v>
      </c>
      <c r="E27">
        <v>8829</v>
      </c>
      <c r="F27">
        <v>6839</v>
      </c>
      <c r="G27">
        <v>19802</v>
      </c>
      <c r="H27">
        <v>10693</v>
      </c>
      <c r="I27">
        <v>8554</v>
      </c>
      <c r="J27">
        <v>4436</v>
      </c>
      <c r="K27">
        <v>3802</v>
      </c>
      <c r="L27">
        <v>1188</v>
      </c>
      <c r="M27">
        <v>246</v>
      </c>
      <c r="N27">
        <v>9631</v>
      </c>
      <c r="O27">
        <v>414</v>
      </c>
      <c r="P27">
        <v>2161</v>
      </c>
      <c r="Q27">
        <v>1957</v>
      </c>
      <c r="R27">
        <v>926</v>
      </c>
    </row>
    <row r="28" spans="1:22" x14ac:dyDescent="0.3">
      <c r="A28" t="s">
        <v>418</v>
      </c>
      <c r="B28" t="s">
        <v>255</v>
      </c>
      <c r="C28">
        <v>265102</v>
      </c>
      <c r="D28">
        <v>49204</v>
      </c>
      <c r="E28">
        <v>21783</v>
      </c>
      <c r="F28">
        <v>2349</v>
      </c>
      <c r="G28">
        <v>59382</v>
      </c>
      <c r="H28">
        <v>32066</v>
      </c>
      <c r="I28">
        <v>25653</v>
      </c>
      <c r="J28">
        <v>13302</v>
      </c>
      <c r="K28">
        <v>11401</v>
      </c>
      <c r="L28">
        <v>3563</v>
      </c>
      <c r="M28">
        <v>736</v>
      </c>
      <c r="N28">
        <v>28882</v>
      </c>
      <c r="O28">
        <v>1243</v>
      </c>
      <c r="P28">
        <v>6481</v>
      </c>
      <c r="Q28">
        <v>5867</v>
      </c>
      <c r="R28">
        <v>2778</v>
      </c>
      <c r="S28">
        <v>412</v>
      </c>
    </row>
    <row r="29" spans="1:22" x14ac:dyDescent="0.3">
      <c r="A29" t="s">
        <v>420</v>
      </c>
      <c r="B29" t="s">
        <v>251</v>
      </c>
      <c r="C29">
        <v>149701</v>
      </c>
      <c r="D29">
        <v>34987</v>
      </c>
      <c r="E29">
        <v>10234</v>
      </c>
      <c r="F29">
        <v>2966</v>
      </c>
      <c r="G29">
        <v>31502</v>
      </c>
      <c r="H29">
        <v>17011</v>
      </c>
      <c r="I29">
        <v>13609</v>
      </c>
      <c r="J29">
        <v>7057</v>
      </c>
      <c r="K29">
        <v>6048</v>
      </c>
      <c r="L29">
        <v>1890</v>
      </c>
      <c r="M29">
        <v>391</v>
      </c>
      <c r="N29">
        <v>15322</v>
      </c>
      <c r="O29">
        <v>659</v>
      </c>
      <c r="P29">
        <v>3438</v>
      </c>
      <c r="Q29">
        <v>3113</v>
      </c>
      <c r="R29">
        <v>1474</v>
      </c>
    </row>
    <row r="30" spans="1:22" x14ac:dyDescent="0.3">
      <c r="A30" t="s">
        <v>417</v>
      </c>
      <c r="B30" t="s">
        <v>250</v>
      </c>
      <c r="C30">
        <v>161240</v>
      </c>
      <c r="D30">
        <v>28434</v>
      </c>
      <c r="E30">
        <v>864</v>
      </c>
      <c r="F30">
        <v>14220</v>
      </c>
      <c r="G30">
        <v>36532</v>
      </c>
      <c r="H30">
        <v>19727</v>
      </c>
      <c r="I30">
        <v>15782</v>
      </c>
      <c r="J30">
        <v>8183</v>
      </c>
      <c r="K30">
        <v>7014</v>
      </c>
      <c r="L30">
        <v>2192</v>
      </c>
      <c r="M30">
        <v>453</v>
      </c>
      <c r="N30">
        <v>17768</v>
      </c>
      <c r="O30">
        <v>765</v>
      </c>
      <c r="P30">
        <v>3987</v>
      </c>
      <c r="Q30">
        <v>3610</v>
      </c>
      <c r="R30">
        <v>1709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BD73-76C3-40E2-97FD-1664AAC823ED}">
  <dimension ref="A1:AT87"/>
  <sheetViews>
    <sheetView topLeftCell="A42" workbookViewId="0">
      <selection activeCell="J58" sqref="J58:S62"/>
    </sheetView>
  </sheetViews>
  <sheetFormatPr defaultRowHeight="14.4" x14ac:dyDescent="0.3"/>
  <cols>
    <col min="1" max="15" width="8.77734375" customWidth="1"/>
  </cols>
  <sheetData>
    <row r="1" spans="1:14" x14ac:dyDescent="0.3">
      <c r="A1" s="2" t="s">
        <v>0</v>
      </c>
      <c r="B1" s="2" t="s">
        <v>444</v>
      </c>
      <c r="C1" s="2" t="s">
        <v>443</v>
      </c>
      <c r="D1" s="2" t="s">
        <v>38</v>
      </c>
      <c r="E1" s="2"/>
    </row>
    <row r="2" spans="1:14" x14ac:dyDescent="0.3">
      <c r="A2" t="s">
        <v>441</v>
      </c>
      <c r="B2" t="s">
        <v>397</v>
      </c>
      <c r="C2" t="s">
        <v>439</v>
      </c>
      <c r="D2">
        <v>2538</v>
      </c>
    </row>
    <row r="3" spans="1:14" x14ac:dyDescent="0.3">
      <c r="A3" t="s">
        <v>441</v>
      </c>
      <c r="B3" t="s">
        <v>397</v>
      </c>
      <c r="C3" t="s">
        <v>440</v>
      </c>
      <c r="D3">
        <v>4553</v>
      </c>
      <c r="F3" s="20" t="s">
        <v>393</v>
      </c>
      <c r="G3" t="s">
        <v>395</v>
      </c>
      <c r="I3" t="s">
        <v>0</v>
      </c>
      <c r="J3" s="2" t="s">
        <v>393</v>
      </c>
      <c r="K3" s="2" t="s">
        <v>395</v>
      </c>
    </row>
    <row r="4" spans="1:14" x14ac:dyDescent="0.3">
      <c r="A4" t="s">
        <v>441</v>
      </c>
      <c r="B4" t="s">
        <v>396</v>
      </c>
      <c r="C4" t="s">
        <v>440</v>
      </c>
      <c r="D4">
        <v>71832</v>
      </c>
      <c r="F4" s="21" t="s">
        <v>441</v>
      </c>
      <c r="G4">
        <v>548345</v>
      </c>
      <c r="I4" t="s">
        <v>441</v>
      </c>
      <c r="J4" t="s">
        <v>441</v>
      </c>
      <c r="K4">
        <v>548345</v>
      </c>
    </row>
    <row r="5" spans="1:14" x14ac:dyDescent="0.3">
      <c r="A5" t="s">
        <v>441</v>
      </c>
      <c r="B5" t="s">
        <v>396</v>
      </c>
      <c r="C5" t="s">
        <v>439</v>
      </c>
      <c r="D5">
        <v>259114</v>
      </c>
      <c r="F5" s="22" t="s">
        <v>397</v>
      </c>
      <c r="G5">
        <v>7091</v>
      </c>
      <c r="I5" t="s">
        <v>441</v>
      </c>
      <c r="J5" t="s">
        <v>397</v>
      </c>
      <c r="K5">
        <v>7091</v>
      </c>
    </row>
    <row r="6" spans="1:14" x14ac:dyDescent="0.3">
      <c r="A6" t="s">
        <v>441</v>
      </c>
      <c r="B6" t="s">
        <v>436</v>
      </c>
      <c r="C6" t="s">
        <v>439</v>
      </c>
      <c r="D6">
        <v>84877</v>
      </c>
      <c r="F6" s="22" t="s">
        <v>396</v>
      </c>
      <c r="G6">
        <v>330946</v>
      </c>
      <c r="I6" t="s">
        <v>441</v>
      </c>
      <c r="J6" t="s">
        <v>396</v>
      </c>
      <c r="K6">
        <v>330946</v>
      </c>
      <c r="M6" s="20" t="s">
        <v>393</v>
      </c>
      <c r="N6" t="s">
        <v>442</v>
      </c>
    </row>
    <row r="7" spans="1:14" x14ac:dyDescent="0.3">
      <c r="A7" t="s">
        <v>441</v>
      </c>
      <c r="B7" t="s">
        <v>436</v>
      </c>
      <c r="C7" t="s">
        <v>440</v>
      </c>
      <c r="D7">
        <v>84315</v>
      </c>
      <c r="F7" s="22" t="s">
        <v>436</v>
      </c>
      <c r="G7">
        <v>169192</v>
      </c>
      <c r="I7" t="s">
        <v>441</v>
      </c>
      <c r="J7" t="s">
        <v>436</v>
      </c>
      <c r="K7">
        <v>169192</v>
      </c>
      <c r="M7" s="21" t="s">
        <v>397</v>
      </c>
      <c r="N7">
        <v>21502</v>
      </c>
    </row>
    <row r="8" spans="1:14" x14ac:dyDescent="0.3">
      <c r="A8" t="s">
        <v>441</v>
      </c>
      <c r="B8" t="s">
        <v>5</v>
      </c>
      <c r="C8" t="s">
        <v>439</v>
      </c>
      <c r="D8">
        <v>2292</v>
      </c>
      <c r="F8" s="22" t="s">
        <v>5</v>
      </c>
      <c r="G8">
        <v>4189</v>
      </c>
      <c r="I8" t="s">
        <v>441</v>
      </c>
      <c r="J8" t="s">
        <v>5</v>
      </c>
      <c r="K8">
        <v>4189</v>
      </c>
      <c r="M8" s="21" t="s">
        <v>396</v>
      </c>
      <c r="N8">
        <v>650996</v>
      </c>
    </row>
    <row r="9" spans="1:14" x14ac:dyDescent="0.3">
      <c r="A9" t="s">
        <v>441</v>
      </c>
      <c r="B9" t="s">
        <v>5</v>
      </c>
      <c r="C9" t="s">
        <v>440</v>
      </c>
      <c r="D9">
        <v>1897</v>
      </c>
      <c r="F9" s="22" t="s">
        <v>435</v>
      </c>
      <c r="G9">
        <v>4679</v>
      </c>
      <c r="I9" t="s">
        <v>441</v>
      </c>
      <c r="J9" t="s">
        <v>435</v>
      </c>
      <c r="K9">
        <v>4679</v>
      </c>
      <c r="M9" s="21" t="s">
        <v>436</v>
      </c>
      <c r="N9">
        <v>712362</v>
      </c>
    </row>
    <row r="10" spans="1:14" x14ac:dyDescent="0.3">
      <c r="A10" t="s">
        <v>441</v>
      </c>
      <c r="B10" t="s">
        <v>435</v>
      </c>
      <c r="C10" t="s">
        <v>439</v>
      </c>
      <c r="D10">
        <v>2431</v>
      </c>
      <c r="F10" s="22" t="s">
        <v>434</v>
      </c>
      <c r="G10">
        <v>13670</v>
      </c>
      <c r="I10" t="s">
        <v>441</v>
      </c>
      <c r="J10" t="s">
        <v>434</v>
      </c>
      <c r="K10">
        <v>13670</v>
      </c>
      <c r="M10" s="21" t="s">
        <v>441</v>
      </c>
      <c r="N10">
        <v>548345</v>
      </c>
    </row>
    <row r="11" spans="1:14" x14ac:dyDescent="0.3">
      <c r="A11" t="s">
        <v>441</v>
      </c>
      <c r="B11" t="s">
        <v>435</v>
      </c>
      <c r="C11" t="s">
        <v>440</v>
      </c>
      <c r="D11">
        <v>2248</v>
      </c>
      <c r="F11" s="22" t="s">
        <v>433</v>
      </c>
      <c r="G11">
        <v>17899</v>
      </c>
      <c r="I11" t="s">
        <v>441</v>
      </c>
      <c r="J11" t="s">
        <v>433</v>
      </c>
      <c r="K11">
        <v>17899</v>
      </c>
      <c r="M11" s="21" t="s">
        <v>5</v>
      </c>
      <c r="N11">
        <v>11750</v>
      </c>
    </row>
    <row r="12" spans="1:14" x14ac:dyDescent="0.3">
      <c r="A12" t="s">
        <v>441</v>
      </c>
      <c r="B12" t="s">
        <v>434</v>
      </c>
      <c r="C12" t="s">
        <v>439</v>
      </c>
      <c r="D12">
        <v>10195</v>
      </c>
      <c r="F12" s="22" t="s">
        <v>87</v>
      </c>
      <c r="G12">
        <v>679</v>
      </c>
      <c r="I12" t="s">
        <v>441</v>
      </c>
      <c r="J12" t="s">
        <v>87</v>
      </c>
      <c r="K12">
        <v>679</v>
      </c>
      <c r="M12" s="21" t="s">
        <v>394</v>
      </c>
      <c r="N12">
        <v>1501635</v>
      </c>
    </row>
    <row r="13" spans="1:14" x14ac:dyDescent="0.3">
      <c r="A13" t="s">
        <v>441</v>
      </c>
      <c r="B13" t="s">
        <v>434</v>
      </c>
      <c r="C13" t="s">
        <v>440</v>
      </c>
      <c r="D13">
        <v>3475</v>
      </c>
      <c r="F13" s="21" t="s">
        <v>438</v>
      </c>
      <c r="G13">
        <v>268106</v>
      </c>
      <c r="I13" t="s">
        <v>438</v>
      </c>
      <c r="J13" t="s">
        <v>438</v>
      </c>
      <c r="K13">
        <v>268106</v>
      </c>
      <c r="M13" s="21" t="s">
        <v>435</v>
      </c>
      <c r="N13">
        <v>13299</v>
      </c>
    </row>
    <row r="14" spans="1:14" x14ac:dyDescent="0.3">
      <c r="A14" t="s">
        <v>441</v>
      </c>
      <c r="B14" t="s">
        <v>433</v>
      </c>
      <c r="C14" t="s">
        <v>439</v>
      </c>
      <c r="D14">
        <v>10053</v>
      </c>
      <c r="F14" s="22" t="s">
        <v>397</v>
      </c>
      <c r="G14">
        <v>4031</v>
      </c>
      <c r="I14" t="s">
        <v>438</v>
      </c>
      <c r="J14" t="s">
        <v>397</v>
      </c>
      <c r="K14">
        <v>4031</v>
      </c>
      <c r="M14" s="21" t="s">
        <v>438</v>
      </c>
      <c r="N14">
        <v>268106</v>
      </c>
    </row>
    <row r="15" spans="1:14" x14ac:dyDescent="0.3">
      <c r="A15" t="s">
        <v>441</v>
      </c>
      <c r="B15" t="s">
        <v>433</v>
      </c>
      <c r="C15" t="s">
        <v>440</v>
      </c>
      <c r="D15">
        <v>7846</v>
      </c>
      <c r="F15" s="22" t="s">
        <v>396</v>
      </c>
      <c r="G15">
        <v>98044</v>
      </c>
      <c r="I15" t="s">
        <v>438</v>
      </c>
      <c r="J15" t="s">
        <v>396</v>
      </c>
      <c r="K15">
        <v>98044</v>
      </c>
      <c r="M15" s="21" t="s">
        <v>434</v>
      </c>
      <c r="N15">
        <v>16415</v>
      </c>
    </row>
    <row r="16" spans="1:14" x14ac:dyDescent="0.3">
      <c r="A16" t="s">
        <v>441</v>
      </c>
      <c r="B16" t="s">
        <v>87</v>
      </c>
      <c r="C16" t="s">
        <v>440</v>
      </c>
      <c r="D16">
        <v>310</v>
      </c>
      <c r="F16" s="22" t="s">
        <v>436</v>
      </c>
      <c r="G16">
        <v>136124</v>
      </c>
      <c r="I16" t="s">
        <v>438</v>
      </c>
      <c r="J16" t="s">
        <v>436</v>
      </c>
      <c r="K16">
        <v>136124</v>
      </c>
      <c r="M16" s="21" t="s">
        <v>437</v>
      </c>
      <c r="N16">
        <v>379637</v>
      </c>
    </row>
    <row r="17" spans="1:15" x14ac:dyDescent="0.3">
      <c r="A17" t="s">
        <v>441</v>
      </c>
      <c r="B17" t="s">
        <v>87</v>
      </c>
      <c r="C17" t="s">
        <v>439</v>
      </c>
      <c r="D17">
        <v>369</v>
      </c>
      <c r="F17" s="22" t="s">
        <v>5</v>
      </c>
      <c r="G17">
        <v>1799</v>
      </c>
      <c r="I17" t="s">
        <v>438</v>
      </c>
      <c r="J17" t="s">
        <v>5</v>
      </c>
      <c r="K17">
        <v>1799</v>
      </c>
      <c r="M17" s="21" t="s">
        <v>433</v>
      </c>
      <c r="N17">
        <v>73524</v>
      </c>
    </row>
    <row r="18" spans="1:15" x14ac:dyDescent="0.3">
      <c r="A18" t="s">
        <v>438</v>
      </c>
      <c r="B18" t="s">
        <v>397</v>
      </c>
      <c r="C18" t="s">
        <v>439</v>
      </c>
      <c r="D18">
        <v>950</v>
      </c>
      <c r="F18" s="22" t="s">
        <v>435</v>
      </c>
      <c r="G18">
        <v>2554</v>
      </c>
      <c r="I18" t="s">
        <v>438</v>
      </c>
      <c r="J18" t="s">
        <v>435</v>
      </c>
      <c r="K18">
        <v>2554</v>
      </c>
      <c r="M18" s="21" t="s">
        <v>87</v>
      </c>
      <c r="N18">
        <v>1787</v>
      </c>
    </row>
    <row r="19" spans="1:15" x14ac:dyDescent="0.3">
      <c r="A19" t="s">
        <v>438</v>
      </c>
      <c r="B19" t="s">
        <v>397</v>
      </c>
      <c r="C19" t="s">
        <v>440</v>
      </c>
      <c r="D19">
        <v>3081</v>
      </c>
      <c r="F19" s="22" t="s">
        <v>434</v>
      </c>
      <c r="G19">
        <v>739</v>
      </c>
      <c r="I19" t="s">
        <v>438</v>
      </c>
      <c r="J19" t="s">
        <v>434</v>
      </c>
      <c r="K19">
        <v>739</v>
      </c>
      <c r="M19" s="21" t="s">
        <v>432</v>
      </c>
      <c r="N19">
        <v>305547</v>
      </c>
    </row>
    <row r="20" spans="1:15" x14ac:dyDescent="0.3">
      <c r="A20" t="s">
        <v>438</v>
      </c>
      <c r="B20" t="s">
        <v>396</v>
      </c>
      <c r="C20" t="s">
        <v>440</v>
      </c>
      <c r="D20">
        <v>22303</v>
      </c>
      <c r="F20" s="22" t="s">
        <v>433</v>
      </c>
      <c r="G20">
        <v>24454</v>
      </c>
      <c r="I20" t="s">
        <v>438</v>
      </c>
      <c r="J20" t="s">
        <v>433</v>
      </c>
      <c r="K20">
        <v>24454</v>
      </c>
      <c r="M20" s="21" t="s">
        <v>394</v>
      </c>
      <c r="N20">
        <v>4504905</v>
      </c>
    </row>
    <row r="21" spans="1:15" x14ac:dyDescent="0.3">
      <c r="A21" t="s">
        <v>438</v>
      </c>
      <c r="B21" t="s">
        <v>396</v>
      </c>
      <c r="C21" t="s">
        <v>439</v>
      </c>
      <c r="D21">
        <v>75741</v>
      </c>
      <c r="F21" s="22" t="s">
        <v>87</v>
      </c>
      <c r="G21">
        <v>361</v>
      </c>
      <c r="I21" t="s">
        <v>438</v>
      </c>
      <c r="J21" t="s">
        <v>87</v>
      </c>
      <c r="K21">
        <v>361</v>
      </c>
    </row>
    <row r="22" spans="1:15" x14ac:dyDescent="0.3">
      <c r="A22" t="s">
        <v>438</v>
      </c>
      <c r="B22" t="s">
        <v>436</v>
      </c>
      <c r="C22" t="s">
        <v>439</v>
      </c>
      <c r="D22">
        <v>68995</v>
      </c>
      <c r="F22" s="21" t="s">
        <v>437</v>
      </c>
      <c r="G22">
        <v>379637</v>
      </c>
      <c r="I22" t="s">
        <v>437</v>
      </c>
      <c r="J22" t="s">
        <v>437</v>
      </c>
      <c r="K22">
        <v>379637</v>
      </c>
    </row>
    <row r="23" spans="1:15" x14ac:dyDescent="0.3">
      <c r="A23" t="s">
        <v>438</v>
      </c>
      <c r="B23" t="s">
        <v>436</v>
      </c>
      <c r="C23" t="s">
        <v>440</v>
      </c>
      <c r="D23">
        <v>67129</v>
      </c>
      <c r="F23" s="22" t="s">
        <v>397</v>
      </c>
      <c r="G23">
        <v>5793</v>
      </c>
      <c r="I23" t="s">
        <v>437</v>
      </c>
      <c r="J23" t="s">
        <v>397</v>
      </c>
      <c r="K23">
        <v>5793</v>
      </c>
      <c r="M23" t="s">
        <v>393</v>
      </c>
      <c r="N23" t="s">
        <v>442</v>
      </c>
    </row>
    <row r="24" spans="1:15" x14ac:dyDescent="0.3">
      <c r="A24" t="s">
        <v>438</v>
      </c>
      <c r="B24" t="s">
        <v>5</v>
      </c>
      <c r="C24" t="s">
        <v>439</v>
      </c>
      <c r="D24">
        <v>851</v>
      </c>
      <c r="F24" s="22" t="s">
        <v>396</v>
      </c>
      <c r="G24">
        <v>81916</v>
      </c>
      <c r="I24" t="s">
        <v>437</v>
      </c>
      <c r="J24" t="s">
        <v>396</v>
      </c>
      <c r="K24">
        <v>81916</v>
      </c>
      <c r="M24" t="s">
        <v>397</v>
      </c>
      <c r="N24">
        <v>21502</v>
      </c>
      <c r="O24" s="18" cm="1">
        <f t="array" ref="O24:O31">N24:N31/N33</f>
        <v>1.431905889247387E-2</v>
      </c>
    </row>
    <row r="25" spans="1:15" x14ac:dyDescent="0.3">
      <c r="A25" t="s">
        <v>438</v>
      </c>
      <c r="B25" t="s">
        <v>5</v>
      </c>
      <c r="C25" t="s">
        <v>440</v>
      </c>
      <c r="D25">
        <v>948</v>
      </c>
      <c r="F25" s="22" t="s">
        <v>436</v>
      </c>
      <c r="G25">
        <v>272093</v>
      </c>
      <c r="I25" t="s">
        <v>437</v>
      </c>
      <c r="J25" t="s">
        <v>436</v>
      </c>
      <c r="K25">
        <v>272093</v>
      </c>
      <c r="M25" t="s">
        <v>396</v>
      </c>
      <c r="N25">
        <v>650996</v>
      </c>
      <c r="O25" s="18">
        <v>0.43352479131080457</v>
      </c>
    </row>
    <row r="26" spans="1:15" x14ac:dyDescent="0.3">
      <c r="A26" t="s">
        <v>438</v>
      </c>
      <c r="B26" t="s">
        <v>435</v>
      </c>
      <c r="C26" t="s">
        <v>439</v>
      </c>
      <c r="D26">
        <v>1273</v>
      </c>
      <c r="F26" s="22" t="s">
        <v>5</v>
      </c>
      <c r="G26">
        <v>4715</v>
      </c>
      <c r="I26" t="s">
        <v>437</v>
      </c>
      <c r="J26" t="s">
        <v>5</v>
      </c>
      <c r="K26">
        <v>4715</v>
      </c>
      <c r="M26" t="s">
        <v>436</v>
      </c>
      <c r="N26">
        <v>712362</v>
      </c>
      <c r="O26" s="18">
        <v>0.4743909139038448</v>
      </c>
    </row>
    <row r="27" spans="1:15" x14ac:dyDescent="0.3">
      <c r="A27" t="s">
        <v>438</v>
      </c>
      <c r="B27" t="s">
        <v>435</v>
      </c>
      <c r="C27" t="s">
        <v>440</v>
      </c>
      <c r="D27">
        <v>1281</v>
      </c>
      <c r="F27" s="22" t="s">
        <v>435</v>
      </c>
      <c r="G27">
        <v>2725</v>
      </c>
      <c r="I27" t="s">
        <v>437</v>
      </c>
      <c r="J27" t="s">
        <v>435</v>
      </c>
      <c r="K27">
        <v>2725</v>
      </c>
      <c r="M27" t="s">
        <v>5</v>
      </c>
      <c r="N27">
        <v>11750</v>
      </c>
      <c r="O27" s="18">
        <v>7.8248042966499853E-3</v>
      </c>
    </row>
    <row r="28" spans="1:15" x14ac:dyDescent="0.3">
      <c r="A28" t="s">
        <v>438</v>
      </c>
      <c r="B28" t="s">
        <v>434</v>
      </c>
      <c r="C28" t="s">
        <v>439</v>
      </c>
      <c r="D28">
        <v>383</v>
      </c>
      <c r="F28" s="22" t="s">
        <v>434</v>
      </c>
      <c r="G28">
        <v>1533</v>
      </c>
      <c r="I28" t="s">
        <v>437</v>
      </c>
      <c r="J28" t="s">
        <v>434</v>
      </c>
      <c r="K28">
        <v>1533</v>
      </c>
      <c r="M28" t="s">
        <v>435</v>
      </c>
      <c r="N28">
        <v>13299</v>
      </c>
      <c r="O28" s="18">
        <v>8.8563465822253749E-3</v>
      </c>
    </row>
    <row r="29" spans="1:15" x14ac:dyDescent="0.3">
      <c r="A29" t="s">
        <v>438</v>
      </c>
      <c r="B29" t="s">
        <v>434</v>
      </c>
      <c r="C29" t="s">
        <v>440</v>
      </c>
      <c r="D29">
        <v>356</v>
      </c>
      <c r="F29" s="22" t="s">
        <v>433</v>
      </c>
      <c r="G29">
        <v>10356</v>
      </c>
      <c r="I29" t="s">
        <v>437</v>
      </c>
      <c r="J29" t="s">
        <v>433</v>
      </c>
      <c r="K29">
        <v>10356</v>
      </c>
      <c r="M29" t="s">
        <v>434</v>
      </c>
      <c r="N29">
        <v>16415</v>
      </c>
      <c r="O29" s="18">
        <v>1.093141808761783E-2</v>
      </c>
    </row>
    <row r="30" spans="1:15" x14ac:dyDescent="0.3">
      <c r="A30" t="s">
        <v>438</v>
      </c>
      <c r="B30" t="s">
        <v>433</v>
      </c>
      <c r="C30" t="s">
        <v>439</v>
      </c>
      <c r="D30">
        <v>12806</v>
      </c>
      <c r="F30" s="22" t="s">
        <v>87</v>
      </c>
      <c r="G30">
        <v>506</v>
      </c>
      <c r="I30" t="s">
        <v>437</v>
      </c>
      <c r="J30" t="s">
        <v>87</v>
      </c>
      <c r="K30">
        <v>506</v>
      </c>
      <c r="M30" t="s">
        <v>433</v>
      </c>
      <c r="N30">
        <v>73524</v>
      </c>
      <c r="O30" s="18">
        <v>4.8962630732501573E-2</v>
      </c>
    </row>
    <row r="31" spans="1:15" x14ac:dyDescent="0.3">
      <c r="A31" t="s">
        <v>438</v>
      </c>
      <c r="B31" t="s">
        <v>433</v>
      </c>
      <c r="C31" t="s">
        <v>440</v>
      </c>
      <c r="D31">
        <v>11648</v>
      </c>
      <c r="F31" s="21" t="s">
        <v>432</v>
      </c>
      <c r="G31">
        <v>305547</v>
      </c>
      <c r="I31" t="s">
        <v>432</v>
      </c>
      <c r="J31" t="s">
        <v>432</v>
      </c>
      <c r="K31">
        <v>305547</v>
      </c>
      <c r="M31" t="s">
        <v>87</v>
      </c>
      <c r="N31">
        <v>1787</v>
      </c>
      <c r="O31" s="18">
        <v>1.190036193882002E-3</v>
      </c>
    </row>
    <row r="32" spans="1:15" x14ac:dyDescent="0.3">
      <c r="A32" t="s">
        <v>438</v>
      </c>
      <c r="B32" t="s">
        <v>87</v>
      </c>
      <c r="C32" t="s">
        <v>439</v>
      </c>
      <c r="D32">
        <v>192</v>
      </c>
      <c r="F32" s="22" t="s">
        <v>397</v>
      </c>
      <c r="G32">
        <v>4587</v>
      </c>
      <c r="I32" t="s">
        <v>432</v>
      </c>
      <c r="J32" t="s">
        <v>397</v>
      </c>
      <c r="K32">
        <v>4587</v>
      </c>
      <c r="O32" s="18"/>
    </row>
    <row r="33" spans="1:15" x14ac:dyDescent="0.3">
      <c r="A33" t="s">
        <v>438</v>
      </c>
      <c r="B33" t="s">
        <v>87</v>
      </c>
      <c r="C33" t="s">
        <v>440</v>
      </c>
      <c r="D33">
        <v>169</v>
      </c>
      <c r="F33" s="22" t="s">
        <v>396</v>
      </c>
      <c r="G33">
        <v>140090</v>
      </c>
      <c r="I33" t="s">
        <v>432</v>
      </c>
      <c r="J33" t="s">
        <v>396</v>
      </c>
      <c r="K33">
        <v>140090</v>
      </c>
      <c r="N33">
        <f>SUM(N24:N31)</f>
        <v>1501635</v>
      </c>
      <c r="O33" s="18"/>
    </row>
    <row r="34" spans="1:15" x14ac:dyDescent="0.3">
      <c r="A34" t="s">
        <v>437</v>
      </c>
      <c r="B34" t="s">
        <v>397</v>
      </c>
      <c r="C34" t="s">
        <v>439</v>
      </c>
      <c r="D34">
        <v>982</v>
      </c>
      <c r="F34" s="22" t="s">
        <v>436</v>
      </c>
      <c r="G34">
        <v>134953</v>
      </c>
      <c r="I34" t="s">
        <v>432</v>
      </c>
      <c r="J34" t="s">
        <v>436</v>
      </c>
      <c r="K34">
        <v>134953</v>
      </c>
      <c r="O34" s="18"/>
    </row>
    <row r="35" spans="1:15" x14ac:dyDescent="0.3">
      <c r="A35" t="s">
        <v>437</v>
      </c>
      <c r="B35" t="s">
        <v>397</v>
      </c>
      <c r="C35" t="s">
        <v>440</v>
      </c>
      <c r="D35">
        <v>4811</v>
      </c>
      <c r="F35" s="22" t="s">
        <v>5</v>
      </c>
      <c r="G35">
        <v>1047</v>
      </c>
      <c r="I35" t="s">
        <v>432</v>
      </c>
      <c r="J35" t="s">
        <v>5</v>
      </c>
      <c r="K35">
        <v>1047</v>
      </c>
      <c r="O35" s="18"/>
    </row>
    <row r="36" spans="1:15" x14ac:dyDescent="0.3">
      <c r="A36" t="s">
        <v>437</v>
      </c>
      <c r="B36" t="s">
        <v>396</v>
      </c>
      <c r="C36" t="s">
        <v>439</v>
      </c>
      <c r="D36">
        <v>63170</v>
      </c>
      <c r="F36" s="22" t="s">
        <v>435</v>
      </c>
      <c r="G36">
        <v>3341</v>
      </c>
      <c r="I36" t="s">
        <v>432</v>
      </c>
      <c r="J36" t="s">
        <v>435</v>
      </c>
      <c r="K36">
        <v>3341</v>
      </c>
      <c r="O36" s="18"/>
    </row>
    <row r="37" spans="1:15" x14ac:dyDescent="0.3">
      <c r="A37" t="s">
        <v>437</v>
      </c>
      <c r="B37" t="s">
        <v>396</v>
      </c>
      <c r="C37" t="s">
        <v>440</v>
      </c>
      <c r="D37">
        <v>18746</v>
      </c>
      <c r="F37" s="22" t="s">
        <v>434</v>
      </c>
      <c r="G37">
        <v>473</v>
      </c>
      <c r="I37" t="s">
        <v>432</v>
      </c>
      <c r="J37" t="s">
        <v>434</v>
      </c>
      <c r="K37">
        <v>473</v>
      </c>
      <c r="O37" s="18"/>
    </row>
    <row r="38" spans="1:15" x14ac:dyDescent="0.3">
      <c r="A38" t="s">
        <v>437</v>
      </c>
      <c r="B38" t="s">
        <v>436</v>
      </c>
      <c r="C38" t="s">
        <v>439</v>
      </c>
      <c r="D38">
        <v>138134</v>
      </c>
      <c r="F38" s="22" t="s">
        <v>433</v>
      </c>
      <c r="G38">
        <v>20815</v>
      </c>
      <c r="I38" t="s">
        <v>432</v>
      </c>
      <c r="J38" t="s">
        <v>433</v>
      </c>
      <c r="K38">
        <v>20815</v>
      </c>
      <c r="O38" s="18"/>
    </row>
    <row r="39" spans="1:15" x14ac:dyDescent="0.3">
      <c r="A39" t="s">
        <v>437</v>
      </c>
      <c r="B39" t="s">
        <v>436</v>
      </c>
      <c r="C39" t="s">
        <v>440</v>
      </c>
      <c r="D39">
        <v>133959</v>
      </c>
      <c r="F39" s="22" t="s">
        <v>87</v>
      </c>
      <c r="G39">
        <v>241</v>
      </c>
      <c r="I39" t="s">
        <v>432</v>
      </c>
      <c r="J39" t="s">
        <v>87</v>
      </c>
      <c r="K39">
        <v>241</v>
      </c>
      <c r="O39" s="18"/>
    </row>
    <row r="40" spans="1:15" x14ac:dyDescent="0.3">
      <c r="A40" t="s">
        <v>437</v>
      </c>
      <c r="B40" t="s">
        <v>5</v>
      </c>
      <c r="C40" t="s">
        <v>439</v>
      </c>
      <c r="D40">
        <v>2388</v>
      </c>
      <c r="F40" s="21" t="s">
        <v>394</v>
      </c>
      <c r="G40">
        <v>1501635</v>
      </c>
      <c r="I40" t="s">
        <v>394</v>
      </c>
      <c r="J40" t="s">
        <v>394</v>
      </c>
      <c r="K40">
        <v>1501635</v>
      </c>
    </row>
    <row r="41" spans="1:15" x14ac:dyDescent="0.3">
      <c r="A41" t="s">
        <v>437</v>
      </c>
      <c r="B41" t="s">
        <v>5</v>
      </c>
      <c r="C41" t="s">
        <v>440</v>
      </c>
      <c r="D41">
        <v>2327</v>
      </c>
    </row>
    <row r="42" spans="1:15" x14ac:dyDescent="0.3">
      <c r="A42" t="s">
        <v>437</v>
      </c>
      <c r="B42" t="s">
        <v>435</v>
      </c>
      <c r="C42" t="s">
        <v>439</v>
      </c>
      <c r="D42">
        <v>1373</v>
      </c>
    </row>
    <row r="43" spans="1:15" x14ac:dyDescent="0.3">
      <c r="A43" t="s">
        <v>437</v>
      </c>
      <c r="B43" t="s">
        <v>435</v>
      </c>
      <c r="C43" t="s">
        <v>440</v>
      </c>
      <c r="D43">
        <v>1352</v>
      </c>
    </row>
    <row r="44" spans="1:15" x14ac:dyDescent="0.3">
      <c r="A44" t="s">
        <v>437</v>
      </c>
      <c r="B44" t="s">
        <v>434</v>
      </c>
      <c r="C44" t="s">
        <v>439</v>
      </c>
      <c r="D44">
        <v>799</v>
      </c>
    </row>
    <row r="45" spans="1:15" x14ac:dyDescent="0.3">
      <c r="A45" t="s">
        <v>437</v>
      </c>
      <c r="B45" t="s">
        <v>434</v>
      </c>
      <c r="C45" t="s">
        <v>440</v>
      </c>
      <c r="D45">
        <v>734</v>
      </c>
    </row>
    <row r="46" spans="1:15" x14ac:dyDescent="0.3">
      <c r="A46" t="s">
        <v>437</v>
      </c>
      <c r="B46" t="s">
        <v>433</v>
      </c>
      <c r="C46" t="s">
        <v>439</v>
      </c>
      <c r="D46">
        <v>4824</v>
      </c>
    </row>
    <row r="47" spans="1:15" x14ac:dyDescent="0.3">
      <c r="A47" t="s">
        <v>437</v>
      </c>
      <c r="B47" t="s">
        <v>433</v>
      </c>
      <c r="C47" t="s">
        <v>440</v>
      </c>
      <c r="D47">
        <v>5532</v>
      </c>
    </row>
    <row r="48" spans="1:15" x14ac:dyDescent="0.3">
      <c r="A48" t="s">
        <v>437</v>
      </c>
      <c r="B48" t="s">
        <v>87</v>
      </c>
      <c r="C48" t="s">
        <v>439</v>
      </c>
      <c r="D48">
        <v>233</v>
      </c>
    </row>
    <row r="49" spans="1:46" x14ac:dyDescent="0.3">
      <c r="A49" t="s">
        <v>437</v>
      </c>
      <c r="B49" t="s">
        <v>87</v>
      </c>
      <c r="C49" t="s">
        <v>440</v>
      </c>
      <c r="D49">
        <v>273</v>
      </c>
    </row>
    <row r="50" spans="1:46" x14ac:dyDescent="0.3">
      <c r="A50" t="s">
        <v>432</v>
      </c>
      <c r="B50" t="s">
        <v>397</v>
      </c>
      <c r="C50" t="s">
        <v>439</v>
      </c>
      <c r="D50">
        <v>1206</v>
      </c>
      <c r="F50" t="s">
        <v>0</v>
      </c>
      <c r="G50" t="s">
        <v>393</v>
      </c>
      <c r="H50" t="s">
        <v>395</v>
      </c>
    </row>
    <row r="51" spans="1:46" x14ac:dyDescent="0.3">
      <c r="A51" t="s">
        <v>432</v>
      </c>
      <c r="B51" t="s">
        <v>397</v>
      </c>
      <c r="C51" t="s">
        <v>440</v>
      </c>
      <c r="D51">
        <v>3381</v>
      </c>
      <c r="F51" t="s">
        <v>441</v>
      </c>
      <c r="G51" t="s">
        <v>441</v>
      </c>
      <c r="H51">
        <v>548345</v>
      </c>
    </row>
    <row r="52" spans="1:46" x14ac:dyDescent="0.3">
      <c r="A52" t="s">
        <v>432</v>
      </c>
      <c r="B52" t="s">
        <v>396</v>
      </c>
      <c r="C52" t="s">
        <v>439</v>
      </c>
      <c r="D52">
        <v>113876</v>
      </c>
      <c r="F52" t="s">
        <v>441</v>
      </c>
      <c r="G52" t="s">
        <v>397</v>
      </c>
      <c r="H52">
        <v>7091</v>
      </c>
      <c r="J52" t="str" cm="1">
        <f t="array" ref="J52:AT54">TRANSPOSE(F50:H86)</f>
        <v>Governorate</v>
      </c>
      <c r="K52" t="str">
        <v>Capital</v>
      </c>
      <c r="L52" t="str">
        <v>Capital</v>
      </c>
      <c r="M52" t="str">
        <v>Capital</v>
      </c>
      <c r="N52" t="str">
        <v>Capital</v>
      </c>
      <c r="O52" t="str">
        <v>Capital</v>
      </c>
      <c r="P52" t="str">
        <v>Capital</v>
      </c>
      <c r="Q52" t="str">
        <v>Capital</v>
      </c>
      <c r="R52" t="str">
        <v>Capital</v>
      </c>
      <c r="S52" t="str">
        <v>Capital</v>
      </c>
      <c r="T52" t="str">
        <v>Muharraq</v>
      </c>
      <c r="U52" t="str">
        <v>Muharraq</v>
      </c>
      <c r="V52" t="str">
        <v>Muharraq</v>
      </c>
      <c r="W52" t="str">
        <v>Muharraq</v>
      </c>
      <c r="X52" t="str">
        <v>Muharraq</v>
      </c>
      <c r="Y52" t="str">
        <v>Muharraq</v>
      </c>
      <c r="Z52" t="str">
        <v>Muharraq</v>
      </c>
      <c r="AA52" t="str">
        <v>Muharraq</v>
      </c>
      <c r="AB52" t="str">
        <v>Muharraq</v>
      </c>
      <c r="AC52" t="str">
        <v>Northern</v>
      </c>
      <c r="AD52" t="str">
        <v>Northern</v>
      </c>
      <c r="AE52" t="str">
        <v>Northern</v>
      </c>
      <c r="AF52" t="str">
        <v>Northern</v>
      </c>
      <c r="AG52" t="str">
        <v>Northern</v>
      </c>
      <c r="AH52" t="str">
        <v>Northern</v>
      </c>
      <c r="AI52" t="str">
        <v>Northern</v>
      </c>
      <c r="AJ52" t="str">
        <v>Northern</v>
      </c>
      <c r="AK52" t="str">
        <v>Northern</v>
      </c>
      <c r="AL52" t="str">
        <v>Southern</v>
      </c>
      <c r="AM52" t="str">
        <v>Southern</v>
      </c>
      <c r="AN52" t="str">
        <v>Southern</v>
      </c>
      <c r="AO52" t="str">
        <v>Southern</v>
      </c>
      <c r="AP52" t="str">
        <v>Southern</v>
      </c>
      <c r="AQ52" t="str">
        <v>Southern</v>
      </c>
      <c r="AR52" t="str">
        <v>Southern</v>
      </c>
      <c r="AS52" t="str">
        <v>Southern</v>
      </c>
      <c r="AT52" t="str">
        <v>Southern</v>
      </c>
    </row>
    <row r="53" spans="1:46" x14ac:dyDescent="0.3">
      <c r="A53" t="s">
        <v>432</v>
      </c>
      <c r="B53" t="s">
        <v>396</v>
      </c>
      <c r="C53" t="s">
        <v>440</v>
      </c>
      <c r="D53">
        <v>26214</v>
      </c>
      <c r="F53" t="s">
        <v>441</v>
      </c>
      <c r="G53" t="s">
        <v>396</v>
      </c>
      <c r="H53">
        <v>330946</v>
      </c>
      <c r="J53" t="str">
        <v>Row Labels</v>
      </c>
      <c r="K53" t="str">
        <v>Capital</v>
      </c>
      <c r="L53" t="str">
        <v>African</v>
      </c>
      <c r="M53" t="str">
        <v>Asian</v>
      </c>
      <c r="N53" t="str">
        <v>Bahraini</v>
      </c>
      <c r="O53" t="str">
        <v>European</v>
      </c>
      <c r="P53" t="str">
        <v>Gulf Co-operative Countries</v>
      </c>
      <c r="Q53" t="str">
        <v>North American</v>
      </c>
      <c r="R53" t="str">
        <v>Other Arabs</v>
      </c>
      <c r="S53" t="str">
        <v>Others</v>
      </c>
      <c r="T53" t="str">
        <v>Muharraq</v>
      </c>
      <c r="U53" t="str">
        <v>African</v>
      </c>
      <c r="V53" t="str">
        <v>Asian</v>
      </c>
      <c r="W53" t="str">
        <v>Bahraini</v>
      </c>
      <c r="X53" t="str">
        <v>European</v>
      </c>
      <c r="Y53" t="str">
        <v>Gulf Co-operative Countries</v>
      </c>
      <c r="Z53" t="str">
        <v>North American</v>
      </c>
      <c r="AA53" t="str">
        <v>Other Arabs</v>
      </c>
      <c r="AB53" t="str">
        <v>Others</v>
      </c>
      <c r="AC53" t="str">
        <v>Northern</v>
      </c>
      <c r="AD53" t="str">
        <v>African</v>
      </c>
      <c r="AE53" t="str">
        <v>Asian</v>
      </c>
      <c r="AF53" t="str">
        <v>Bahraini</v>
      </c>
      <c r="AG53" t="str">
        <v>European</v>
      </c>
      <c r="AH53" t="str">
        <v>Gulf Co-operative Countries</v>
      </c>
      <c r="AI53" t="str">
        <v>North American</v>
      </c>
      <c r="AJ53" t="str">
        <v>Other Arabs</v>
      </c>
      <c r="AK53" t="str">
        <v>Others</v>
      </c>
      <c r="AL53" t="str">
        <v>Southern</v>
      </c>
      <c r="AM53" t="str">
        <v>African</v>
      </c>
      <c r="AN53" t="str">
        <v>Asian</v>
      </c>
      <c r="AO53" t="str">
        <v>Bahraini</v>
      </c>
      <c r="AP53" t="str">
        <v>European</v>
      </c>
      <c r="AQ53" t="str">
        <v>Gulf Co-operative Countries</v>
      </c>
      <c r="AR53" t="str">
        <v>North American</v>
      </c>
      <c r="AS53" t="str">
        <v>Other Arabs</v>
      </c>
      <c r="AT53" t="str">
        <v>Others</v>
      </c>
    </row>
    <row r="54" spans="1:46" x14ac:dyDescent="0.3">
      <c r="A54" t="s">
        <v>432</v>
      </c>
      <c r="B54" t="s">
        <v>436</v>
      </c>
      <c r="C54" t="s">
        <v>439</v>
      </c>
      <c r="D54">
        <v>69134</v>
      </c>
      <c r="F54" t="s">
        <v>441</v>
      </c>
      <c r="G54" t="s">
        <v>436</v>
      </c>
      <c r="H54">
        <v>169192</v>
      </c>
      <c r="J54" t="str">
        <v>Sum of Population</v>
      </c>
      <c r="K54">
        <v>548345</v>
      </c>
      <c r="L54">
        <v>7091</v>
      </c>
      <c r="M54">
        <v>330946</v>
      </c>
      <c r="N54">
        <v>169192</v>
      </c>
      <c r="O54">
        <v>4189</v>
      </c>
      <c r="P54">
        <v>4679</v>
      </c>
      <c r="Q54">
        <v>13670</v>
      </c>
      <c r="R54">
        <v>17899</v>
      </c>
      <c r="S54">
        <v>679</v>
      </c>
      <c r="T54">
        <v>268106</v>
      </c>
      <c r="U54">
        <v>4031</v>
      </c>
      <c r="V54">
        <v>98044</v>
      </c>
      <c r="W54">
        <v>136124</v>
      </c>
      <c r="X54">
        <v>1799</v>
      </c>
      <c r="Y54">
        <v>2554</v>
      </c>
      <c r="Z54">
        <v>739</v>
      </c>
      <c r="AA54">
        <v>24454</v>
      </c>
      <c r="AB54">
        <v>361</v>
      </c>
      <c r="AC54">
        <v>379637</v>
      </c>
      <c r="AD54">
        <v>5793</v>
      </c>
      <c r="AE54">
        <v>81916</v>
      </c>
      <c r="AF54">
        <v>272093</v>
      </c>
      <c r="AG54">
        <v>4715</v>
      </c>
      <c r="AH54">
        <v>2725</v>
      </c>
      <c r="AI54">
        <v>1533</v>
      </c>
      <c r="AJ54">
        <v>10356</v>
      </c>
      <c r="AK54">
        <v>506</v>
      </c>
      <c r="AL54">
        <v>305547</v>
      </c>
      <c r="AM54">
        <v>4587</v>
      </c>
      <c r="AN54">
        <v>140090</v>
      </c>
      <c r="AO54">
        <v>134953</v>
      </c>
      <c r="AP54">
        <v>1047</v>
      </c>
      <c r="AQ54">
        <v>3341</v>
      </c>
      <c r="AR54">
        <v>473</v>
      </c>
      <c r="AS54">
        <v>20815</v>
      </c>
      <c r="AT54">
        <v>241</v>
      </c>
    </row>
    <row r="55" spans="1:46" x14ac:dyDescent="0.3">
      <c r="A55" t="s">
        <v>432</v>
      </c>
      <c r="B55" t="s">
        <v>436</v>
      </c>
      <c r="C55" t="s">
        <v>440</v>
      </c>
      <c r="D55">
        <v>65819</v>
      </c>
      <c r="F55" t="s">
        <v>441</v>
      </c>
      <c r="G55" t="s">
        <v>5</v>
      </c>
      <c r="H55">
        <v>4189</v>
      </c>
    </row>
    <row r="56" spans="1:46" x14ac:dyDescent="0.3">
      <c r="A56" t="s">
        <v>432</v>
      </c>
      <c r="B56" t="s">
        <v>5</v>
      </c>
      <c r="C56" t="s">
        <v>439</v>
      </c>
      <c r="D56">
        <v>536</v>
      </c>
      <c r="F56" t="s">
        <v>441</v>
      </c>
      <c r="G56" t="s">
        <v>435</v>
      </c>
      <c r="H56">
        <v>4679</v>
      </c>
    </row>
    <row r="57" spans="1:46" x14ac:dyDescent="0.3">
      <c r="A57" t="s">
        <v>432</v>
      </c>
      <c r="B57" t="s">
        <v>5</v>
      </c>
      <c r="C57" t="s">
        <v>440</v>
      </c>
      <c r="D57">
        <v>511</v>
      </c>
      <c r="F57" t="s">
        <v>441</v>
      </c>
      <c r="G57" t="s">
        <v>434</v>
      </c>
      <c r="H57">
        <v>13670</v>
      </c>
    </row>
    <row r="58" spans="1:46" x14ac:dyDescent="0.3">
      <c r="A58" t="s">
        <v>432</v>
      </c>
      <c r="B58" t="s">
        <v>435</v>
      </c>
      <c r="C58" t="s">
        <v>439</v>
      </c>
      <c r="D58">
        <v>1524</v>
      </c>
      <c r="F58" t="s">
        <v>441</v>
      </c>
      <c r="G58" t="s">
        <v>433</v>
      </c>
      <c r="H58">
        <v>17899</v>
      </c>
      <c r="J58" t="s">
        <v>0</v>
      </c>
      <c r="K58" t="s">
        <v>16</v>
      </c>
      <c r="L58" t="s">
        <v>397</v>
      </c>
      <c r="M58" t="s">
        <v>396</v>
      </c>
      <c r="N58" t="s">
        <v>436</v>
      </c>
      <c r="O58" t="s">
        <v>5</v>
      </c>
      <c r="P58" t="s">
        <v>435</v>
      </c>
      <c r="Q58" t="s">
        <v>434</v>
      </c>
      <c r="R58" t="s">
        <v>433</v>
      </c>
      <c r="S58" t="s">
        <v>87</v>
      </c>
    </row>
    <row r="59" spans="1:46" x14ac:dyDescent="0.3">
      <c r="A59" t="s">
        <v>432</v>
      </c>
      <c r="B59" t="s">
        <v>435</v>
      </c>
      <c r="C59" t="s">
        <v>440</v>
      </c>
      <c r="D59">
        <v>1817</v>
      </c>
      <c r="F59" t="s">
        <v>441</v>
      </c>
      <c r="G59" t="s">
        <v>87</v>
      </c>
      <c r="H59">
        <v>679</v>
      </c>
      <c r="J59" t="s">
        <v>441</v>
      </c>
      <c r="K59">
        <v>548345</v>
      </c>
      <c r="L59">
        <v>7091</v>
      </c>
      <c r="M59">
        <v>330946</v>
      </c>
      <c r="N59">
        <v>169192</v>
      </c>
      <c r="O59">
        <v>4189</v>
      </c>
      <c r="P59">
        <v>4679</v>
      </c>
      <c r="Q59">
        <v>13670</v>
      </c>
      <c r="R59">
        <v>17899</v>
      </c>
      <c r="S59">
        <v>679</v>
      </c>
    </row>
    <row r="60" spans="1:46" x14ac:dyDescent="0.3">
      <c r="A60" t="s">
        <v>432</v>
      </c>
      <c r="B60" t="s">
        <v>434</v>
      </c>
      <c r="C60" t="s">
        <v>439</v>
      </c>
      <c r="D60">
        <v>238</v>
      </c>
      <c r="F60" t="s">
        <v>438</v>
      </c>
      <c r="G60" t="s">
        <v>438</v>
      </c>
      <c r="H60">
        <v>268106</v>
      </c>
      <c r="J60" t="s">
        <v>438</v>
      </c>
      <c r="K60">
        <v>268106</v>
      </c>
      <c r="L60">
        <v>4031</v>
      </c>
      <c r="M60">
        <v>98044</v>
      </c>
      <c r="N60">
        <v>136124</v>
      </c>
      <c r="O60">
        <v>1799</v>
      </c>
      <c r="P60">
        <v>2554</v>
      </c>
      <c r="Q60">
        <v>739</v>
      </c>
      <c r="R60">
        <v>24454</v>
      </c>
      <c r="S60">
        <v>361</v>
      </c>
    </row>
    <row r="61" spans="1:46" x14ac:dyDescent="0.3">
      <c r="A61" t="s">
        <v>432</v>
      </c>
      <c r="B61" t="s">
        <v>434</v>
      </c>
      <c r="C61" t="s">
        <v>440</v>
      </c>
      <c r="D61">
        <v>235</v>
      </c>
      <c r="F61" t="s">
        <v>438</v>
      </c>
      <c r="G61" t="s">
        <v>397</v>
      </c>
      <c r="H61">
        <v>4031</v>
      </c>
      <c r="J61" t="s">
        <v>437</v>
      </c>
      <c r="K61">
        <v>379637</v>
      </c>
      <c r="L61">
        <v>5793</v>
      </c>
      <c r="M61">
        <v>81916</v>
      </c>
      <c r="N61">
        <v>272093</v>
      </c>
      <c r="O61">
        <v>4715</v>
      </c>
      <c r="P61">
        <v>2725</v>
      </c>
      <c r="Q61">
        <v>1533</v>
      </c>
      <c r="R61">
        <v>10356</v>
      </c>
      <c r="S61">
        <v>506</v>
      </c>
    </row>
    <row r="62" spans="1:46" x14ac:dyDescent="0.3">
      <c r="A62" t="s">
        <v>432</v>
      </c>
      <c r="B62" t="s">
        <v>433</v>
      </c>
      <c r="C62" t="s">
        <v>440</v>
      </c>
      <c r="D62">
        <v>9524</v>
      </c>
      <c r="F62" t="s">
        <v>438</v>
      </c>
      <c r="G62" t="s">
        <v>396</v>
      </c>
      <c r="H62">
        <v>98044</v>
      </c>
      <c r="J62" t="s">
        <v>432</v>
      </c>
      <c r="K62">
        <v>305547</v>
      </c>
      <c r="L62">
        <v>4587</v>
      </c>
      <c r="M62">
        <v>140090</v>
      </c>
      <c r="N62">
        <v>134953</v>
      </c>
      <c r="O62">
        <v>1047</v>
      </c>
      <c r="P62">
        <v>3341</v>
      </c>
      <c r="Q62">
        <v>473</v>
      </c>
      <c r="R62">
        <v>20815</v>
      </c>
      <c r="S62">
        <v>241</v>
      </c>
    </row>
    <row r="63" spans="1:46" x14ac:dyDescent="0.3">
      <c r="A63" t="s">
        <v>432</v>
      </c>
      <c r="B63" t="s">
        <v>433</v>
      </c>
      <c r="C63" t="s">
        <v>439</v>
      </c>
      <c r="D63">
        <v>11291</v>
      </c>
      <c r="F63" t="s">
        <v>438</v>
      </c>
      <c r="G63" t="s">
        <v>436</v>
      </c>
      <c r="H63">
        <v>136124</v>
      </c>
    </row>
    <row r="64" spans="1:46" x14ac:dyDescent="0.3">
      <c r="A64" t="s">
        <v>432</v>
      </c>
      <c r="B64" t="s">
        <v>87</v>
      </c>
      <c r="C64" t="s">
        <v>440</v>
      </c>
      <c r="D64">
        <v>114</v>
      </c>
      <c r="F64" t="s">
        <v>438</v>
      </c>
      <c r="G64" t="s">
        <v>5</v>
      </c>
      <c r="H64">
        <v>1799</v>
      </c>
    </row>
    <row r="65" spans="1:8" x14ac:dyDescent="0.3">
      <c r="A65" t="s">
        <v>432</v>
      </c>
      <c r="B65" t="s">
        <v>87</v>
      </c>
      <c r="C65" t="s">
        <v>439</v>
      </c>
      <c r="D65">
        <v>127</v>
      </c>
      <c r="F65" t="s">
        <v>438</v>
      </c>
      <c r="G65" t="s">
        <v>435</v>
      </c>
      <c r="H65">
        <v>2554</v>
      </c>
    </row>
    <row r="66" spans="1:8" x14ac:dyDescent="0.3">
      <c r="F66" t="s">
        <v>438</v>
      </c>
      <c r="G66" t="s">
        <v>434</v>
      </c>
      <c r="H66">
        <v>739</v>
      </c>
    </row>
    <row r="67" spans="1:8" x14ac:dyDescent="0.3">
      <c r="F67" t="s">
        <v>438</v>
      </c>
      <c r="G67" t="s">
        <v>433</v>
      </c>
      <c r="H67">
        <v>24454</v>
      </c>
    </row>
    <row r="68" spans="1:8" x14ac:dyDescent="0.3">
      <c r="F68" t="s">
        <v>438</v>
      </c>
      <c r="G68" t="s">
        <v>87</v>
      </c>
      <c r="H68">
        <v>361</v>
      </c>
    </row>
    <row r="69" spans="1:8" x14ac:dyDescent="0.3">
      <c r="F69" t="s">
        <v>437</v>
      </c>
      <c r="G69" t="s">
        <v>437</v>
      </c>
      <c r="H69">
        <v>379637</v>
      </c>
    </row>
    <row r="70" spans="1:8" x14ac:dyDescent="0.3">
      <c r="F70" t="s">
        <v>437</v>
      </c>
      <c r="G70" t="s">
        <v>397</v>
      </c>
      <c r="H70">
        <v>5793</v>
      </c>
    </row>
    <row r="71" spans="1:8" x14ac:dyDescent="0.3">
      <c r="F71" t="s">
        <v>437</v>
      </c>
      <c r="G71" t="s">
        <v>396</v>
      </c>
      <c r="H71">
        <v>81916</v>
      </c>
    </row>
    <row r="72" spans="1:8" x14ac:dyDescent="0.3">
      <c r="F72" t="s">
        <v>437</v>
      </c>
      <c r="G72" t="s">
        <v>436</v>
      </c>
      <c r="H72">
        <v>272093</v>
      </c>
    </row>
    <row r="73" spans="1:8" x14ac:dyDescent="0.3">
      <c r="F73" t="s">
        <v>437</v>
      </c>
      <c r="G73" t="s">
        <v>5</v>
      </c>
      <c r="H73">
        <v>4715</v>
      </c>
    </row>
    <row r="74" spans="1:8" x14ac:dyDescent="0.3">
      <c r="F74" t="s">
        <v>437</v>
      </c>
      <c r="G74" t="s">
        <v>435</v>
      </c>
      <c r="H74">
        <v>2725</v>
      </c>
    </row>
    <row r="75" spans="1:8" x14ac:dyDescent="0.3">
      <c r="F75" t="s">
        <v>437</v>
      </c>
      <c r="G75" t="s">
        <v>434</v>
      </c>
      <c r="H75">
        <v>1533</v>
      </c>
    </row>
    <row r="76" spans="1:8" x14ac:dyDescent="0.3">
      <c r="F76" t="s">
        <v>437</v>
      </c>
      <c r="G76" t="s">
        <v>433</v>
      </c>
      <c r="H76">
        <v>10356</v>
      </c>
    </row>
    <row r="77" spans="1:8" x14ac:dyDescent="0.3">
      <c r="F77" t="s">
        <v>437</v>
      </c>
      <c r="G77" t="s">
        <v>87</v>
      </c>
      <c r="H77">
        <v>506</v>
      </c>
    </row>
    <row r="78" spans="1:8" x14ac:dyDescent="0.3">
      <c r="F78" t="s">
        <v>432</v>
      </c>
      <c r="G78" t="s">
        <v>432</v>
      </c>
      <c r="H78">
        <v>305547</v>
      </c>
    </row>
    <row r="79" spans="1:8" x14ac:dyDescent="0.3">
      <c r="F79" t="s">
        <v>432</v>
      </c>
      <c r="G79" t="s">
        <v>397</v>
      </c>
      <c r="H79">
        <v>4587</v>
      </c>
    </row>
    <row r="80" spans="1:8" x14ac:dyDescent="0.3">
      <c r="F80" t="s">
        <v>432</v>
      </c>
      <c r="G80" t="s">
        <v>396</v>
      </c>
      <c r="H80">
        <v>140090</v>
      </c>
    </row>
    <row r="81" spans="6:8" x14ac:dyDescent="0.3">
      <c r="F81" t="s">
        <v>432</v>
      </c>
      <c r="G81" t="s">
        <v>436</v>
      </c>
      <c r="H81">
        <v>134953</v>
      </c>
    </row>
    <row r="82" spans="6:8" x14ac:dyDescent="0.3">
      <c r="F82" t="s">
        <v>432</v>
      </c>
      <c r="G82" t="s">
        <v>5</v>
      </c>
      <c r="H82">
        <v>1047</v>
      </c>
    </row>
    <row r="83" spans="6:8" x14ac:dyDescent="0.3">
      <c r="F83" t="s">
        <v>432</v>
      </c>
      <c r="G83" t="s">
        <v>435</v>
      </c>
      <c r="H83">
        <v>3341</v>
      </c>
    </row>
    <row r="84" spans="6:8" x14ac:dyDescent="0.3">
      <c r="F84" t="s">
        <v>432</v>
      </c>
      <c r="G84" t="s">
        <v>434</v>
      </c>
      <c r="H84">
        <v>473</v>
      </c>
    </row>
    <row r="85" spans="6:8" x14ac:dyDescent="0.3">
      <c r="F85" t="s">
        <v>432</v>
      </c>
      <c r="G85" t="s">
        <v>433</v>
      </c>
      <c r="H85">
        <v>20815</v>
      </c>
    </row>
    <row r="86" spans="6:8" x14ac:dyDescent="0.3">
      <c r="F86" t="s">
        <v>432</v>
      </c>
      <c r="G86" t="s">
        <v>87</v>
      </c>
      <c r="H86">
        <v>241</v>
      </c>
    </row>
    <row r="87" spans="6:8" x14ac:dyDescent="0.3">
      <c r="F87" t="s">
        <v>394</v>
      </c>
      <c r="G87" t="s">
        <v>394</v>
      </c>
      <c r="H87">
        <v>1501635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7827-6858-403D-A402-A1FE7871E648}">
  <dimension ref="A1:Z63"/>
  <sheetViews>
    <sheetView topLeftCell="A51" workbookViewId="0">
      <selection activeCell="A59" sqref="A59:R63"/>
    </sheetView>
  </sheetViews>
  <sheetFormatPr defaultRowHeight="14.4" x14ac:dyDescent="0.3"/>
  <cols>
    <col min="3" max="3" width="9.77734375" bestFit="1" customWidth="1"/>
    <col min="8" max="11" width="8.88671875" customWidth="1"/>
    <col min="12" max="12" width="12.44140625" bestFit="1" customWidth="1"/>
    <col min="13" max="13" width="8" bestFit="1" customWidth="1"/>
  </cols>
  <sheetData>
    <row r="1" spans="1:17" x14ac:dyDescent="0.3">
      <c r="A1" t="s">
        <v>457</v>
      </c>
      <c r="C1" t="s">
        <v>458</v>
      </c>
    </row>
    <row r="2" spans="1:17" x14ac:dyDescent="0.3">
      <c r="A2" t="s">
        <v>446</v>
      </c>
      <c r="C2" t="s">
        <v>445</v>
      </c>
    </row>
    <row r="3" spans="1:17" s="2" customFormat="1" x14ac:dyDescent="0.3">
      <c r="B3" s="24" t="s">
        <v>0</v>
      </c>
      <c r="C3" s="2" t="s">
        <v>16</v>
      </c>
      <c r="D3" s="17" t="s">
        <v>436</v>
      </c>
      <c r="E3" t="s">
        <v>451</v>
      </c>
      <c r="F3" t="s">
        <v>455</v>
      </c>
      <c r="G3" t="s">
        <v>450</v>
      </c>
      <c r="H3" t="s">
        <v>452</v>
      </c>
      <c r="I3" t="s">
        <v>463</v>
      </c>
      <c r="J3" t="s">
        <v>87</v>
      </c>
      <c r="K3" s="2" t="s">
        <v>435</v>
      </c>
      <c r="L3" s="2" t="s">
        <v>433</v>
      </c>
      <c r="M3" s="2" t="s">
        <v>396</v>
      </c>
      <c r="N3" s="2" t="s">
        <v>397</v>
      </c>
      <c r="O3" s="2" t="s">
        <v>434</v>
      </c>
      <c r="P3" s="2" t="s">
        <v>5</v>
      </c>
      <c r="Q3" s="2" t="s">
        <v>87</v>
      </c>
    </row>
    <row r="4" spans="1:17" x14ac:dyDescent="0.3">
      <c r="A4" t="s">
        <v>459</v>
      </c>
      <c r="B4" s="23" t="s">
        <v>441</v>
      </c>
      <c r="C4">
        <v>548345</v>
      </c>
      <c r="D4" s="4">
        <v>169192</v>
      </c>
      <c r="E4" s="4">
        <f>D4*0.15</f>
        <v>25378.799999999999</v>
      </c>
      <c r="F4" s="4">
        <f>D4*0.02</f>
        <v>3383.84</v>
      </c>
      <c r="G4" s="4">
        <f>D4-E4-F4-H4-J4-I4</f>
        <v>114204.60000000002</v>
      </c>
      <c r="H4" s="4">
        <f>D4*0.15</f>
        <v>25378.799999999999</v>
      </c>
      <c r="I4" s="4">
        <f>D4*0.004</f>
        <v>676.76800000000003</v>
      </c>
      <c r="J4" s="4">
        <f>D4*0.001</f>
        <v>169.19200000000001</v>
      </c>
      <c r="K4">
        <v>4679</v>
      </c>
      <c r="L4">
        <v>17899</v>
      </c>
      <c r="M4">
        <v>330946</v>
      </c>
      <c r="N4">
        <v>7091</v>
      </c>
      <c r="O4">
        <v>13670</v>
      </c>
      <c r="P4">
        <v>4189</v>
      </c>
      <c r="Q4">
        <v>679</v>
      </c>
    </row>
    <row r="5" spans="1:17" x14ac:dyDescent="0.3">
      <c r="A5" t="s">
        <v>460</v>
      </c>
      <c r="B5" s="23" t="s">
        <v>438</v>
      </c>
      <c r="C5">
        <v>268106</v>
      </c>
      <c r="D5" s="4">
        <v>136124</v>
      </c>
      <c r="E5" s="4">
        <f>D5*0.5</f>
        <v>68062</v>
      </c>
      <c r="F5" s="4">
        <f>D5*0.23</f>
        <v>31308.52</v>
      </c>
      <c r="G5" s="4">
        <f>D5-E5-F5-H5-J5-I5</f>
        <v>16130.693999999998</v>
      </c>
      <c r="H5" s="4">
        <f>D5*0.15</f>
        <v>20418.599999999999</v>
      </c>
      <c r="I5" s="4">
        <f>D5*0.001</f>
        <v>136.124</v>
      </c>
      <c r="J5" s="4">
        <f>D5*0.0005</f>
        <v>68.061999999999998</v>
      </c>
      <c r="K5">
        <v>2554</v>
      </c>
      <c r="L5">
        <v>24454</v>
      </c>
      <c r="M5">
        <v>98044</v>
      </c>
      <c r="N5">
        <v>4031</v>
      </c>
      <c r="O5">
        <v>739</v>
      </c>
      <c r="P5">
        <v>1799</v>
      </c>
      <c r="Q5">
        <v>361</v>
      </c>
    </row>
    <row r="6" spans="1:17" x14ac:dyDescent="0.3">
      <c r="A6" t="s">
        <v>461</v>
      </c>
      <c r="B6" s="23" t="s">
        <v>437</v>
      </c>
      <c r="C6">
        <v>379637</v>
      </c>
      <c r="D6" s="4">
        <v>272093</v>
      </c>
      <c r="E6" s="4">
        <f>D6*0.02</f>
        <v>5441.86</v>
      </c>
      <c r="F6" s="4"/>
      <c r="G6" s="4">
        <f>D6-E6-F6-H6-J6-I6</f>
        <v>202301.14550000004</v>
      </c>
      <c r="H6" s="4">
        <f>D6*0.235</f>
        <v>63941.854999999996</v>
      </c>
      <c r="I6" s="4">
        <f>D6*0.001</f>
        <v>272.09300000000002</v>
      </c>
      <c r="J6" s="4">
        <f>D6*0.0005</f>
        <v>136.04650000000001</v>
      </c>
      <c r="K6">
        <v>2725</v>
      </c>
      <c r="L6">
        <v>10356</v>
      </c>
      <c r="M6">
        <v>81916</v>
      </c>
      <c r="N6">
        <v>5793</v>
      </c>
      <c r="O6">
        <v>1533</v>
      </c>
      <c r="P6">
        <v>4715</v>
      </c>
      <c r="Q6">
        <v>506</v>
      </c>
    </row>
    <row r="7" spans="1:17" x14ac:dyDescent="0.3">
      <c r="A7" t="s">
        <v>462</v>
      </c>
      <c r="B7" s="23" t="s">
        <v>432</v>
      </c>
      <c r="C7">
        <v>305547</v>
      </c>
      <c r="D7" s="4">
        <v>134953</v>
      </c>
      <c r="E7" s="4">
        <f>D7*0.01</f>
        <v>1349.53</v>
      </c>
      <c r="F7" s="4"/>
      <c r="G7" s="4">
        <f>D7-E7-F7-H7-J7-I7</f>
        <v>132253.94</v>
      </c>
      <c r="H7" s="4">
        <f>D7*0.01</f>
        <v>1349.53</v>
      </c>
      <c r="I7" s="4"/>
      <c r="J7" s="4"/>
      <c r="K7">
        <v>3341</v>
      </c>
      <c r="L7">
        <v>20815</v>
      </c>
      <c r="M7">
        <v>140090</v>
      </c>
      <c r="N7">
        <v>4587</v>
      </c>
      <c r="O7">
        <v>473</v>
      </c>
      <c r="P7">
        <v>1047</v>
      </c>
      <c r="Q7">
        <v>241</v>
      </c>
    </row>
    <row r="8" spans="1:17" x14ac:dyDescent="0.3">
      <c r="B8" s="23"/>
      <c r="E8" s="4">
        <f t="shared" ref="E8:J8" si="0">SUM(E4:E7)</f>
        <v>100232.19</v>
      </c>
      <c r="F8" s="4">
        <f t="shared" si="0"/>
        <v>34692.36</v>
      </c>
      <c r="G8" s="4">
        <f t="shared" si="0"/>
        <v>464890.3795000001</v>
      </c>
      <c r="H8" s="4">
        <f t="shared" si="0"/>
        <v>111088.78499999999</v>
      </c>
      <c r="I8" s="4">
        <f t="shared" si="0"/>
        <v>1084.9850000000001</v>
      </c>
      <c r="J8" s="4">
        <f t="shared" si="0"/>
        <v>373.30050000000006</v>
      </c>
    </row>
    <row r="9" spans="1:17" x14ac:dyDescent="0.3">
      <c r="B9" s="23"/>
      <c r="C9">
        <v>1501635</v>
      </c>
      <c r="D9">
        <v>712362</v>
      </c>
      <c r="E9">
        <v>102585.73949999997</v>
      </c>
      <c r="F9">
        <v>34195.246499999994</v>
      </c>
      <c r="G9">
        <v>463035.3</v>
      </c>
      <c r="H9">
        <v>111120.98999999999</v>
      </c>
      <c r="I9" s="4"/>
      <c r="J9">
        <v>1424.7239999999999</v>
      </c>
      <c r="K9">
        <v>13299</v>
      </c>
      <c r="L9">
        <v>73524</v>
      </c>
      <c r="M9">
        <v>650996</v>
      </c>
      <c r="N9">
        <v>21502</v>
      </c>
      <c r="O9">
        <v>16415</v>
      </c>
      <c r="P9">
        <v>11750</v>
      </c>
      <c r="Q9">
        <v>1787</v>
      </c>
    </row>
    <row r="10" spans="1:17" x14ac:dyDescent="0.3">
      <c r="B10" s="23"/>
    </row>
    <row r="11" spans="1:17" x14ac:dyDescent="0.3">
      <c r="B11" s="23" t="s">
        <v>449</v>
      </c>
    </row>
    <row r="12" spans="1:17" x14ac:dyDescent="0.3">
      <c r="B12" s="23" t="s">
        <v>447</v>
      </c>
      <c r="C12" t="s">
        <v>448</v>
      </c>
    </row>
    <row r="13" spans="1:17" x14ac:dyDescent="0.3">
      <c r="B13" s="23"/>
    </row>
    <row r="14" spans="1:17" x14ac:dyDescent="0.3">
      <c r="C14" s="23" t="s">
        <v>451</v>
      </c>
      <c r="D14">
        <f>1-E16-E17-E18</f>
        <v>0.19201050308691364</v>
      </c>
      <c r="E14">
        <f>D14*0.75</f>
        <v>0.14400787731518522</v>
      </c>
      <c r="F14" s="4">
        <f>E14*D9</f>
        <v>102585.73949999997</v>
      </c>
    </row>
    <row r="15" spans="1:17" x14ac:dyDescent="0.3">
      <c r="B15" s="23" t="s">
        <v>454</v>
      </c>
      <c r="C15" t="s">
        <v>455</v>
      </c>
      <c r="E15">
        <f>D14*0.25</f>
        <v>4.800262577172841E-2</v>
      </c>
      <c r="F15" s="4">
        <f>E15*D9</f>
        <v>34195.246499999994</v>
      </c>
    </row>
    <row r="16" spans="1:17" x14ac:dyDescent="0.3">
      <c r="B16" t="s">
        <v>453</v>
      </c>
      <c r="C16" s="23" t="s">
        <v>450</v>
      </c>
      <c r="E16">
        <v>0.65</v>
      </c>
      <c r="F16">
        <v>463035.3</v>
      </c>
    </row>
    <row r="17" spans="1:17" x14ac:dyDescent="0.3">
      <c r="B17">
        <v>111120.99</v>
      </c>
      <c r="C17" s="23" t="s">
        <v>452</v>
      </c>
      <c r="E17">
        <f>B17/D9</f>
        <v>0.15598949691308633</v>
      </c>
      <c r="F17">
        <v>111120.98999999999</v>
      </c>
    </row>
    <row r="18" spans="1:17" x14ac:dyDescent="0.3">
      <c r="B18" t="s">
        <v>456</v>
      </c>
      <c r="C18" s="23" t="s">
        <v>87</v>
      </c>
      <c r="E18">
        <v>2E-3</v>
      </c>
      <c r="F18">
        <f>E18*D9</f>
        <v>1424.7239999999999</v>
      </c>
    </row>
    <row r="19" spans="1:17" x14ac:dyDescent="0.3">
      <c r="F19" s="4"/>
    </row>
    <row r="20" spans="1:17" x14ac:dyDescent="0.3">
      <c r="A20" t="s">
        <v>464</v>
      </c>
      <c r="B20" s="23"/>
    </row>
    <row r="21" spans="1:17" s="2" customFormat="1" x14ac:dyDescent="0.3">
      <c r="B21" s="2" t="s">
        <v>0</v>
      </c>
      <c r="C21" s="2" t="s">
        <v>16</v>
      </c>
      <c r="D21" s="2" t="s">
        <v>436</v>
      </c>
      <c r="E21" s="2" t="s">
        <v>451</v>
      </c>
      <c r="F21" s="2" t="s">
        <v>455</v>
      </c>
      <c r="G21" s="2" t="s">
        <v>450</v>
      </c>
      <c r="H21" s="2" t="s">
        <v>452</v>
      </c>
      <c r="I21" s="2" t="s">
        <v>463</v>
      </c>
      <c r="J21" s="2" t="s">
        <v>87</v>
      </c>
      <c r="K21" s="2" t="s">
        <v>435</v>
      </c>
      <c r="L21" s="2" t="s">
        <v>433</v>
      </c>
      <c r="M21" s="2" t="s">
        <v>396</v>
      </c>
      <c r="N21" s="2" t="s">
        <v>397</v>
      </c>
      <c r="O21" s="2" t="s">
        <v>434</v>
      </c>
      <c r="P21" s="2" t="s">
        <v>5</v>
      </c>
      <c r="Q21" s="2" t="s">
        <v>87</v>
      </c>
    </row>
    <row r="22" spans="1:17" x14ac:dyDescent="0.3">
      <c r="A22" t="s">
        <v>459</v>
      </c>
      <c r="B22" t="s">
        <v>441</v>
      </c>
      <c r="C22">
        <v>548345</v>
      </c>
      <c r="D22">
        <v>169192</v>
      </c>
      <c r="E22">
        <v>25379</v>
      </c>
      <c r="F22">
        <v>3384</v>
      </c>
      <c r="G22">
        <v>114204.60000000002</v>
      </c>
      <c r="H22">
        <v>25379</v>
      </c>
      <c r="I22">
        <v>677</v>
      </c>
      <c r="J22">
        <v>169</v>
      </c>
      <c r="K22">
        <v>4679</v>
      </c>
      <c r="L22">
        <v>17899</v>
      </c>
      <c r="M22">
        <v>330946</v>
      </c>
      <c r="N22">
        <v>7091</v>
      </c>
      <c r="O22">
        <v>13670</v>
      </c>
      <c r="P22">
        <v>4189</v>
      </c>
      <c r="Q22">
        <v>679</v>
      </c>
    </row>
    <row r="23" spans="1:17" x14ac:dyDescent="0.3">
      <c r="A23" t="s">
        <v>460</v>
      </c>
      <c r="B23" t="s">
        <v>438</v>
      </c>
      <c r="C23">
        <v>268106</v>
      </c>
      <c r="D23">
        <v>136124</v>
      </c>
      <c r="E23">
        <v>68062</v>
      </c>
      <c r="F23">
        <v>31309</v>
      </c>
      <c r="G23">
        <v>16130.693999999998</v>
      </c>
      <c r="H23">
        <v>20419</v>
      </c>
      <c r="I23">
        <v>136</v>
      </c>
      <c r="J23">
        <v>68</v>
      </c>
      <c r="K23">
        <v>2554</v>
      </c>
      <c r="L23">
        <v>24454</v>
      </c>
      <c r="M23">
        <v>98044</v>
      </c>
      <c r="N23">
        <v>4031</v>
      </c>
      <c r="O23">
        <v>739</v>
      </c>
      <c r="P23">
        <v>1799</v>
      </c>
      <c r="Q23">
        <v>361</v>
      </c>
    </row>
    <row r="24" spans="1:17" x14ac:dyDescent="0.3">
      <c r="A24" t="s">
        <v>461</v>
      </c>
      <c r="B24" t="s">
        <v>437</v>
      </c>
      <c r="C24">
        <v>379637</v>
      </c>
      <c r="D24">
        <v>272093</v>
      </c>
      <c r="E24">
        <v>5442</v>
      </c>
      <c r="F24">
        <v>0</v>
      </c>
      <c r="G24">
        <v>202301.14550000004</v>
      </c>
      <c r="H24">
        <v>63942</v>
      </c>
      <c r="I24">
        <v>272</v>
      </c>
      <c r="J24">
        <v>136</v>
      </c>
      <c r="K24">
        <v>2725</v>
      </c>
      <c r="L24">
        <v>10356</v>
      </c>
      <c r="M24">
        <v>81916</v>
      </c>
      <c r="N24">
        <v>5793</v>
      </c>
      <c r="O24">
        <v>1533</v>
      </c>
      <c r="P24">
        <v>4715</v>
      </c>
      <c r="Q24">
        <v>506</v>
      </c>
    </row>
    <row r="25" spans="1:17" x14ac:dyDescent="0.3">
      <c r="A25" t="s">
        <v>462</v>
      </c>
      <c r="B25" t="s">
        <v>432</v>
      </c>
      <c r="C25">
        <v>305547</v>
      </c>
      <c r="D25">
        <v>134953</v>
      </c>
      <c r="E25">
        <v>1350</v>
      </c>
      <c r="F25">
        <v>0</v>
      </c>
      <c r="G25">
        <v>132253.94</v>
      </c>
      <c r="H25">
        <v>1350</v>
      </c>
      <c r="I25">
        <v>0</v>
      </c>
      <c r="J25">
        <v>0</v>
      </c>
      <c r="K25">
        <v>3341</v>
      </c>
      <c r="L25">
        <v>20815</v>
      </c>
      <c r="M25">
        <v>140090</v>
      </c>
      <c r="N25">
        <v>4587</v>
      </c>
      <c r="O25">
        <v>473</v>
      </c>
      <c r="P25">
        <v>1047</v>
      </c>
      <c r="Q25">
        <v>241</v>
      </c>
    </row>
    <row r="27" spans="1:17" x14ac:dyDescent="0.3">
      <c r="A27" t="s">
        <v>465</v>
      </c>
      <c r="C27" t="s">
        <v>466</v>
      </c>
      <c r="H27" t="s">
        <v>1673</v>
      </c>
      <c r="I27" t="s">
        <v>1672</v>
      </c>
    </row>
    <row r="28" spans="1:17" s="2" customFormat="1" x14ac:dyDescent="0.3">
      <c r="B28" s="2" t="s">
        <v>0</v>
      </c>
      <c r="C28" s="2" t="s">
        <v>16</v>
      </c>
      <c r="D28" s="2" t="s">
        <v>70</v>
      </c>
      <c r="E28" s="2" t="s">
        <v>469</v>
      </c>
      <c r="F28" s="2" t="s">
        <v>71</v>
      </c>
      <c r="G28" s="2" t="s">
        <v>470</v>
      </c>
      <c r="H28" s="2" t="s">
        <v>471</v>
      </c>
      <c r="I28" s="2" t="s">
        <v>467</v>
      </c>
      <c r="J28" s="2" t="s">
        <v>396</v>
      </c>
      <c r="K28" s="2" t="s">
        <v>397</v>
      </c>
      <c r="L28" s="2" t="s">
        <v>434</v>
      </c>
      <c r="M28" s="2" t="s">
        <v>5</v>
      </c>
      <c r="N28" s="2" t="s">
        <v>468</v>
      </c>
    </row>
    <row r="29" spans="1:17" x14ac:dyDescent="0.3">
      <c r="A29" t="s">
        <v>459</v>
      </c>
      <c r="B29" t="s">
        <v>441</v>
      </c>
      <c r="C29">
        <v>548345</v>
      </c>
      <c r="D29">
        <v>47471</v>
      </c>
      <c r="E29">
        <v>3384</v>
      </c>
      <c r="F29">
        <v>114204</v>
      </c>
      <c r="G29">
        <v>25379</v>
      </c>
      <c r="H29">
        <v>1066</v>
      </c>
      <c r="I29">
        <v>266</v>
      </c>
      <c r="J29">
        <v>330946</v>
      </c>
      <c r="K29">
        <v>7091</v>
      </c>
      <c r="L29">
        <v>13670</v>
      </c>
      <c r="M29">
        <v>4189</v>
      </c>
      <c r="N29">
        <v>679</v>
      </c>
    </row>
    <row r="30" spans="1:17" x14ac:dyDescent="0.3">
      <c r="A30" t="s">
        <v>460</v>
      </c>
      <c r="B30" t="s">
        <v>438</v>
      </c>
      <c r="C30">
        <v>268106</v>
      </c>
      <c r="D30">
        <v>94953</v>
      </c>
      <c r="E30">
        <v>31309</v>
      </c>
      <c r="F30">
        <v>16130</v>
      </c>
      <c r="G30">
        <v>20419</v>
      </c>
      <c r="H30">
        <v>214</v>
      </c>
      <c r="I30">
        <v>107</v>
      </c>
      <c r="J30">
        <v>98044</v>
      </c>
      <c r="K30">
        <v>4031</v>
      </c>
      <c r="L30">
        <v>739</v>
      </c>
      <c r="M30">
        <v>1799</v>
      </c>
      <c r="N30">
        <v>361</v>
      </c>
    </row>
    <row r="31" spans="1:17" x14ac:dyDescent="0.3">
      <c r="A31" t="s">
        <v>461</v>
      </c>
      <c r="B31" t="s">
        <v>437</v>
      </c>
      <c r="C31">
        <v>379637</v>
      </c>
      <c r="D31">
        <v>18289</v>
      </c>
      <c r="E31">
        <v>0</v>
      </c>
      <c r="F31">
        <v>202301</v>
      </c>
      <c r="G31">
        <v>63942</v>
      </c>
      <c r="H31">
        <v>428</v>
      </c>
      <c r="I31">
        <v>214</v>
      </c>
      <c r="J31">
        <v>81916</v>
      </c>
      <c r="K31">
        <v>5793</v>
      </c>
      <c r="L31">
        <v>1533</v>
      </c>
      <c r="M31">
        <v>4715</v>
      </c>
      <c r="N31">
        <v>506</v>
      </c>
    </row>
    <row r="32" spans="1:17" x14ac:dyDescent="0.3">
      <c r="A32" t="s">
        <v>462</v>
      </c>
      <c r="B32" t="s">
        <v>432</v>
      </c>
      <c r="C32">
        <v>305547</v>
      </c>
      <c r="D32">
        <v>25506</v>
      </c>
      <c r="E32">
        <v>0</v>
      </c>
      <c r="F32">
        <v>132253</v>
      </c>
      <c r="G32">
        <v>1350</v>
      </c>
      <c r="H32">
        <v>0</v>
      </c>
      <c r="I32">
        <v>0</v>
      </c>
      <c r="J32">
        <v>140090</v>
      </c>
      <c r="K32">
        <v>4587</v>
      </c>
      <c r="L32">
        <v>473</v>
      </c>
      <c r="M32">
        <v>1047</v>
      </c>
      <c r="N32">
        <v>241</v>
      </c>
    </row>
    <row r="34" spans="1:26" x14ac:dyDescent="0.3">
      <c r="N34" cm="1">
        <f t="array" ref="N34:S34">N35:S35/SUM(N35:S35)</f>
        <v>0.51660453120367678</v>
      </c>
      <c r="O34">
        <v>0.22140194194443291</v>
      </c>
      <c r="P34">
        <v>0.16236173131366197</v>
      </c>
      <c r="Q34">
        <v>7.380064731481098E-2</v>
      </c>
      <c r="R34">
        <v>1.4760436684040019E-2</v>
      </c>
      <c r="S34">
        <v>1.1070711539377293E-2</v>
      </c>
    </row>
    <row r="35" spans="1:26" x14ac:dyDescent="0.3">
      <c r="N35">
        <v>336308</v>
      </c>
      <c r="O35">
        <v>144132</v>
      </c>
      <c r="P35">
        <v>105697</v>
      </c>
      <c r="Q35">
        <v>48044</v>
      </c>
      <c r="R35">
        <v>9609</v>
      </c>
      <c r="S35">
        <v>7207</v>
      </c>
    </row>
    <row r="36" spans="1:26" x14ac:dyDescent="0.3">
      <c r="A36" s="2"/>
      <c r="B36" s="2" t="s">
        <v>0</v>
      </c>
      <c r="C36" s="2" t="s">
        <v>16</v>
      </c>
      <c r="D36" s="2" t="s">
        <v>70</v>
      </c>
      <c r="E36" s="2" t="s">
        <v>469</v>
      </c>
      <c r="F36" s="2" t="s">
        <v>71</v>
      </c>
      <c r="G36" s="2" t="s">
        <v>470</v>
      </c>
      <c r="H36" s="2" t="s">
        <v>471</v>
      </c>
      <c r="I36" s="2" t="s">
        <v>397</v>
      </c>
      <c r="J36" s="2" t="s">
        <v>1668</v>
      </c>
      <c r="K36" s="2" t="s">
        <v>5</v>
      </c>
      <c r="L36" s="2" t="s">
        <v>87</v>
      </c>
      <c r="M36" s="2" t="s">
        <v>396</v>
      </c>
      <c r="N36" s="2" t="s">
        <v>1669</v>
      </c>
      <c r="O36" s="2" t="s">
        <v>1670</v>
      </c>
      <c r="P36" s="2" t="s">
        <v>1671</v>
      </c>
      <c r="Q36" s="2" t="s">
        <v>1674</v>
      </c>
      <c r="R36" s="2" t="s">
        <v>1660</v>
      </c>
      <c r="S36" s="2" t="s">
        <v>1677</v>
      </c>
    </row>
    <row r="37" spans="1:26" x14ac:dyDescent="0.3">
      <c r="A37" t="s">
        <v>459</v>
      </c>
      <c r="B37" t="s">
        <v>441</v>
      </c>
      <c r="C37">
        <v>548345</v>
      </c>
      <c r="D37">
        <v>47957</v>
      </c>
      <c r="E37">
        <v>3384</v>
      </c>
      <c r="F37">
        <v>114204</v>
      </c>
      <c r="G37">
        <v>25379</v>
      </c>
      <c r="H37">
        <v>677</v>
      </c>
      <c r="I37">
        <v>7091</v>
      </c>
      <c r="J37">
        <v>13670</v>
      </c>
      <c r="K37">
        <v>4189</v>
      </c>
      <c r="L37">
        <v>848</v>
      </c>
      <c r="M37">
        <v>330946</v>
      </c>
      <c r="N37">
        <v>170968</v>
      </c>
      <c r="O37">
        <v>73272</v>
      </c>
      <c r="P37">
        <v>53733</v>
      </c>
      <c r="Q37">
        <v>24424</v>
      </c>
      <c r="R37">
        <v>4885</v>
      </c>
      <c r="S37">
        <v>3664</v>
      </c>
      <c r="T37">
        <f t="shared" ref="T37:T42" si="1">SUM(N37:S37)</f>
        <v>330946</v>
      </c>
      <c r="U37">
        <f t="shared" ref="U37:Z40" si="2">ROUND(N37,0)</f>
        <v>170968</v>
      </c>
      <c r="V37">
        <f t="shared" si="2"/>
        <v>73272</v>
      </c>
      <c r="W37">
        <f t="shared" si="2"/>
        <v>53733</v>
      </c>
      <c r="X37">
        <f t="shared" si="2"/>
        <v>24424</v>
      </c>
      <c r="Y37">
        <f t="shared" si="2"/>
        <v>4885</v>
      </c>
      <c r="Z37">
        <f t="shared" si="2"/>
        <v>3664</v>
      </c>
    </row>
    <row r="38" spans="1:26" x14ac:dyDescent="0.3">
      <c r="A38" t="s">
        <v>460</v>
      </c>
      <c r="B38" t="s">
        <v>438</v>
      </c>
      <c r="C38">
        <v>268106</v>
      </c>
      <c r="D38">
        <v>95070</v>
      </c>
      <c r="E38">
        <v>31309</v>
      </c>
      <c r="F38">
        <v>16130</v>
      </c>
      <c r="G38">
        <v>20419</v>
      </c>
      <c r="H38">
        <v>136</v>
      </c>
      <c r="I38">
        <v>4031</v>
      </c>
      <c r="J38">
        <v>739</v>
      </c>
      <c r="K38">
        <v>1799</v>
      </c>
      <c r="L38">
        <v>429</v>
      </c>
      <c r="M38">
        <v>98044</v>
      </c>
      <c r="N38">
        <v>50650</v>
      </c>
      <c r="O38">
        <v>21707</v>
      </c>
      <c r="P38">
        <v>15919</v>
      </c>
      <c r="Q38">
        <v>7236</v>
      </c>
      <c r="R38">
        <v>1447</v>
      </c>
      <c r="S38">
        <v>1085</v>
      </c>
      <c r="T38">
        <f t="shared" si="1"/>
        <v>98044</v>
      </c>
      <c r="U38">
        <f t="shared" si="2"/>
        <v>50650</v>
      </c>
      <c r="V38">
        <f t="shared" si="2"/>
        <v>21707</v>
      </c>
      <c r="W38">
        <f t="shared" si="2"/>
        <v>15919</v>
      </c>
      <c r="X38">
        <f t="shared" si="2"/>
        <v>7236</v>
      </c>
      <c r="Y38">
        <f t="shared" si="2"/>
        <v>1447</v>
      </c>
      <c r="Z38">
        <f t="shared" si="2"/>
        <v>1085</v>
      </c>
    </row>
    <row r="39" spans="1:26" x14ac:dyDescent="0.3">
      <c r="A39" t="s">
        <v>461</v>
      </c>
      <c r="B39" t="s">
        <v>437</v>
      </c>
      <c r="C39">
        <v>379637</v>
      </c>
      <c r="D39">
        <v>18523</v>
      </c>
      <c r="E39">
        <v>0</v>
      </c>
      <c r="F39">
        <v>202301</v>
      </c>
      <c r="G39">
        <v>63942</v>
      </c>
      <c r="H39">
        <v>272</v>
      </c>
      <c r="I39">
        <v>5793</v>
      </c>
      <c r="J39">
        <v>1533</v>
      </c>
      <c r="K39">
        <v>4715</v>
      </c>
      <c r="L39">
        <v>642</v>
      </c>
      <c r="M39">
        <v>81916</v>
      </c>
      <c r="N39">
        <v>42319</v>
      </c>
      <c r="O39">
        <v>18136</v>
      </c>
      <c r="P39">
        <v>13300</v>
      </c>
      <c r="Q39">
        <v>6045</v>
      </c>
      <c r="R39">
        <v>1209</v>
      </c>
      <c r="S39">
        <v>907</v>
      </c>
      <c r="T39">
        <f t="shared" si="1"/>
        <v>81916</v>
      </c>
      <c r="U39">
        <f t="shared" si="2"/>
        <v>42319</v>
      </c>
      <c r="V39">
        <f t="shared" si="2"/>
        <v>18136</v>
      </c>
      <c r="W39">
        <f t="shared" si="2"/>
        <v>13300</v>
      </c>
      <c r="X39">
        <f t="shared" si="2"/>
        <v>6045</v>
      </c>
      <c r="Y39">
        <f t="shared" si="2"/>
        <v>1209</v>
      </c>
      <c r="Z39">
        <f t="shared" si="2"/>
        <v>907</v>
      </c>
    </row>
    <row r="40" spans="1:26" x14ac:dyDescent="0.3">
      <c r="A40" t="s">
        <v>462</v>
      </c>
      <c r="B40" t="s">
        <v>432</v>
      </c>
      <c r="C40">
        <v>305547</v>
      </c>
      <c r="D40">
        <v>25506</v>
      </c>
      <c r="E40">
        <v>0</v>
      </c>
      <c r="F40">
        <v>132253</v>
      </c>
      <c r="G40">
        <v>1350</v>
      </c>
      <c r="H40">
        <v>0</v>
      </c>
      <c r="I40">
        <v>4587</v>
      </c>
      <c r="J40">
        <v>473</v>
      </c>
      <c r="K40">
        <v>1047</v>
      </c>
      <c r="L40">
        <v>241</v>
      </c>
      <c r="M40">
        <v>140090</v>
      </c>
      <c r="N40">
        <v>72371</v>
      </c>
      <c r="O40">
        <v>31016</v>
      </c>
      <c r="P40">
        <v>22745</v>
      </c>
      <c r="Q40">
        <v>10339</v>
      </c>
      <c r="R40">
        <v>2068</v>
      </c>
      <c r="S40">
        <v>1551</v>
      </c>
      <c r="T40">
        <f t="shared" si="1"/>
        <v>140090</v>
      </c>
      <c r="U40">
        <f t="shared" si="2"/>
        <v>72371</v>
      </c>
      <c r="V40">
        <f t="shared" si="2"/>
        <v>31016</v>
      </c>
      <c r="W40">
        <f t="shared" si="2"/>
        <v>22745</v>
      </c>
      <c r="X40">
        <f t="shared" si="2"/>
        <v>10339</v>
      </c>
      <c r="Y40">
        <f t="shared" si="2"/>
        <v>2068</v>
      </c>
      <c r="Z40">
        <f t="shared" si="2"/>
        <v>1551</v>
      </c>
    </row>
    <row r="41" spans="1:26" x14ac:dyDescent="0.3">
      <c r="M41">
        <f>SUM(M37:M40)</f>
        <v>650996</v>
      </c>
      <c r="T41">
        <f t="shared" si="1"/>
        <v>0</v>
      </c>
    </row>
    <row r="42" spans="1:26" x14ac:dyDescent="0.3">
      <c r="G42" t="s">
        <v>1669</v>
      </c>
      <c r="H42">
        <v>350000</v>
      </c>
      <c r="I42" cm="1">
        <f t="array" ref="I42:I47">H42:H47/H49</f>
        <v>0.51660516605166051</v>
      </c>
      <c r="J42" cm="1">
        <f t="array" ref="J42:J47">_xlfn.ANCHORARRAY(I42)*M41</f>
        <v>336307.89667896676</v>
      </c>
      <c r="K42">
        <f t="shared" ref="K42:K47" si="3">ROUND(J42,0)</f>
        <v>336308</v>
      </c>
      <c r="T42">
        <f t="shared" si="1"/>
        <v>0</v>
      </c>
    </row>
    <row r="43" spans="1:26" x14ac:dyDescent="0.3">
      <c r="G43" t="s">
        <v>1670</v>
      </c>
      <c r="H43">
        <v>150000</v>
      </c>
      <c r="I43">
        <v>0.22140221402214022</v>
      </c>
      <c r="J43">
        <v>144131.95571955718</v>
      </c>
      <c r="K43">
        <f t="shared" si="3"/>
        <v>144132</v>
      </c>
      <c r="N43" t="s">
        <v>1669</v>
      </c>
      <c r="O43">
        <v>336308</v>
      </c>
      <c r="P43" t="str" cm="1">
        <f t="array" ref="P43:U44">TRANSPOSE(N43:O48)</f>
        <v>Indians</v>
      </c>
      <c r="Q43" t="str">
        <v>Bangladeshis</v>
      </c>
      <c r="R43" t="str">
        <v>Pakistanis</v>
      </c>
      <c r="S43" t="str">
        <v>Filipinos</v>
      </c>
      <c r="T43" t="str">
        <v>Southeast Asians</v>
      </c>
      <c r="U43" t="str">
        <v>Sri Lankans</v>
      </c>
    </row>
    <row r="44" spans="1:26" x14ac:dyDescent="0.3">
      <c r="G44" t="s">
        <v>1671</v>
      </c>
      <c r="H44">
        <v>110000</v>
      </c>
      <c r="I44">
        <v>0.16236162361623616</v>
      </c>
      <c r="J44">
        <v>105696.76752767527</v>
      </c>
      <c r="K44">
        <f t="shared" si="3"/>
        <v>105697</v>
      </c>
      <c r="N44" t="s">
        <v>1670</v>
      </c>
      <c r="O44">
        <v>144132</v>
      </c>
      <c r="P44">
        <v>336308</v>
      </c>
      <c r="Q44">
        <v>144132</v>
      </c>
      <c r="R44">
        <v>105697</v>
      </c>
      <c r="S44">
        <v>48044</v>
      </c>
      <c r="T44">
        <v>9609</v>
      </c>
      <c r="U44">
        <v>7207</v>
      </c>
    </row>
    <row r="45" spans="1:26" x14ac:dyDescent="0.3">
      <c r="E45" s="4">
        <f>E46-D46</f>
        <v>837</v>
      </c>
      <c r="G45" t="s">
        <v>1674</v>
      </c>
      <c r="H45">
        <v>50000</v>
      </c>
      <c r="I45">
        <v>7.3800738007380073E-2</v>
      </c>
      <c r="J45">
        <v>48043.985239852402</v>
      </c>
      <c r="K45">
        <f t="shared" si="3"/>
        <v>48044</v>
      </c>
      <c r="N45" t="s">
        <v>1671</v>
      </c>
      <c r="O45">
        <v>105697</v>
      </c>
    </row>
    <row r="46" spans="1:26" x14ac:dyDescent="0.3">
      <c r="C46">
        <f>E46/D46</f>
        <v>1.5740740740740742</v>
      </c>
      <c r="D46">
        <f>SUM(C47:D50)</f>
        <v>1458</v>
      </c>
      <c r="E46" s="4">
        <v>2295</v>
      </c>
      <c r="G46" t="s">
        <v>1676</v>
      </c>
      <c r="H46">
        <v>10000</v>
      </c>
      <c r="I46">
        <v>1.4760147601476014E-2</v>
      </c>
      <c r="J46">
        <v>9608.79704797048</v>
      </c>
      <c r="K46">
        <f t="shared" si="3"/>
        <v>9609</v>
      </c>
      <c r="N46" t="s">
        <v>1674</v>
      </c>
      <c r="O46">
        <v>48044</v>
      </c>
    </row>
    <row r="47" spans="1:26" x14ac:dyDescent="0.3">
      <c r="C47">
        <v>677</v>
      </c>
      <c r="D47">
        <v>169</v>
      </c>
      <c r="G47" t="s">
        <v>1678</v>
      </c>
      <c r="H47">
        <v>7500</v>
      </c>
      <c r="I47">
        <v>1.107011070110701E-2</v>
      </c>
      <c r="J47">
        <v>7206.5977859778595</v>
      </c>
      <c r="K47">
        <f t="shared" si="3"/>
        <v>7207</v>
      </c>
      <c r="N47" t="s">
        <v>1660</v>
      </c>
      <c r="O47">
        <v>9609</v>
      </c>
    </row>
    <row r="48" spans="1:26" x14ac:dyDescent="0.3">
      <c r="C48">
        <v>136</v>
      </c>
      <c r="D48">
        <v>68</v>
      </c>
      <c r="J48">
        <f>SUM(K29:K32)/2</f>
        <v>10751</v>
      </c>
      <c r="K48">
        <f>SUM(L29:N32)</f>
        <v>29952</v>
      </c>
      <c r="L48" s="4">
        <f>K49-K48-J48</f>
        <v>347104</v>
      </c>
      <c r="N48" t="s">
        <v>1677</v>
      </c>
      <c r="O48">
        <v>7207</v>
      </c>
    </row>
    <row r="49" spans="1:18" x14ac:dyDescent="0.3">
      <c r="C49">
        <v>272</v>
      </c>
      <c r="D49">
        <v>136</v>
      </c>
      <c r="H49">
        <f>SUM(H42:H47)</f>
        <v>677500</v>
      </c>
      <c r="J49" t="s">
        <v>1675</v>
      </c>
      <c r="K49" s="4">
        <v>387807</v>
      </c>
    </row>
    <row r="50" spans="1:18" x14ac:dyDescent="0.3">
      <c r="C50">
        <v>0</v>
      </c>
      <c r="D50">
        <v>0</v>
      </c>
    </row>
    <row r="52" spans="1:18" x14ac:dyDescent="0.3">
      <c r="C52" cm="1">
        <f t="array" ref="C52:D55">C47:D50*C46</f>
        <v>1065.6481481481483</v>
      </c>
      <c r="D52">
        <v>266.01851851851853</v>
      </c>
      <c r="E52">
        <f>D52+C52</f>
        <v>1331.6666666666667</v>
      </c>
      <c r="F52">
        <f>D47+C47</f>
        <v>846</v>
      </c>
      <c r="G52">
        <v>486</v>
      </c>
      <c r="H52">
        <f>D29-G52</f>
        <v>46985</v>
      </c>
    </row>
    <row r="53" spans="1:18" x14ac:dyDescent="0.3">
      <c r="C53">
        <v>214.07407407407408</v>
      </c>
      <c r="D53">
        <v>107.03703703703704</v>
      </c>
      <c r="E53">
        <f>D53+C53</f>
        <v>321.11111111111109</v>
      </c>
      <c r="F53">
        <f>D48+C48</f>
        <v>204</v>
      </c>
      <c r="G53">
        <v>117</v>
      </c>
      <c r="H53">
        <f>D30-G53</f>
        <v>94836</v>
      </c>
    </row>
    <row r="54" spans="1:18" x14ac:dyDescent="0.3">
      <c r="C54">
        <v>428.14814814814815</v>
      </c>
      <c r="D54">
        <v>214.07407407407408</v>
      </c>
      <c r="E54">
        <f>D54+C54</f>
        <v>642.22222222222217</v>
      </c>
      <c r="F54">
        <f>D49+C49</f>
        <v>408</v>
      </c>
      <c r="G54">
        <v>234</v>
      </c>
      <c r="H54">
        <f>D31-G54</f>
        <v>18055</v>
      </c>
    </row>
    <row r="55" spans="1:18" x14ac:dyDescent="0.3">
      <c r="C55">
        <v>0</v>
      </c>
      <c r="D55">
        <v>0</v>
      </c>
      <c r="E55">
        <f>D55+C55</f>
        <v>0</v>
      </c>
      <c r="F55">
        <f>D50+C50</f>
        <v>0</v>
      </c>
      <c r="G55">
        <v>0</v>
      </c>
      <c r="H55">
        <f>D32-G55</f>
        <v>25506</v>
      </c>
    </row>
    <row r="59" spans="1:18" s="2" customFormat="1" x14ac:dyDescent="0.3">
      <c r="B59" s="2" t="s">
        <v>0</v>
      </c>
      <c r="C59" s="2" t="s">
        <v>16</v>
      </c>
      <c r="D59" s="2" t="s">
        <v>70</v>
      </c>
      <c r="E59" s="2" t="s">
        <v>469</v>
      </c>
      <c r="F59" s="2" t="s">
        <v>71</v>
      </c>
      <c r="G59" s="2" t="s">
        <v>470</v>
      </c>
      <c r="H59" s="2" t="s">
        <v>471</v>
      </c>
      <c r="I59" s="2" t="s">
        <v>397</v>
      </c>
      <c r="J59" s="2" t="s">
        <v>1668</v>
      </c>
      <c r="K59" s="2" t="s">
        <v>5</v>
      </c>
      <c r="L59" s="2" t="s">
        <v>87</v>
      </c>
      <c r="M59" s="2" t="s">
        <v>1669</v>
      </c>
      <c r="N59" s="2" t="s">
        <v>1670</v>
      </c>
      <c r="O59" s="2" t="s">
        <v>1671</v>
      </c>
      <c r="P59" s="2" t="s">
        <v>1674</v>
      </c>
      <c r="Q59" s="2" t="s">
        <v>1660</v>
      </c>
      <c r="R59" s="2" t="s">
        <v>1677</v>
      </c>
    </row>
    <row r="60" spans="1:18" x14ac:dyDescent="0.3">
      <c r="A60" t="s">
        <v>459</v>
      </c>
      <c r="B60" t="s">
        <v>441</v>
      </c>
      <c r="C60">
        <v>548345</v>
      </c>
      <c r="D60">
        <v>47957</v>
      </c>
      <c r="E60">
        <v>3384</v>
      </c>
      <c r="F60">
        <v>114204</v>
      </c>
      <c r="G60">
        <v>25379</v>
      </c>
      <c r="H60">
        <v>677</v>
      </c>
      <c r="I60">
        <v>7091</v>
      </c>
      <c r="J60">
        <v>13670</v>
      </c>
      <c r="K60">
        <v>4189</v>
      </c>
      <c r="L60">
        <v>848</v>
      </c>
      <c r="M60">
        <v>170968</v>
      </c>
      <c r="N60">
        <v>73272</v>
      </c>
      <c r="O60">
        <v>53733</v>
      </c>
      <c r="P60">
        <v>24424</v>
      </c>
      <c r="Q60">
        <v>4885</v>
      </c>
      <c r="R60">
        <v>3664</v>
      </c>
    </row>
    <row r="61" spans="1:18" x14ac:dyDescent="0.3">
      <c r="A61" t="s">
        <v>460</v>
      </c>
      <c r="B61" t="s">
        <v>438</v>
      </c>
      <c r="C61">
        <v>268106</v>
      </c>
      <c r="D61">
        <v>95070</v>
      </c>
      <c r="E61">
        <v>31309</v>
      </c>
      <c r="F61">
        <v>16130</v>
      </c>
      <c r="G61">
        <v>20419</v>
      </c>
      <c r="H61">
        <v>136</v>
      </c>
      <c r="I61">
        <v>4031</v>
      </c>
      <c r="J61">
        <v>739</v>
      </c>
      <c r="K61">
        <v>1799</v>
      </c>
      <c r="L61">
        <v>429</v>
      </c>
      <c r="M61">
        <v>50650</v>
      </c>
      <c r="N61">
        <v>21707</v>
      </c>
      <c r="O61">
        <v>15919</v>
      </c>
      <c r="P61">
        <v>7236</v>
      </c>
      <c r="Q61">
        <v>1447</v>
      </c>
      <c r="R61">
        <v>1085</v>
      </c>
    </row>
    <row r="62" spans="1:18" x14ac:dyDescent="0.3">
      <c r="A62" t="s">
        <v>461</v>
      </c>
      <c r="B62" t="s">
        <v>437</v>
      </c>
      <c r="C62">
        <v>379637</v>
      </c>
      <c r="D62">
        <v>18523</v>
      </c>
      <c r="E62">
        <v>0</v>
      </c>
      <c r="F62">
        <v>202301</v>
      </c>
      <c r="G62">
        <v>63942</v>
      </c>
      <c r="H62">
        <v>272</v>
      </c>
      <c r="I62">
        <v>5793</v>
      </c>
      <c r="J62">
        <v>1533</v>
      </c>
      <c r="K62">
        <v>4715</v>
      </c>
      <c r="L62">
        <v>642</v>
      </c>
      <c r="M62">
        <v>42319</v>
      </c>
      <c r="N62">
        <v>18136</v>
      </c>
      <c r="O62">
        <v>13300</v>
      </c>
      <c r="P62">
        <v>6045</v>
      </c>
      <c r="Q62">
        <v>1209</v>
      </c>
      <c r="R62">
        <v>907</v>
      </c>
    </row>
    <row r="63" spans="1:18" x14ac:dyDescent="0.3">
      <c r="A63" t="s">
        <v>462</v>
      </c>
      <c r="B63" t="s">
        <v>432</v>
      </c>
      <c r="C63">
        <v>305547</v>
      </c>
      <c r="D63">
        <v>25506</v>
      </c>
      <c r="E63">
        <v>0</v>
      </c>
      <c r="F63">
        <v>132253</v>
      </c>
      <c r="G63">
        <v>1350</v>
      </c>
      <c r="H63">
        <v>0</v>
      </c>
      <c r="I63">
        <v>4587</v>
      </c>
      <c r="J63">
        <v>473</v>
      </c>
      <c r="K63">
        <v>1047</v>
      </c>
      <c r="L63">
        <v>241</v>
      </c>
      <c r="M63">
        <v>72371</v>
      </c>
      <c r="N63">
        <v>31016</v>
      </c>
      <c r="O63">
        <v>22745</v>
      </c>
      <c r="P63">
        <v>10339</v>
      </c>
      <c r="Q63">
        <v>2068</v>
      </c>
      <c r="R63">
        <v>1551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F46A-D3E6-4D67-925E-665C460E5F22}">
  <dimension ref="B2:B3"/>
  <sheetViews>
    <sheetView workbookViewId="0">
      <selection activeCell="G24" sqref="G24"/>
    </sheetView>
  </sheetViews>
  <sheetFormatPr defaultRowHeight="14.4" x14ac:dyDescent="0.3"/>
  <sheetData>
    <row r="2" spans="2:2" x14ac:dyDescent="0.3">
      <c r="B2" t="s">
        <v>1327</v>
      </c>
    </row>
    <row r="3" spans="2:2" x14ac:dyDescent="0.3">
      <c r="B3" t="s">
        <v>1326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1E43-AE25-4B89-A997-0768F6753169}">
  <dimension ref="A1:L334"/>
  <sheetViews>
    <sheetView topLeftCell="A14" workbookViewId="0">
      <selection activeCell="F33" sqref="F33:F42"/>
    </sheetView>
  </sheetViews>
  <sheetFormatPr defaultRowHeight="14.4" x14ac:dyDescent="0.3"/>
  <sheetData>
    <row r="1" spans="1:12" x14ac:dyDescent="0.3">
      <c r="A1" t="s">
        <v>975</v>
      </c>
      <c r="B1" t="s">
        <v>976</v>
      </c>
      <c r="C1" t="s">
        <v>977</v>
      </c>
      <c r="D1" t="s">
        <v>978</v>
      </c>
      <c r="E1" t="s">
        <v>979</v>
      </c>
      <c r="F1" t="s">
        <v>980</v>
      </c>
      <c r="I1" t="s">
        <v>978</v>
      </c>
      <c r="J1" t="s">
        <v>975</v>
      </c>
      <c r="K1" t="s">
        <v>977</v>
      </c>
      <c r="L1" t="s">
        <v>980</v>
      </c>
    </row>
    <row r="2" spans="1:12" x14ac:dyDescent="0.3">
      <c r="A2" t="s">
        <v>624</v>
      </c>
      <c r="B2" t="s">
        <v>663</v>
      </c>
      <c r="C2" t="s">
        <v>621</v>
      </c>
      <c r="D2" t="s">
        <v>981</v>
      </c>
      <c r="E2">
        <v>1101</v>
      </c>
      <c r="F2" s="4">
        <v>154822</v>
      </c>
      <c r="I2" t="s">
        <v>981</v>
      </c>
      <c r="J2" t="s">
        <v>624</v>
      </c>
      <c r="K2" t="s">
        <v>621</v>
      </c>
      <c r="L2" s="4">
        <v>154822</v>
      </c>
    </row>
    <row r="3" spans="1:12" x14ac:dyDescent="0.3">
      <c r="A3" t="s">
        <v>624</v>
      </c>
      <c r="B3" t="s">
        <v>663</v>
      </c>
      <c r="C3" t="s">
        <v>622</v>
      </c>
      <c r="D3" t="s">
        <v>982</v>
      </c>
      <c r="E3">
        <v>1102</v>
      </c>
      <c r="F3" s="4">
        <v>262070</v>
      </c>
      <c r="I3" t="s">
        <v>982</v>
      </c>
      <c r="J3" t="s">
        <v>624</v>
      </c>
      <c r="K3" t="s">
        <v>622</v>
      </c>
      <c r="L3" s="4">
        <v>262070</v>
      </c>
    </row>
    <row r="4" spans="1:12" x14ac:dyDescent="0.3">
      <c r="A4" t="s">
        <v>624</v>
      </c>
      <c r="B4" t="s">
        <v>663</v>
      </c>
      <c r="C4" t="s">
        <v>626</v>
      </c>
      <c r="D4" t="s">
        <v>983</v>
      </c>
      <c r="E4">
        <v>1103</v>
      </c>
      <c r="F4" s="4">
        <v>113578</v>
      </c>
      <c r="I4" t="s">
        <v>983</v>
      </c>
      <c r="J4" t="s">
        <v>624</v>
      </c>
      <c r="K4" t="s">
        <v>626</v>
      </c>
      <c r="L4" s="4">
        <v>113578</v>
      </c>
    </row>
    <row r="5" spans="1:12" x14ac:dyDescent="0.3">
      <c r="A5" t="s">
        <v>624</v>
      </c>
      <c r="B5" t="s">
        <v>663</v>
      </c>
      <c r="C5" t="s">
        <v>627</v>
      </c>
      <c r="D5" t="s">
        <v>984</v>
      </c>
      <c r="E5">
        <v>1104</v>
      </c>
      <c r="F5" s="4">
        <v>110134</v>
      </c>
      <c r="I5" t="s">
        <v>984</v>
      </c>
      <c r="J5" t="s">
        <v>624</v>
      </c>
      <c r="K5" t="s">
        <v>627</v>
      </c>
      <c r="L5" s="4">
        <v>110134</v>
      </c>
    </row>
    <row r="6" spans="1:12" x14ac:dyDescent="0.3">
      <c r="A6" t="s">
        <v>624</v>
      </c>
      <c r="B6" t="s">
        <v>663</v>
      </c>
      <c r="C6" t="s">
        <v>628</v>
      </c>
      <c r="D6" t="s">
        <v>985</v>
      </c>
      <c r="E6">
        <v>1105</v>
      </c>
      <c r="F6" s="4">
        <v>59199</v>
      </c>
      <c r="I6" t="s">
        <v>985</v>
      </c>
      <c r="J6" t="s">
        <v>624</v>
      </c>
      <c r="K6" t="s">
        <v>628</v>
      </c>
      <c r="L6" s="4">
        <v>59199</v>
      </c>
    </row>
    <row r="7" spans="1:12" x14ac:dyDescent="0.3">
      <c r="A7" t="s">
        <v>624</v>
      </c>
      <c r="B7" t="s">
        <v>663</v>
      </c>
      <c r="C7" t="s">
        <v>631</v>
      </c>
      <c r="D7" t="s">
        <v>986</v>
      </c>
      <c r="E7">
        <v>1106</v>
      </c>
      <c r="F7" s="4">
        <v>121870</v>
      </c>
      <c r="I7" t="s">
        <v>986</v>
      </c>
      <c r="J7" t="s">
        <v>624</v>
      </c>
      <c r="K7" t="s">
        <v>631</v>
      </c>
      <c r="L7" s="4">
        <v>121870</v>
      </c>
    </row>
    <row r="8" spans="1:12" x14ac:dyDescent="0.3">
      <c r="A8" t="s">
        <v>624</v>
      </c>
      <c r="B8" t="s">
        <v>663</v>
      </c>
      <c r="C8" t="s">
        <v>632</v>
      </c>
      <c r="D8" t="s">
        <v>987</v>
      </c>
      <c r="E8">
        <v>1107</v>
      </c>
      <c r="F8" s="4">
        <v>168662</v>
      </c>
      <c r="I8" t="s">
        <v>987</v>
      </c>
      <c r="J8" t="s">
        <v>624</v>
      </c>
      <c r="K8" t="s">
        <v>632</v>
      </c>
      <c r="L8" s="4">
        <v>168662</v>
      </c>
    </row>
    <row r="9" spans="1:12" x14ac:dyDescent="0.3">
      <c r="A9" t="s">
        <v>624</v>
      </c>
      <c r="B9" t="s">
        <v>663</v>
      </c>
      <c r="C9" t="s">
        <v>633</v>
      </c>
      <c r="D9" t="s">
        <v>988</v>
      </c>
      <c r="E9">
        <v>1108</v>
      </c>
      <c r="F9" s="4">
        <v>155263</v>
      </c>
      <c r="I9" t="s">
        <v>988</v>
      </c>
      <c r="J9" t="s">
        <v>624</v>
      </c>
      <c r="K9" t="s">
        <v>633</v>
      </c>
      <c r="L9" s="4">
        <v>155263</v>
      </c>
    </row>
    <row r="10" spans="1:12" x14ac:dyDescent="0.3">
      <c r="A10" t="s">
        <v>624</v>
      </c>
      <c r="B10" t="s">
        <v>663</v>
      </c>
      <c r="C10" t="s">
        <v>634</v>
      </c>
      <c r="D10" t="s">
        <v>989</v>
      </c>
      <c r="E10">
        <v>1109</v>
      </c>
      <c r="F10" s="4">
        <v>117594</v>
      </c>
      <c r="I10" t="s">
        <v>989</v>
      </c>
      <c r="J10" t="s">
        <v>624</v>
      </c>
      <c r="K10" t="s">
        <v>634</v>
      </c>
      <c r="L10" s="4">
        <v>117594</v>
      </c>
    </row>
    <row r="11" spans="1:12" x14ac:dyDescent="0.3">
      <c r="A11" t="s">
        <v>624</v>
      </c>
      <c r="B11" t="s">
        <v>663</v>
      </c>
      <c r="C11" t="s">
        <v>635</v>
      </c>
      <c r="D11" t="s">
        <v>990</v>
      </c>
      <c r="E11">
        <v>1110</v>
      </c>
      <c r="F11" s="4">
        <v>132703</v>
      </c>
      <c r="I11" t="s">
        <v>990</v>
      </c>
      <c r="J11" t="s">
        <v>624</v>
      </c>
      <c r="K11" t="s">
        <v>635</v>
      </c>
      <c r="L11" s="4">
        <v>132703</v>
      </c>
    </row>
    <row r="12" spans="1:12" x14ac:dyDescent="0.3">
      <c r="A12" t="s">
        <v>624</v>
      </c>
      <c r="B12" t="s">
        <v>663</v>
      </c>
      <c r="C12" t="s">
        <v>636</v>
      </c>
      <c r="D12" t="s">
        <v>991</v>
      </c>
      <c r="E12">
        <v>1111</v>
      </c>
      <c r="F12" s="4">
        <v>212572</v>
      </c>
      <c r="I12" t="s">
        <v>991</v>
      </c>
      <c r="J12" t="s">
        <v>624</v>
      </c>
      <c r="K12" t="s">
        <v>636</v>
      </c>
      <c r="L12" s="4">
        <v>212572</v>
      </c>
    </row>
    <row r="13" spans="1:12" x14ac:dyDescent="0.3">
      <c r="A13" t="s">
        <v>624</v>
      </c>
      <c r="B13" t="s">
        <v>663</v>
      </c>
      <c r="C13" t="s">
        <v>637</v>
      </c>
      <c r="D13" t="s">
        <v>992</v>
      </c>
      <c r="E13">
        <v>1112</v>
      </c>
      <c r="F13" s="4">
        <v>167887</v>
      </c>
      <c r="I13" t="s">
        <v>992</v>
      </c>
      <c r="J13" t="s">
        <v>624</v>
      </c>
      <c r="K13" t="s">
        <v>637</v>
      </c>
      <c r="L13" s="4">
        <v>167887</v>
      </c>
    </row>
    <row r="14" spans="1:12" x14ac:dyDescent="0.3">
      <c r="A14" t="s">
        <v>624</v>
      </c>
      <c r="B14" t="s">
        <v>663</v>
      </c>
      <c r="C14" t="s">
        <v>638</v>
      </c>
      <c r="D14" t="s">
        <v>993</v>
      </c>
      <c r="E14">
        <v>1113</v>
      </c>
      <c r="F14" s="4">
        <v>170779</v>
      </c>
      <c r="I14" t="s">
        <v>993</v>
      </c>
      <c r="J14" t="s">
        <v>624</v>
      </c>
      <c r="K14" t="s">
        <v>638</v>
      </c>
      <c r="L14" s="4">
        <v>170779</v>
      </c>
    </row>
    <row r="15" spans="1:12" x14ac:dyDescent="0.3">
      <c r="A15" t="s">
        <v>624</v>
      </c>
      <c r="B15" t="s">
        <v>663</v>
      </c>
      <c r="C15" t="s">
        <v>639</v>
      </c>
      <c r="D15" t="s">
        <v>994</v>
      </c>
      <c r="E15">
        <v>1114</v>
      </c>
      <c r="F15" s="4">
        <v>103719</v>
      </c>
      <c r="I15" t="s">
        <v>994</v>
      </c>
      <c r="J15" t="s">
        <v>624</v>
      </c>
      <c r="K15" t="s">
        <v>639</v>
      </c>
      <c r="L15" s="4">
        <v>103719</v>
      </c>
    </row>
    <row r="16" spans="1:12" x14ac:dyDescent="0.3">
      <c r="A16" t="s">
        <v>624</v>
      </c>
      <c r="B16" t="s">
        <v>663</v>
      </c>
      <c r="C16" t="s">
        <v>644</v>
      </c>
      <c r="D16" t="s">
        <v>995</v>
      </c>
      <c r="E16">
        <v>1115</v>
      </c>
      <c r="F16" s="4">
        <v>164818</v>
      </c>
      <c r="I16" t="s">
        <v>995</v>
      </c>
      <c r="J16" t="s">
        <v>624</v>
      </c>
      <c r="K16" t="s">
        <v>644</v>
      </c>
      <c r="L16" s="4">
        <v>164818</v>
      </c>
    </row>
    <row r="17" spans="1:12" x14ac:dyDescent="0.3">
      <c r="A17" t="s">
        <v>624</v>
      </c>
      <c r="B17" t="s">
        <v>663</v>
      </c>
      <c r="C17" t="s">
        <v>646</v>
      </c>
      <c r="D17" t="s">
        <v>996</v>
      </c>
      <c r="E17">
        <v>1116</v>
      </c>
      <c r="F17" s="4">
        <v>244726</v>
      </c>
      <c r="I17" t="s">
        <v>996</v>
      </c>
      <c r="J17" t="s">
        <v>624</v>
      </c>
      <c r="K17" t="s">
        <v>646</v>
      </c>
      <c r="L17" s="4">
        <v>244726</v>
      </c>
    </row>
    <row r="18" spans="1:12" x14ac:dyDescent="0.3">
      <c r="A18" t="s">
        <v>624</v>
      </c>
      <c r="B18" t="s">
        <v>663</v>
      </c>
      <c r="C18" t="s">
        <v>647</v>
      </c>
      <c r="D18" t="s">
        <v>997</v>
      </c>
      <c r="E18">
        <v>1117</v>
      </c>
      <c r="F18" s="4">
        <v>114598</v>
      </c>
      <c r="I18" t="s">
        <v>997</v>
      </c>
      <c r="J18" t="s">
        <v>624</v>
      </c>
      <c r="K18" t="s">
        <v>647</v>
      </c>
      <c r="L18" s="4">
        <v>114598</v>
      </c>
    </row>
    <row r="19" spans="1:12" x14ac:dyDescent="0.3">
      <c r="A19" t="s">
        <v>624</v>
      </c>
      <c r="B19" t="s">
        <v>663</v>
      </c>
      <c r="C19" t="s">
        <v>649</v>
      </c>
      <c r="D19" t="s">
        <v>998</v>
      </c>
      <c r="E19">
        <v>1118</v>
      </c>
      <c r="F19" s="4">
        <v>152317</v>
      </c>
      <c r="I19" t="s">
        <v>998</v>
      </c>
      <c r="J19" t="s">
        <v>624</v>
      </c>
      <c r="K19" t="s">
        <v>649</v>
      </c>
      <c r="L19" s="4">
        <v>152317</v>
      </c>
    </row>
    <row r="20" spans="1:12" x14ac:dyDescent="0.3">
      <c r="A20" t="s">
        <v>624</v>
      </c>
      <c r="B20" t="s">
        <v>663</v>
      </c>
      <c r="C20" t="s">
        <v>623</v>
      </c>
      <c r="D20" t="s">
        <v>999</v>
      </c>
      <c r="E20">
        <v>1119</v>
      </c>
      <c r="F20" s="4">
        <v>231571</v>
      </c>
      <c r="I20" t="s">
        <v>999</v>
      </c>
      <c r="J20" t="s">
        <v>624</v>
      </c>
      <c r="K20" t="s">
        <v>623</v>
      </c>
      <c r="L20" s="4">
        <v>231571</v>
      </c>
    </row>
    <row r="21" spans="1:12" x14ac:dyDescent="0.3">
      <c r="A21" t="s">
        <v>624</v>
      </c>
      <c r="B21" t="s">
        <v>663</v>
      </c>
      <c r="C21" t="s">
        <v>624</v>
      </c>
      <c r="D21" t="s">
        <v>1000</v>
      </c>
      <c r="E21">
        <v>1120</v>
      </c>
      <c r="F21" s="4">
        <v>211118</v>
      </c>
      <c r="I21" t="s">
        <v>1000</v>
      </c>
      <c r="J21" t="s">
        <v>624</v>
      </c>
      <c r="K21" t="s">
        <v>624</v>
      </c>
      <c r="L21" s="4">
        <v>211118</v>
      </c>
    </row>
    <row r="22" spans="1:12" x14ac:dyDescent="0.3">
      <c r="A22" t="s">
        <v>1001</v>
      </c>
      <c r="B22" t="s">
        <v>654</v>
      </c>
      <c r="C22" t="s">
        <v>650</v>
      </c>
      <c r="D22" t="s">
        <v>1002</v>
      </c>
      <c r="E22">
        <v>1201</v>
      </c>
      <c r="F22" s="4">
        <v>38383</v>
      </c>
      <c r="I22" t="s">
        <v>1002</v>
      </c>
      <c r="J22" t="s">
        <v>1001</v>
      </c>
      <c r="K22" t="s">
        <v>650</v>
      </c>
      <c r="L22" s="4">
        <v>38383</v>
      </c>
    </row>
    <row r="23" spans="1:12" x14ac:dyDescent="0.3">
      <c r="A23" t="s">
        <v>1001</v>
      </c>
      <c r="B23" t="s">
        <v>654</v>
      </c>
      <c r="C23" t="s">
        <v>653</v>
      </c>
      <c r="D23" t="s">
        <v>1003</v>
      </c>
      <c r="E23">
        <v>1202</v>
      </c>
      <c r="F23" s="4">
        <v>50926</v>
      </c>
      <c r="I23" t="s">
        <v>1003</v>
      </c>
      <c r="J23" t="s">
        <v>1001</v>
      </c>
      <c r="K23" t="s">
        <v>653</v>
      </c>
      <c r="L23" s="4">
        <v>50926</v>
      </c>
    </row>
    <row r="24" spans="1:12" x14ac:dyDescent="0.3">
      <c r="A24" t="s">
        <v>1001</v>
      </c>
      <c r="B24" t="s">
        <v>654</v>
      </c>
      <c r="C24" t="s">
        <v>655</v>
      </c>
      <c r="D24" t="s">
        <v>1004</v>
      </c>
      <c r="E24">
        <v>1203</v>
      </c>
      <c r="F24" s="4">
        <v>21268</v>
      </c>
      <c r="I24" t="s">
        <v>1004</v>
      </c>
      <c r="J24" t="s">
        <v>1001</v>
      </c>
      <c r="K24" t="s">
        <v>655</v>
      </c>
      <c r="L24" s="4">
        <v>21268</v>
      </c>
    </row>
    <row r="25" spans="1:12" x14ac:dyDescent="0.3">
      <c r="A25" t="s">
        <v>1001</v>
      </c>
      <c r="B25" t="s">
        <v>654</v>
      </c>
      <c r="C25" t="s">
        <v>657</v>
      </c>
      <c r="D25" t="s">
        <v>1005</v>
      </c>
      <c r="E25">
        <v>1204</v>
      </c>
      <c r="F25" s="4">
        <v>127388</v>
      </c>
      <c r="I25" t="s">
        <v>1005</v>
      </c>
      <c r="J25" t="s">
        <v>1001</v>
      </c>
      <c r="K25" t="s">
        <v>657</v>
      </c>
      <c r="L25" s="4">
        <v>127388</v>
      </c>
    </row>
    <row r="26" spans="1:12" x14ac:dyDescent="0.3">
      <c r="A26" t="s">
        <v>1001</v>
      </c>
      <c r="B26" t="s">
        <v>654</v>
      </c>
      <c r="C26" t="s">
        <v>630</v>
      </c>
      <c r="D26" t="s">
        <v>1006</v>
      </c>
      <c r="E26">
        <v>1205</v>
      </c>
      <c r="F26" s="4">
        <v>22694</v>
      </c>
      <c r="I26" t="s">
        <v>1006</v>
      </c>
      <c r="J26" t="s">
        <v>1001</v>
      </c>
      <c r="K26" t="s">
        <v>630</v>
      </c>
      <c r="L26" s="4">
        <v>22694</v>
      </c>
    </row>
    <row r="27" spans="1:12" x14ac:dyDescent="0.3">
      <c r="A27" t="s">
        <v>1001</v>
      </c>
      <c r="B27" t="s">
        <v>654</v>
      </c>
      <c r="C27" t="s">
        <v>659</v>
      </c>
      <c r="D27" t="s">
        <v>1007</v>
      </c>
      <c r="E27">
        <v>1206</v>
      </c>
      <c r="F27" s="4">
        <v>77979</v>
      </c>
      <c r="I27" t="s">
        <v>1007</v>
      </c>
      <c r="J27" t="s">
        <v>1001</v>
      </c>
      <c r="K27" t="s">
        <v>659</v>
      </c>
      <c r="L27" s="4">
        <v>77979</v>
      </c>
    </row>
    <row r="28" spans="1:12" x14ac:dyDescent="0.3">
      <c r="A28" t="s">
        <v>1001</v>
      </c>
      <c r="B28" t="s">
        <v>654</v>
      </c>
      <c r="C28" t="s">
        <v>662</v>
      </c>
      <c r="D28" t="s">
        <v>1008</v>
      </c>
      <c r="E28">
        <v>1207</v>
      </c>
      <c r="F28" s="4">
        <v>21606</v>
      </c>
      <c r="I28" t="s">
        <v>1008</v>
      </c>
      <c r="J28" t="s">
        <v>1001</v>
      </c>
      <c r="K28" t="s">
        <v>662</v>
      </c>
      <c r="L28" s="4">
        <v>21606</v>
      </c>
    </row>
    <row r="29" spans="1:12" x14ac:dyDescent="0.3">
      <c r="A29" t="s">
        <v>1001</v>
      </c>
      <c r="B29" t="s">
        <v>654</v>
      </c>
      <c r="C29" t="s">
        <v>664</v>
      </c>
      <c r="D29" t="s">
        <v>1009</v>
      </c>
      <c r="E29">
        <v>1208</v>
      </c>
      <c r="F29" s="4">
        <v>34044</v>
      </c>
      <c r="I29" t="s">
        <v>1009</v>
      </c>
      <c r="J29" t="s">
        <v>1001</v>
      </c>
      <c r="K29" t="s">
        <v>664</v>
      </c>
      <c r="L29" s="4">
        <v>34044</v>
      </c>
    </row>
    <row r="30" spans="1:12" x14ac:dyDescent="0.3">
      <c r="A30" t="s">
        <v>1001</v>
      </c>
      <c r="B30" t="s">
        <v>654</v>
      </c>
      <c r="C30" t="s">
        <v>665</v>
      </c>
      <c r="D30" t="s">
        <v>1010</v>
      </c>
      <c r="E30">
        <v>1209</v>
      </c>
      <c r="F30" s="4">
        <v>36576</v>
      </c>
      <c r="I30" t="s">
        <v>1010</v>
      </c>
      <c r="J30" t="s">
        <v>1001</v>
      </c>
      <c r="K30" t="s">
        <v>665</v>
      </c>
      <c r="L30" s="4">
        <v>36576</v>
      </c>
    </row>
    <row r="31" spans="1:12" x14ac:dyDescent="0.3">
      <c r="A31" t="s">
        <v>1001</v>
      </c>
      <c r="B31" t="s">
        <v>654</v>
      </c>
      <c r="C31" t="s">
        <v>641</v>
      </c>
      <c r="D31" t="s">
        <v>1011</v>
      </c>
      <c r="E31">
        <v>1210</v>
      </c>
      <c r="F31" s="4">
        <v>38024</v>
      </c>
      <c r="I31" t="s">
        <v>1011</v>
      </c>
      <c r="J31" t="s">
        <v>1001</v>
      </c>
      <c r="K31" t="s">
        <v>641</v>
      </c>
      <c r="L31" s="4">
        <v>38024</v>
      </c>
    </row>
    <row r="32" spans="1:12" x14ac:dyDescent="0.3">
      <c r="A32" t="s">
        <v>1001</v>
      </c>
      <c r="B32" t="s">
        <v>654</v>
      </c>
      <c r="C32" t="s">
        <v>643</v>
      </c>
      <c r="D32" t="s">
        <v>1012</v>
      </c>
      <c r="E32">
        <v>1211</v>
      </c>
      <c r="F32" s="4">
        <v>160114</v>
      </c>
      <c r="I32" t="s">
        <v>1012</v>
      </c>
      <c r="J32" t="s">
        <v>1001</v>
      </c>
      <c r="K32" t="s">
        <v>643</v>
      </c>
      <c r="L32" s="4">
        <v>160114</v>
      </c>
    </row>
    <row r="33" spans="1:12" x14ac:dyDescent="0.3">
      <c r="A33" t="s">
        <v>1013</v>
      </c>
      <c r="B33" t="s">
        <v>642</v>
      </c>
      <c r="C33" t="s">
        <v>645</v>
      </c>
      <c r="D33" t="s">
        <v>1014</v>
      </c>
      <c r="E33">
        <v>1301</v>
      </c>
      <c r="F33" s="4">
        <v>144716</v>
      </c>
      <c r="I33" t="s">
        <v>1014</v>
      </c>
      <c r="J33" t="s">
        <v>1013</v>
      </c>
      <c r="K33" t="s">
        <v>645</v>
      </c>
      <c r="L33" s="4">
        <v>144716</v>
      </c>
    </row>
    <row r="34" spans="1:12" x14ac:dyDescent="0.3">
      <c r="A34" t="s">
        <v>1013</v>
      </c>
      <c r="B34" t="s">
        <v>642</v>
      </c>
      <c r="C34" t="s">
        <v>666</v>
      </c>
      <c r="D34" t="s">
        <v>1015</v>
      </c>
      <c r="E34">
        <v>1302</v>
      </c>
      <c r="F34" s="4">
        <v>508855</v>
      </c>
      <c r="I34" t="s">
        <v>1015</v>
      </c>
      <c r="J34" t="s">
        <v>1013</v>
      </c>
      <c r="K34" t="s">
        <v>666</v>
      </c>
      <c r="L34" s="4">
        <v>508855</v>
      </c>
    </row>
    <row r="35" spans="1:12" x14ac:dyDescent="0.3">
      <c r="A35" t="s">
        <v>1013</v>
      </c>
      <c r="B35" t="s">
        <v>642</v>
      </c>
      <c r="C35" t="s">
        <v>668</v>
      </c>
      <c r="D35" t="s">
        <v>1016</v>
      </c>
      <c r="E35">
        <v>1303</v>
      </c>
      <c r="F35" s="4">
        <v>278974</v>
      </c>
      <c r="I35" t="s">
        <v>1016</v>
      </c>
      <c r="J35" t="s">
        <v>1013</v>
      </c>
      <c r="K35" t="s">
        <v>668</v>
      </c>
      <c r="L35" s="4">
        <v>278974</v>
      </c>
    </row>
    <row r="36" spans="1:12" x14ac:dyDescent="0.3">
      <c r="A36" t="s">
        <v>1013</v>
      </c>
      <c r="B36" t="s">
        <v>642</v>
      </c>
      <c r="C36" t="s">
        <v>670</v>
      </c>
      <c r="D36" t="s">
        <v>1017</v>
      </c>
      <c r="E36">
        <v>1304</v>
      </c>
      <c r="F36" s="4">
        <v>244315</v>
      </c>
      <c r="I36" t="s">
        <v>1017</v>
      </c>
      <c r="J36" t="s">
        <v>1013</v>
      </c>
      <c r="K36" t="s">
        <v>670</v>
      </c>
      <c r="L36" s="4">
        <v>244315</v>
      </c>
    </row>
    <row r="37" spans="1:12" x14ac:dyDescent="0.3">
      <c r="A37" t="s">
        <v>1013</v>
      </c>
      <c r="B37" t="s">
        <v>642</v>
      </c>
      <c r="C37" t="s">
        <v>671</v>
      </c>
      <c r="D37" t="s">
        <v>1018</v>
      </c>
      <c r="E37">
        <v>1305</v>
      </c>
      <c r="F37" s="4">
        <v>729741</v>
      </c>
      <c r="I37" t="s">
        <v>1018</v>
      </c>
      <c r="J37" t="s">
        <v>1013</v>
      </c>
      <c r="K37" t="s">
        <v>671</v>
      </c>
      <c r="L37" s="4">
        <v>729741</v>
      </c>
    </row>
    <row r="38" spans="1:12" x14ac:dyDescent="0.3">
      <c r="A38" t="s">
        <v>1013</v>
      </c>
      <c r="B38" t="s">
        <v>642</v>
      </c>
      <c r="C38" t="s">
        <v>673</v>
      </c>
      <c r="D38" t="s">
        <v>1019</v>
      </c>
      <c r="E38">
        <v>1306</v>
      </c>
      <c r="F38" s="4">
        <v>226266</v>
      </c>
      <c r="I38" t="s">
        <v>1019</v>
      </c>
      <c r="J38" t="s">
        <v>1013</v>
      </c>
      <c r="K38" t="s">
        <v>673</v>
      </c>
      <c r="L38" s="4">
        <v>226266</v>
      </c>
    </row>
    <row r="39" spans="1:12" x14ac:dyDescent="0.3">
      <c r="A39" t="s">
        <v>1013</v>
      </c>
      <c r="B39" t="s">
        <v>642</v>
      </c>
      <c r="C39" t="s">
        <v>674</v>
      </c>
      <c r="D39" t="s">
        <v>1020</v>
      </c>
      <c r="E39">
        <v>1307</v>
      </c>
      <c r="F39" s="4">
        <v>147283</v>
      </c>
      <c r="I39" t="s">
        <v>1020</v>
      </c>
      <c r="J39" t="s">
        <v>1013</v>
      </c>
      <c r="K39" t="s">
        <v>674</v>
      </c>
      <c r="L39" s="4">
        <v>147283</v>
      </c>
    </row>
    <row r="40" spans="1:12" x14ac:dyDescent="0.3">
      <c r="A40" t="s">
        <v>1013</v>
      </c>
      <c r="B40" t="s">
        <v>642</v>
      </c>
      <c r="C40" t="s">
        <v>675</v>
      </c>
      <c r="D40" t="s">
        <v>1021</v>
      </c>
      <c r="E40">
        <v>1308</v>
      </c>
      <c r="F40" s="4">
        <v>626881</v>
      </c>
      <c r="I40" t="s">
        <v>1021</v>
      </c>
      <c r="J40" t="s">
        <v>1013</v>
      </c>
      <c r="K40" t="s">
        <v>675</v>
      </c>
      <c r="L40" s="4">
        <v>626881</v>
      </c>
    </row>
    <row r="41" spans="1:12" x14ac:dyDescent="0.3">
      <c r="A41" t="s">
        <v>1013</v>
      </c>
      <c r="B41" t="s">
        <v>642</v>
      </c>
      <c r="C41" t="s">
        <v>676</v>
      </c>
      <c r="D41" t="s">
        <v>1022</v>
      </c>
      <c r="E41">
        <v>1309</v>
      </c>
      <c r="F41" s="4">
        <v>398467</v>
      </c>
      <c r="I41" t="s">
        <v>1022</v>
      </c>
      <c r="J41" t="s">
        <v>1013</v>
      </c>
      <c r="K41" t="s">
        <v>676</v>
      </c>
      <c r="L41" s="4">
        <v>398467</v>
      </c>
    </row>
    <row r="42" spans="1:12" x14ac:dyDescent="0.3">
      <c r="A42" t="s">
        <v>1013</v>
      </c>
      <c r="B42" t="s">
        <v>642</v>
      </c>
      <c r="C42" t="s">
        <v>677</v>
      </c>
      <c r="D42" t="s">
        <v>1023</v>
      </c>
      <c r="E42">
        <v>1310</v>
      </c>
      <c r="F42" s="4">
        <v>464117</v>
      </c>
      <c r="I42" t="s">
        <v>1023</v>
      </c>
      <c r="J42" t="s">
        <v>1013</v>
      </c>
      <c r="K42" t="s">
        <v>677</v>
      </c>
      <c r="L42" s="4">
        <v>464117</v>
      </c>
    </row>
    <row r="43" spans="1:12" x14ac:dyDescent="0.3">
      <c r="A43" t="s">
        <v>688</v>
      </c>
      <c r="B43" t="s">
        <v>656</v>
      </c>
      <c r="C43" t="s">
        <v>679</v>
      </c>
      <c r="D43" t="s">
        <v>1024</v>
      </c>
      <c r="E43">
        <v>1401</v>
      </c>
      <c r="F43" s="4">
        <v>13645</v>
      </c>
      <c r="I43" t="s">
        <v>1024</v>
      </c>
      <c r="J43" t="s">
        <v>688</v>
      </c>
      <c r="K43" t="s">
        <v>679</v>
      </c>
      <c r="L43" s="4">
        <v>13645</v>
      </c>
    </row>
    <row r="44" spans="1:12" x14ac:dyDescent="0.3">
      <c r="A44" t="s">
        <v>688</v>
      </c>
      <c r="B44" t="s">
        <v>656</v>
      </c>
      <c r="C44" t="s">
        <v>681</v>
      </c>
      <c r="D44" t="s">
        <v>1025</v>
      </c>
      <c r="E44">
        <v>1402</v>
      </c>
      <c r="F44" s="4">
        <v>19876</v>
      </c>
      <c r="I44" t="s">
        <v>1025</v>
      </c>
      <c r="J44" t="s">
        <v>688</v>
      </c>
      <c r="K44" t="s">
        <v>681</v>
      </c>
      <c r="L44" s="4">
        <v>19876</v>
      </c>
    </row>
    <row r="45" spans="1:12" x14ac:dyDescent="0.3">
      <c r="A45" t="s">
        <v>688</v>
      </c>
      <c r="B45" t="s">
        <v>656</v>
      </c>
      <c r="C45" t="s">
        <v>682</v>
      </c>
      <c r="D45" t="s">
        <v>1026</v>
      </c>
      <c r="E45">
        <v>1403</v>
      </c>
      <c r="F45" s="4">
        <v>10350</v>
      </c>
      <c r="I45" t="s">
        <v>1026</v>
      </c>
      <c r="J45" t="s">
        <v>688</v>
      </c>
      <c r="K45" t="s">
        <v>682</v>
      </c>
      <c r="L45" s="4">
        <v>10350</v>
      </c>
    </row>
    <row r="46" spans="1:12" x14ac:dyDescent="0.3">
      <c r="A46" t="s">
        <v>688</v>
      </c>
      <c r="B46" t="s">
        <v>656</v>
      </c>
      <c r="C46" t="s">
        <v>683</v>
      </c>
      <c r="D46" t="s">
        <v>1027</v>
      </c>
      <c r="E46">
        <v>1404</v>
      </c>
      <c r="F46" s="4">
        <v>66338</v>
      </c>
      <c r="I46" t="s">
        <v>1027</v>
      </c>
      <c r="J46" t="s">
        <v>688</v>
      </c>
      <c r="K46" t="s">
        <v>683</v>
      </c>
      <c r="L46" s="4">
        <v>66338</v>
      </c>
    </row>
    <row r="47" spans="1:12" x14ac:dyDescent="0.3">
      <c r="A47" t="s">
        <v>688</v>
      </c>
      <c r="B47" t="s">
        <v>656</v>
      </c>
      <c r="C47" t="s">
        <v>669</v>
      </c>
      <c r="D47" t="s">
        <v>1028</v>
      </c>
      <c r="E47">
        <v>1405</v>
      </c>
      <c r="F47" s="4">
        <v>37328</v>
      </c>
      <c r="I47" t="s">
        <v>1028</v>
      </c>
      <c r="J47" t="s">
        <v>688</v>
      </c>
      <c r="K47" t="s">
        <v>669</v>
      </c>
      <c r="L47" s="4">
        <v>37328</v>
      </c>
    </row>
    <row r="48" spans="1:12" x14ac:dyDescent="0.3">
      <c r="A48" t="s">
        <v>688</v>
      </c>
      <c r="B48" t="s">
        <v>656</v>
      </c>
      <c r="C48" t="s">
        <v>672</v>
      </c>
      <c r="D48" t="s">
        <v>1029</v>
      </c>
      <c r="E48">
        <v>1406</v>
      </c>
      <c r="F48" s="4">
        <v>37604</v>
      </c>
      <c r="I48" t="s">
        <v>1029</v>
      </c>
      <c r="J48" t="s">
        <v>688</v>
      </c>
      <c r="K48" t="s">
        <v>672</v>
      </c>
      <c r="L48" s="4">
        <v>37604</v>
      </c>
    </row>
    <row r="49" spans="1:12" x14ac:dyDescent="0.3">
      <c r="A49" t="s">
        <v>688</v>
      </c>
      <c r="B49" t="s">
        <v>656</v>
      </c>
      <c r="C49" t="s">
        <v>660</v>
      </c>
      <c r="D49" t="s">
        <v>1030</v>
      </c>
      <c r="E49">
        <v>1407</v>
      </c>
      <c r="F49" s="4">
        <v>40295</v>
      </c>
      <c r="I49" t="s">
        <v>1030</v>
      </c>
      <c r="J49" t="s">
        <v>688</v>
      </c>
      <c r="K49" t="s">
        <v>660</v>
      </c>
      <c r="L49" s="4">
        <v>40295</v>
      </c>
    </row>
    <row r="50" spans="1:12" x14ac:dyDescent="0.3">
      <c r="A50" t="s">
        <v>688</v>
      </c>
      <c r="B50" t="s">
        <v>656</v>
      </c>
      <c r="C50" t="s">
        <v>684</v>
      </c>
      <c r="D50" t="s">
        <v>1031</v>
      </c>
      <c r="E50">
        <v>1408</v>
      </c>
      <c r="F50" s="4">
        <v>61396</v>
      </c>
      <c r="I50" t="s">
        <v>1031</v>
      </c>
      <c r="J50" t="s">
        <v>688</v>
      </c>
      <c r="K50" t="s">
        <v>684</v>
      </c>
      <c r="L50" s="4">
        <v>61396</v>
      </c>
    </row>
    <row r="51" spans="1:12" x14ac:dyDescent="0.3">
      <c r="A51" t="s">
        <v>688</v>
      </c>
      <c r="B51" t="s">
        <v>656</v>
      </c>
      <c r="C51" t="s">
        <v>686</v>
      </c>
      <c r="D51" t="s">
        <v>1032</v>
      </c>
      <c r="E51">
        <v>1409</v>
      </c>
      <c r="F51" s="4">
        <v>43807</v>
      </c>
      <c r="I51" t="s">
        <v>1032</v>
      </c>
      <c r="J51" t="s">
        <v>688</v>
      </c>
      <c r="K51" t="s">
        <v>686</v>
      </c>
      <c r="L51" s="4">
        <v>43807</v>
      </c>
    </row>
    <row r="52" spans="1:12" x14ac:dyDescent="0.3">
      <c r="A52" t="s">
        <v>688</v>
      </c>
      <c r="B52" t="s">
        <v>656</v>
      </c>
      <c r="C52" t="s">
        <v>688</v>
      </c>
      <c r="D52" t="s">
        <v>1033</v>
      </c>
      <c r="E52">
        <v>1410</v>
      </c>
      <c r="F52" s="4">
        <v>59040</v>
      </c>
      <c r="I52" t="s">
        <v>1033</v>
      </c>
      <c r="J52" t="s">
        <v>688</v>
      </c>
      <c r="K52" t="s">
        <v>688</v>
      </c>
      <c r="L52" s="4">
        <v>59040</v>
      </c>
    </row>
    <row r="53" spans="1:12" x14ac:dyDescent="0.3">
      <c r="A53" t="s">
        <v>688</v>
      </c>
      <c r="B53" t="s">
        <v>656</v>
      </c>
      <c r="C53" t="s">
        <v>667</v>
      </c>
      <c r="D53" t="s">
        <v>1034</v>
      </c>
      <c r="E53">
        <v>1411</v>
      </c>
      <c r="F53" s="4">
        <v>38819</v>
      </c>
      <c r="I53" t="s">
        <v>1034</v>
      </c>
      <c r="J53" t="s">
        <v>688</v>
      </c>
      <c r="K53" t="s">
        <v>667</v>
      </c>
      <c r="L53" s="4">
        <v>38819</v>
      </c>
    </row>
    <row r="54" spans="1:12" x14ac:dyDescent="0.3">
      <c r="A54" t="s">
        <v>688</v>
      </c>
      <c r="B54" t="s">
        <v>656</v>
      </c>
      <c r="C54" t="s">
        <v>678</v>
      </c>
      <c r="D54" t="s">
        <v>1035</v>
      </c>
      <c r="E54">
        <v>1412</v>
      </c>
      <c r="F54" s="4">
        <v>29417</v>
      </c>
      <c r="I54" t="s">
        <v>1035</v>
      </c>
      <c r="J54" t="s">
        <v>688</v>
      </c>
      <c r="K54" t="s">
        <v>678</v>
      </c>
      <c r="L54" s="4">
        <v>29417</v>
      </c>
    </row>
    <row r="55" spans="1:12" x14ac:dyDescent="0.3">
      <c r="A55" t="s">
        <v>688</v>
      </c>
      <c r="B55" t="s">
        <v>656</v>
      </c>
      <c r="C55" t="s">
        <v>689</v>
      </c>
      <c r="D55" t="s">
        <v>1036</v>
      </c>
      <c r="E55">
        <v>1413</v>
      </c>
      <c r="F55" s="4">
        <v>81525</v>
      </c>
      <c r="I55" t="s">
        <v>1036</v>
      </c>
      <c r="J55" t="s">
        <v>688</v>
      </c>
      <c r="K55" t="s">
        <v>689</v>
      </c>
      <c r="L55" s="4">
        <v>81525</v>
      </c>
    </row>
    <row r="56" spans="1:12" x14ac:dyDescent="0.3">
      <c r="A56" t="s">
        <v>688</v>
      </c>
      <c r="B56" t="s">
        <v>656</v>
      </c>
      <c r="C56" t="s">
        <v>690</v>
      </c>
      <c r="D56" t="s">
        <v>1037</v>
      </c>
      <c r="E56">
        <v>1414</v>
      </c>
      <c r="F56" s="4">
        <v>43155</v>
      </c>
      <c r="I56" t="s">
        <v>1037</v>
      </c>
      <c r="J56" t="s">
        <v>688</v>
      </c>
      <c r="K56" t="s">
        <v>690</v>
      </c>
      <c r="L56" s="4">
        <v>43155</v>
      </c>
    </row>
    <row r="57" spans="1:12" x14ac:dyDescent="0.3">
      <c r="A57" t="s">
        <v>688</v>
      </c>
      <c r="B57" t="s">
        <v>656</v>
      </c>
      <c r="C57" t="s">
        <v>691</v>
      </c>
      <c r="D57" t="s">
        <v>1038</v>
      </c>
      <c r="E57">
        <v>1415</v>
      </c>
      <c r="F57" s="4">
        <v>28352</v>
      </c>
      <c r="I57" t="s">
        <v>1038</v>
      </c>
      <c r="J57" t="s">
        <v>688</v>
      </c>
      <c r="K57" t="s">
        <v>691</v>
      </c>
      <c r="L57" s="4">
        <v>28352</v>
      </c>
    </row>
    <row r="58" spans="1:12" x14ac:dyDescent="0.3">
      <c r="A58" t="s">
        <v>688</v>
      </c>
      <c r="B58" t="s">
        <v>656</v>
      </c>
      <c r="C58" t="s">
        <v>693</v>
      </c>
      <c r="D58" t="s">
        <v>1039</v>
      </c>
      <c r="E58">
        <v>1416</v>
      </c>
      <c r="F58" s="4">
        <v>67058</v>
      </c>
      <c r="I58" t="s">
        <v>1039</v>
      </c>
      <c r="J58" t="s">
        <v>688</v>
      </c>
      <c r="K58" t="s">
        <v>693</v>
      </c>
      <c r="L58" s="4">
        <v>67058</v>
      </c>
    </row>
    <row r="59" spans="1:12" x14ac:dyDescent="0.3">
      <c r="A59" t="s">
        <v>688</v>
      </c>
      <c r="B59" t="s">
        <v>656</v>
      </c>
      <c r="C59" t="s">
        <v>680</v>
      </c>
      <c r="D59" t="s">
        <v>1040</v>
      </c>
      <c r="E59">
        <v>1417</v>
      </c>
      <c r="F59" s="4">
        <v>39708</v>
      </c>
      <c r="I59" t="s">
        <v>1040</v>
      </c>
      <c r="J59" t="s">
        <v>688</v>
      </c>
      <c r="K59" t="s">
        <v>680</v>
      </c>
      <c r="L59" s="4">
        <v>39708</v>
      </c>
    </row>
    <row r="60" spans="1:12" x14ac:dyDescent="0.3">
      <c r="A60" t="s">
        <v>688</v>
      </c>
      <c r="B60" t="s">
        <v>656</v>
      </c>
      <c r="C60" t="s">
        <v>695</v>
      </c>
      <c r="D60" t="s">
        <v>1041</v>
      </c>
      <c r="E60">
        <v>1418</v>
      </c>
      <c r="F60" s="4">
        <v>33158</v>
      </c>
      <c r="I60" t="s">
        <v>1041</v>
      </c>
      <c r="J60" t="s">
        <v>688</v>
      </c>
      <c r="K60" t="s">
        <v>695</v>
      </c>
      <c r="L60" s="4">
        <v>33158</v>
      </c>
    </row>
    <row r="61" spans="1:12" x14ac:dyDescent="0.3">
      <c r="A61" t="s">
        <v>688</v>
      </c>
      <c r="B61" t="s">
        <v>656</v>
      </c>
      <c r="C61" t="s">
        <v>697</v>
      </c>
      <c r="D61" t="s">
        <v>1042</v>
      </c>
      <c r="E61">
        <v>1419</v>
      </c>
      <c r="F61" s="4">
        <v>49412</v>
      </c>
      <c r="I61" t="s">
        <v>1042</v>
      </c>
      <c r="J61" t="s">
        <v>688</v>
      </c>
      <c r="K61" t="s">
        <v>697</v>
      </c>
      <c r="L61" s="4">
        <v>49412</v>
      </c>
    </row>
    <row r="62" spans="1:12" x14ac:dyDescent="0.3">
      <c r="A62" t="s">
        <v>688</v>
      </c>
      <c r="B62" t="s">
        <v>656</v>
      </c>
      <c r="C62" t="s">
        <v>699</v>
      </c>
      <c r="D62" t="s">
        <v>1043</v>
      </c>
      <c r="E62">
        <v>1420</v>
      </c>
      <c r="F62" s="4">
        <v>42717</v>
      </c>
      <c r="I62" t="s">
        <v>1043</v>
      </c>
      <c r="J62" t="s">
        <v>688</v>
      </c>
      <c r="K62" t="s">
        <v>699</v>
      </c>
      <c r="L62" s="4">
        <v>42717</v>
      </c>
    </row>
    <row r="63" spans="1:12" x14ac:dyDescent="0.3">
      <c r="A63" t="s">
        <v>1044</v>
      </c>
      <c r="B63" t="s">
        <v>652</v>
      </c>
      <c r="C63" t="s">
        <v>700</v>
      </c>
      <c r="D63" t="s">
        <v>1045</v>
      </c>
      <c r="E63">
        <v>1501</v>
      </c>
      <c r="F63" s="4">
        <v>193719</v>
      </c>
      <c r="I63" t="s">
        <v>1045</v>
      </c>
      <c r="J63" t="s">
        <v>1044</v>
      </c>
      <c r="K63" t="s">
        <v>700</v>
      </c>
      <c r="L63" s="4">
        <v>193719</v>
      </c>
    </row>
    <row r="64" spans="1:12" x14ac:dyDescent="0.3">
      <c r="A64" t="s">
        <v>1044</v>
      </c>
      <c r="B64" t="s">
        <v>652</v>
      </c>
      <c r="C64" t="s">
        <v>701</v>
      </c>
      <c r="D64" t="s">
        <v>1046</v>
      </c>
      <c r="E64">
        <v>1502</v>
      </c>
      <c r="F64" s="4">
        <v>162188</v>
      </c>
      <c r="I64" t="s">
        <v>1046</v>
      </c>
      <c r="J64" t="s">
        <v>1044</v>
      </c>
      <c r="K64" t="s">
        <v>701</v>
      </c>
      <c r="L64" s="4">
        <v>162188</v>
      </c>
    </row>
    <row r="65" spans="1:12" x14ac:dyDescent="0.3">
      <c r="A65" t="s">
        <v>1044</v>
      </c>
      <c r="B65" t="s">
        <v>652</v>
      </c>
      <c r="C65" t="s">
        <v>702</v>
      </c>
      <c r="D65" t="s">
        <v>1047</v>
      </c>
      <c r="E65">
        <v>1503</v>
      </c>
      <c r="F65" s="4">
        <v>216835</v>
      </c>
      <c r="I65" t="s">
        <v>1047</v>
      </c>
      <c r="J65" t="s">
        <v>1044</v>
      </c>
      <c r="K65" t="s">
        <v>702</v>
      </c>
      <c r="L65" s="4">
        <v>216835</v>
      </c>
    </row>
    <row r="66" spans="1:12" x14ac:dyDescent="0.3">
      <c r="A66" t="s">
        <v>1044</v>
      </c>
      <c r="B66" t="s">
        <v>652</v>
      </c>
      <c r="C66" t="s">
        <v>703</v>
      </c>
      <c r="D66" t="s">
        <v>1048</v>
      </c>
      <c r="E66">
        <v>1504</v>
      </c>
      <c r="F66" s="4">
        <v>276756</v>
      </c>
      <c r="I66" t="s">
        <v>1048</v>
      </c>
      <c r="J66" t="s">
        <v>1044</v>
      </c>
      <c r="K66" t="s">
        <v>703</v>
      </c>
      <c r="L66" s="4">
        <v>276756</v>
      </c>
    </row>
    <row r="67" spans="1:12" x14ac:dyDescent="0.3">
      <c r="A67" t="s">
        <v>1044</v>
      </c>
      <c r="B67" t="s">
        <v>652</v>
      </c>
      <c r="C67" t="s">
        <v>704</v>
      </c>
      <c r="D67" t="s">
        <v>1049</v>
      </c>
      <c r="E67">
        <v>1505</v>
      </c>
      <c r="F67" s="4">
        <v>94441</v>
      </c>
      <c r="I67" t="s">
        <v>1049</v>
      </c>
      <c r="J67" t="s">
        <v>1044</v>
      </c>
      <c r="K67" t="s">
        <v>704</v>
      </c>
      <c r="L67" s="4">
        <v>94441</v>
      </c>
    </row>
    <row r="68" spans="1:12" x14ac:dyDescent="0.3">
      <c r="A68" t="s">
        <v>1044</v>
      </c>
      <c r="B68" t="s">
        <v>652</v>
      </c>
      <c r="C68" t="s">
        <v>705</v>
      </c>
      <c r="D68" t="s">
        <v>1050</v>
      </c>
      <c r="E68">
        <v>1506</v>
      </c>
      <c r="F68" s="4">
        <v>27438</v>
      </c>
      <c r="I68" t="s">
        <v>1050</v>
      </c>
      <c r="J68" t="s">
        <v>1044</v>
      </c>
      <c r="K68" t="s">
        <v>705</v>
      </c>
      <c r="L68" s="4">
        <v>27438</v>
      </c>
    </row>
    <row r="69" spans="1:12" x14ac:dyDescent="0.3">
      <c r="A69" t="s">
        <v>1044</v>
      </c>
      <c r="B69" t="s">
        <v>652</v>
      </c>
      <c r="C69" t="s">
        <v>694</v>
      </c>
      <c r="D69" t="s">
        <v>1051</v>
      </c>
      <c r="E69">
        <v>1507</v>
      </c>
      <c r="F69" s="4">
        <v>53113</v>
      </c>
      <c r="I69" t="s">
        <v>1051</v>
      </c>
      <c r="J69" t="s">
        <v>1044</v>
      </c>
      <c r="K69" t="s">
        <v>694</v>
      </c>
      <c r="L69" s="4">
        <v>53113</v>
      </c>
    </row>
    <row r="70" spans="1:12" x14ac:dyDescent="0.3">
      <c r="A70" t="s">
        <v>1044</v>
      </c>
      <c r="B70" t="s">
        <v>652</v>
      </c>
      <c r="C70" t="s">
        <v>706</v>
      </c>
      <c r="D70" t="s">
        <v>1052</v>
      </c>
      <c r="E70">
        <v>1508</v>
      </c>
      <c r="F70" s="4">
        <v>176928</v>
      </c>
      <c r="I70" t="s">
        <v>1052</v>
      </c>
      <c r="J70" t="s">
        <v>1044</v>
      </c>
      <c r="K70" t="s">
        <v>706</v>
      </c>
      <c r="L70" s="4">
        <v>176928</v>
      </c>
    </row>
    <row r="71" spans="1:12" x14ac:dyDescent="0.3">
      <c r="A71" t="s">
        <v>1044</v>
      </c>
      <c r="B71" t="s">
        <v>652</v>
      </c>
      <c r="C71" t="s">
        <v>707</v>
      </c>
      <c r="D71" t="s">
        <v>1053</v>
      </c>
      <c r="E71">
        <v>1509</v>
      </c>
      <c r="F71" s="4">
        <v>36824</v>
      </c>
      <c r="I71" t="s">
        <v>1053</v>
      </c>
      <c r="J71" t="s">
        <v>1044</v>
      </c>
      <c r="K71" t="s">
        <v>707</v>
      </c>
      <c r="L71" s="4">
        <v>36824</v>
      </c>
    </row>
    <row r="72" spans="1:12" x14ac:dyDescent="0.3">
      <c r="A72" t="s">
        <v>1044</v>
      </c>
      <c r="B72" t="s">
        <v>652</v>
      </c>
      <c r="C72" t="s">
        <v>708</v>
      </c>
      <c r="D72" t="s">
        <v>1054</v>
      </c>
      <c r="E72">
        <v>1510</v>
      </c>
      <c r="F72" s="4">
        <v>162961</v>
      </c>
      <c r="I72" t="s">
        <v>1054</v>
      </c>
      <c r="J72" t="s">
        <v>1044</v>
      </c>
      <c r="K72" t="s">
        <v>708</v>
      </c>
      <c r="L72" s="4">
        <v>162961</v>
      </c>
    </row>
    <row r="73" spans="1:12" x14ac:dyDescent="0.3">
      <c r="A73" t="s">
        <v>1044</v>
      </c>
      <c r="B73" t="s">
        <v>652</v>
      </c>
      <c r="C73" t="s">
        <v>709</v>
      </c>
      <c r="D73" t="s">
        <v>1055</v>
      </c>
      <c r="E73">
        <v>1511</v>
      </c>
      <c r="F73" s="4">
        <v>149084</v>
      </c>
      <c r="I73" t="s">
        <v>1055</v>
      </c>
      <c r="J73" t="s">
        <v>1044</v>
      </c>
      <c r="K73" t="s">
        <v>709</v>
      </c>
      <c r="L73" s="4">
        <v>149084</v>
      </c>
    </row>
    <row r="74" spans="1:12" x14ac:dyDescent="0.3">
      <c r="A74" t="s">
        <v>1044</v>
      </c>
      <c r="B74" t="s">
        <v>652</v>
      </c>
      <c r="C74" t="s">
        <v>711</v>
      </c>
      <c r="D74" t="s">
        <v>1056</v>
      </c>
      <c r="E74">
        <v>1512</v>
      </c>
      <c r="F74" s="4">
        <v>166998</v>
      </c>
      <c r="I74" t="s">
        <v>1056</v>
      </c>
      <c r="J74" t="s">
        <v>1044</v>
      </c>
      <c r="K74" t="s">
        <v>711</v>
      </c>
      <c r="L74" s="4">
        <v>166998</v>
      </c>
    </row>
    <row r="75" spans="1:12" x14ac:dyDescent="0.3">
      <c r="A75" t="s">
        <v>1044</v>
      </c>
      <c r="B75" t="s">
        <v>652</v>
      </c>
      <c r="C75" t="s">
        <v>696</v>
      </c>
      <c r="D75" t="s">
        <v>1057</v>
      </c>
      <c r="E75">
        <v>1513</v>
      </c>
      <c r="F75" s="4">
        <v>73089</v>
      </c>
      <c r="I75" t="s">
        <v>1057</v>
      </c>
      <c r="J75" t="s">
        <v>1044</v>
      </c>
      <c r="K75" t="s">
        <v>696</v>
      </c>
      <c r="L75" s="4">
        <v>73089</v>
      </c>
    </row>
    <row r="76" spans="1:12" x14ac:dyDescent="0.3">
      <c r="A76" t="s">
        <v>1044</v>
      </c>
      <c r="B76" t="s">
        <v>652</v>
      </c>
      <c r="C76" t="s">
        <v>712</v>
      </c>
      <c r="D76" t="s">
        <v>1058</v>
      </c>
      <c r="E76">
        <v>1514</v>
      </c>
      <c r="F76" s="4">
        <v>225020</v>
      </c>
      <c r="I76" t="s">
        <v>1058</v>
      </c>
      <c r="J76" t="s">
        <v>1044</v>
      </c>
      <c r="K76" t="s">
        <v>712</v>
      </c>
      <c r="L76" s="4">
        <v>225020</v>
      </c>
    </row>
    <row r="77" spans="1:12" x14ac:dyDescent="0.3">
      <c r="A77" t="s">
        <v>1044</v>
      </c>
      <c r="B77" t="s">
        <v>652</v>
      </c>
      <c r="C77" t="s">
        <v>713</v>
      </c>
      <c r="D77" t="s">
        <v>1059</v>
      </c>
      <c r="E77">
        <v>1515</v>
      </c>
      <c r="F77" s="4">
        <v>40190</v>
      </c>
      <c r="I77" t="s">
        <v>1059</v>
      </c>
      <c r="J77" t="s">
        <v>1044</v>
      </c>
      <c r="K77" t="s">
        <v>713</v>
      </c>
      <c r="L77" s="4">
        <v>40190</v>
      </c>
    </row>
    <row r="78" spans="1:12" x14ac:dyDescent="0.3">
      <c r="A78" t="s">
        <v>1044</v>
      </c>
      <c r="B78" t="s">
        <v>652</v>
      </c>
      <c r="C78" t="s">
        <v>714</v>
      </c>
      <c r="D78" t="s">
        <v>1060</v>
      </c>
      <c r="E78">
        <v>1516</v>
      </c>
      <c r="F78" s="4">
        <v>110953</v>
      </c>
      <c r="I78" t="s">
        <v>1060</v>
      </c>
      <c r="J78" t="s">
        <v>1044</v>
      </c>
      <c r="K78" t="s">
        <v>714</v>
      </c>
      <c r="L78" s="4">
        <v>110953</v>
      </c>
    </row>
    <row r="79" spans="1:12" x14ac:dyDescent="0.3">
      <c r="A79" t="s">
        <v>1044</v>
      </c>
      <c r="B79" t="s">
        <v>652</v>
      </c>
      <c r="C79" t="s">
        <v>715</v>
      </c>
      <c r="D79" t="s">
        <v>1061</v>
      </c>
      <c r="E79">
        <v>1517</v>
      </c>
      <c r="F79" s="4">
        <v>254457</v>
      </c>
      <c r="I79" t="s">
        <v>1061</v>
      </c>
      <c r="J79" t="s">
        <v>1044</v>
      </c>
      <c r="K79" t="s">
        <v>715</v>
      </c>
      <c r="L79" s="4">
        <v>254457</v>
      </c>
    </row>
    <row r="80" spans="1:12" x14ac:dyDescent="0.3">
      <c r="A80" t="s">
        <v>1044</v>
      </c>
      <c r="B80" t="s">
        <v>652</v>
      </c>
      <c r="C80" t="s">
        <v>716</v>
      </c>
      <c r="D80" t="s">
        <v>1062</v>
      </c>
      <c r="E80">
        <v>1518</v>
      </c>
      <c r="F80" s="4">
        <v>219883</v>
      </c>
      <c r="I80" t="s">
        <v>1062</v>
      </c>
      <c r="J80" t="s">
        <v>1044</v>
      </c>
      <c r="K80" t="s">
        <v>716</v>
      </c>
      <c r="L80" s="4">
        <v>219883</v>
      </c>
    </row>
    <row r="81" spans="1:12" x14ac:dyDescent="0.3">
      <c r="A81" t="s">
        <v>1044</v>
      </c>
      <c r="B81" t="s">
        <v>652</v>
      </c>
      <c r="C81" t="s">
        <v>717</v>
      </c>
      <c r="D81" t="s">
        <v>1063</v>
      </c>
      <c r="E81">
        <v>1519</v>
      </c>
      <c r="F81" s="4">
        <v>226079</v>
      </c>
      <c r="I81" t="s">
        <v>1063</v>
      </c>
      <c r="J81" t="s">
        <v>1044</v>
      </c>
      <c r="K81" t="s">
        <v>717</v>
      </c>
      <c r="L81" s="4">
        <v>226079</v>
      </c>
    </row>
    <row r="82" spans="1:12" x14ac:dyDescent="0.3">
      <c r="A82" t="s">
        <v>1044</v>
      </c>
      <c r="B82" t="s">
        <v>652</v>
      </c>
      <c r="C82" t="s">
        <v>718</v>
      </c>
      <c r="D82" t="s">
        <v>1064</v>
      </c>
      <c r="E82">
        <v>1520</v>
      </c>
      <c r="F82" s="4">
        <v>294050</v>
      </c>
      <c r="I82" t="s">
        <v>1064</v>
      </c>
      <c r="J82" t="s">
        <v>1044</v>
      </c>
      <c r="K82" t="s">
        <v>718</v>
      </c>
      <c r="L82" s="4">
        <v>294050</v>
      </c>
    </row>
    <row r="83" spans="1:12" x14ac:dyDescent="0.3">
      <c r="A83" t="s">
        <v>1044</v>
      </c>
      <c r="B83" t="s">
        <v>652</v>
      </c>
      <c r="C83" t="s">
        <v>719</v>
      </c>
      <c r="D83" t="s">
        <v>1065</v>
      </c>
      <c r="E83">
        <v>1521</v>
      </c>
      <c r="F83" s="4">
        <v>163184</v>
      </c>
      <c r="I83" t="s">
        <v>1065</v>
      </c>
      <c r="J83" t="s">
        <v>1044</v>
      </c>
      <c r="K83" t="s">
        <v>719</v>
      </c>
      <c r="L83" s="4">
        <v>163184</v>
      </c>
    </row>
    <row r="84" spans="1:12" x14ac:dyDescent="0.3">
      <c r="A84" t="s">
        <v>1044</v>
      </c>
      <c r="B84" t="s">
        <v>652</v>
      </c>
      <c r="C84" t="s">
        <v>721</v>
      </c>
      <c r="D84" t="s">
        <v>1066</v>
      </c>
      <c r="E84">
        <v>1522</v>
      </c>
      <c r="F84" s="4">
        <v>170624</v>
      </c>
      <c r="I84" t="s">
        <v>1066</v>
      </c>
      <c r="J84" t="s">
        <v>1044</v>
      </c>
      <c r="K84" t="s">
        <v>721</v>
      </c>
      <c r="L84" s="4">
        <v>170624</v>
      </c>
    </row>
    <row r="85" spans="1:12" x14ac:dyDescent="0.3">
      <c r="A85" t="s">
        <v>1044</v>
      </c>
      <c r="B85" t="s">
        <v>652</v>
      </c>
      <c r="C85" t="s">
        <v>722</v>
      </c>
      <c r="D85" t="s">
        <v>1067</v>
      </c>
      <c r="E85">
        <v>1523</v>
      </c>
      <c r="F85" s="4">
        <v>61187</v>
      </c>
      <c r="I85" t="s">
        <v>1067</v>
      </c>
      <c r="J85" t="s">
        <v>1044</v>
      </c>
      <c r="K85" t="s">
        <v>722</v>
      </c>
      <c r="L85" s="4">
        <v>61187</v>
      </c>
    </row>
    <row r="86" spans="1:12" x14ac:dyDescent="0.3">
      <c r="A86" t="s">
        <v>243</v>
      </c>
      <c r="B86" t="s">
        <v>658</v>
      </c>
      <c r="C86" t="s">
        <v>960</v>
      </c>
      <c r="D86" t="s">
        <v>1068</v>
      </c>
      <c r="E86">
        <v>1601</v>
      </c>
      <c r="F86" s="4">
        <v>119128</v>
      </c>
      <c r="I86" t="s">
        <v>1068</v>
      </c>
      <c r="J86" t="s">
        <v>243</v>
      </c>
      <c r="K86" t="s">
        <v>960</v>
      </c>
      <c r="L86" s="4">
        <v>119128</v>
      </c>
    </row>
    <row r="87" spans="1:12" x14ac:dyDescent="0.3">
      <c r="A87" t="s">
        <v>243</v>
      </c>
      <c r="B87" t="s">
        <v>658</v>
      </c>
      <c r="C87" t="s">
        <v>710</v>
      </c>
      <c r="D87" t="s">
        <v>1069</v>
      </c>
      <c r="E87">
        <v>1602</v>
      </c>
      <c r="F87" s="4">
        <v>28943</v>
      </c>
      <c r="I87" t="s">
        <v>1069</v>
      </c>
      <c r="J87" t="s">
        <v>243</v>
      </c>
      <c r="K87" t="s">
        <v>710</v>
      </c>
      <c r="L87" s="4">
        <v>28943</v>
      </c>
    </row>
    <row r="88" spans="1:12" x14ac:dyDescent="0.3">
      <c r="A88" t="s">
        <v>243</v>
      </c>
      <c r="B88" t="s">
        <v>658</v>
      </c>
      <c r="C88" t="s">
        <v>723</v>
      </c>
      <c r="D88" t="s">
        <v>1070</v>
      </c>
      <c r="E88">
        <v>1603</v>
      </c>
      <c r="F88" s="4">
        <v>42985</v>
      </c>
      <c r="I88" t="s">
        <v>1070</v>
      </c>
      <c r="J88" t="s">
        <v>243</v>
      </c>
      <c r="K88" t="s">
        <v>723</v>
      </c>
      <c r="L88" s="4">
        <v>42985</v>
      </c>
    </row>
    <row r="89" spans="1:12" x14ac:dyDescent="0.3">
      <c r="A89" t="s">
        <v>243</v>
      </c>
      <c r="B89" t="s">
        <v>658</v>
      </c>
      <c r="C89" t="s">
        <v>669</v>
      </c>
      <c r="D89" t="s">
        <v>1071</v>
      </c>
      <c r="E89">
        <v>1604</v>
      </c>
      <c r="F89" s="4">
        <v>34794</v>
      </c>
      <c r="I89" t="s">
        <v>1071</v>
      </c>
      <c r="J89" t="s">
        <v>243</v>
      </c>
      <c r="K89" t="s">
        <v>669</v>
      </c>
      <c r="L89" s="4">
        <v>34794</v>
      </c>
    </row>
    <row r="90" spans="1:12" x14ac:dyDescent="0.3">
      <c r="A90" t="s">
        <v>243</v>
      </c>
      <c r="B90" t="s">
        <v>658</v>
      </c>
      <c r="C90" t="s">
        <v>724</v>
      </c>
      <c r="D90" t="s">
        <v>1072</v>
      </c>
      <c r="E90">
        <v>1605</v>
      </c>
      <c r="F90" s="4">
        <v>44658</v>
      </c>
      <c r="I90" t="s">
        <v>1072</v>
      </c>
      <c r="J90" t="s">
        <v>243</v>
      </c>
      <c r="K90" t="s">
        <v>724</v>
      </c>
      <c r="L90" s="4">
        <v>44658</v>
      </c>
    </row>
    <row r="91" spans="1:12" x14ac:dyDescent="0.3">
      <c r="A91" t="s">
        <v>243</v>
      </c>
      <c r="B91" t="s">
        <v>658</v>
      </c>
      <c r="C91" t="s">
        <v>725</v>
      </c>
      <c r="D91" t="s">
        <v>1073</v>
      </c>
      <c r="E91">
        <v>1606</v>
      </c>
      <c r="F91" s="4">
        <v>39910</v>
      </c>
      <c r="I91" t="s">
        <v>1073</v>
      </c>
      <c r="J91" t="s">
        <v>243</v>
      </c>
      <c r="K91" t="s">
        <v>725</v>
      </c>
      <c r="L91" s="4">
        <v>39910</v>
      </c>
    </row>
    <row r="92" spans="1:12" x14ac:dyDescent="0.3">
      <c r="A92" t="s">
        <v>243</v>
      </c>
      <c r="B92" t="s">
        <v>658</v>
      </c>
      <c r="C92" t="s">
        <v>726</v>
      </c>
      <c r="D92" t="s">
        <v>1074</v>
      </c>
      <c r="E92">
        <v>1607</v>
      </c>
      <c r="F92" s="4">
        <v>15163</v>
      </c>
      <c r="I92" t="s">
        <v>1074</v>
      </c>
      <c r="J92" t="s">
        <v>243</v>
      </c>
      <c r="K92" t="s">
        <v>726</v>
      </c>
      <c r="L92" s="4">
        <v>15163</v>
      </c>
    </row>
    <row r="93" spans="1:12" x14ac:dyDescent="0.3">
      <c r="A93" t="s">
        <v>243</v>
      </c>
      <c r="B93" t="s">
        <v>658</v>
      </c>
      <c r="C93" t="s">
        <v>727</v>
      </c>
      <c r="D93" t="s">
        <v>1075</v>
      </c>
      <c r="E93">
        <v>1608</v>
      </c>
      <c r="F93" s="4">
        <v>14911</v>
      </c>
      <c r="I93" t="s">
        <v>1075</v>
      </c>
      <c r="J93" t="s">
        <v>243</v>
      </c>
      <c r="K93" t="s">
        <v>727</v>
      </c>
      <c r="L93" s="4">
        <v>14911</v>
      </c>
    </row>
    <row r="94" spans="1:12" x14ac:dyDescent="0.3">
      <c r="A94" t="s">
        <v>243</v>
      </c>
      <c r="B94" t="s">
        <v>658</v>
      </c>
      <c r="C94" t="s">
        <v>728</v>
      </c>
      <c r="D94" t="s">
        <v>1076</v>
      </c>
      <c r="E94">
        <v>1609</v>
      </c>
      <c r="F94" s="4">
        <v>19096</v>
      </c>
      <c r="I94" t="s">
        <v>1076</v>
      </c>
      <c r="J94" t="s">
        <v>243</v>
      </c>
      <c r="K94" t="s">
        <v>728</v>
      </c>
      <c r="L94" s="4">
        <v>19096</v>
      </c>
    </row>
    <row r="95" spans="1:12" x14ac:dyDescent="0.3">
      <c r="A95" t="s">
        <v>243</v>
      </c>
      <c r="B95" t="s">
        <v>658</v>
      </c>
      <c r="C95" t="s">
        <v>729</v>
      </c>
      <c r="D95" t="s">
        <v>1077</v>
      </c>
      <c r="E95">
        <v>1610</v>
      </c>
      <c r="F95" s="4">
        <v>88210</v>
      </c>
      <c r="I95" t="s">
        <v>1077</v>
      </c>
      <c r="J95" t="s">
        <v>243</v>
      </c>
      <c r="K95" t="s">
        <v>729</v>
      </c>
      <c r="L95" s="4">
        <v>88210</v>
      </c>
    </row>
    <row r="96" spans="1:12" x14ac:dyDescent="0.3">
      <c r="A96" t="s">
        <v>243</v>
      </c>
      <c r="B96" t="s">
        <v>658</v>
      </c>
      <c r="C96" t="s">
        <v>730</v>
      </c>
      <c r="D96" t="s">
        <v>1078</v>
      </c>
      <c r="E96">
        <v>1611</v>
      </c>
      <c r="F96" s="4">
        <v>114149</v>
      </c>
      <c r="I96" t="s">
        <v>1078</v>
      </c>
      <c r="J96" t="s">
        <v>243</v>
      </c>
      <c r="K96" t="s">
        <v>730</v>
      </c>
      <c r="L96" s="4">
        <v>114149</v>
      </c>
    </row>
    <row r="97" spans="1:12" x14ac:dyDescent="0.3">
      <c r="A97" t="s">
        <v>243</v>
      </c>
      <c r="B97" t="s">
        <v>658</v>
      </c>
      <c r="C97" t="s">
        <v>731</v>
      </c>
      <c r="D97" t="s">
        <v>1079</v>
      </c>
      <c r="E97">
        <v>1612</v>
      </c>
      <c r="F97" s="4">
        <v>94053</v>
      </c>
      <c r="I97" t="s">
        <v>1079</v>
      </c>
      <c r="J97" t="s">
        <v>243</v>
      </c>
      <c r="K97" t="s">
        <v>731</v>
      </c>
      <c r="L97" s="4">
        <v>94053</v>
      </c>
    </row>
    <row r="98" spans="1:12" x14ac:dyDescent="0.3">
      <c r="A98" t="s">
        <v>760</v>
      </c>
      <c r="B98" t="s">
        <v>661</v>
      </c>
      <c r="C98" t="s">
        <v>966</v>
      </c>
      <c r="D98" t="s">
        <v>1080</v>
      </c>
      <c r="E98">
        <v>1701</v>
      </c>
      <c r="F98" s="4">
        <v>36135</v>
      </c>
      <c r="I98" t="s">
        <v>1080</v>
      </c>
      <c r="J98" t="s">
        <v>760</v>
      </c>
      <c r="K98" t="s">
        <v>966</v>
      </c>
      <c r="L98" s="4">
        <v>36135</v>
      </c>
    </row>
    <row r="99" spans="1:12" x14ac:dyDescent="0.3">
      <c r="A99" t="s">
        <v>760</v>
      </c>
      <c r="B99" t="s">
        <v>661</v>
      </c>
      <c r="C99" t="s">
        <v>971</v>
      </c>
      <c r="D99" t="s">
        <v>1081</v>
      </c>
      <c r="E99">
        <v>1702</v>
      </c>
      <c r="F99" s="4">
        <v>153945</v>
      </c>
      <c r="I99" t="s">
        <v>1081</v>
      </c>
      <c r="J99" t="s">
        <v>760</v>
      </c>
      <c r="K99" t="s">
        <v>971</v>
      </c>
      <c r="L99" s="4">
        <v>153945</v>
      </c>
    </row>
    <row r="100" spans="1:12" x14ac:dyDescent="0.3">
      <c r="A100" t="s">
        <v>760</v>
      </c>
      <c r="B100" t="s">
        <v>661</v>
      </c>
      <c r="C100" t="s">
        <v>965</v>
      </c>
      <c r="D100" t="s">
        <v>1082</v>
      </c>
      <c r="E100">
        <v>1703</v>
      </c>
      <c r="F100" s="4">
        <v>28012</v>
      </c>
      <c r="I100" t="s">
        <v>1082</v>
      </c>
      <c r="J100" t="s">
        <v>760</v>
      </c>
      <c r="K100" t="s">
        <v>965</v>
      </c>
      <c r="L100" s="4">
        <v>28012</v>
      </c>
    </row>
    <row r="101" spans="1:12" x14ac:dyDescent="0.3">
      <c r="A101" t="s">
        <v>760</v>
      </c>
      <c r="B101" t="s">
        <v>661</v>
      </c>
      <c r="C101" t="s">
        <v>732</v>
      </c>
      <c r="D101" t="s">
        <v>1083</v>
      </c>
      <c r="E101">
        <v>1704</v>
      </c>
      <c r="F101" s="4">
        <v>225271</v>
      </c>
      <c r="I101" t="s">
        <v>1083</v>
      </c>
      <c r="J101" t="s">
        <v>760</v>
      </c>
      <c r="K101" t="s">
        <v>732</v>
      </c>
      <c r="L101" s="4">
        <v>225271</v>
      </c>
    </row>
    <row r="102" spans="1:12" x14ac:dyDescent="0.3">
      <c r="A102" t="s">
        <v>760</v>
      </c>
      <c r="B102" t="s">
        <v>661</v>
      </c>
      <c r="C102" t="s">
        <v>733</v>
      </c>
      <c r="D102" t="s">
        <v>1084</v>
      </c>
      <c r="E102">
        <v>1705</v>
      </c>
      <c r="F102" s="4">
        <v>26068</v>
      </c>
      <c r="I102" t="s">
        <v>1084</v>
      </c>
      <c r="J102" t="s">
        <v>760</v>
      </c>
      <c r="K102" t="s">
        <v>733</v>
      </c>
      <c r="L102" s="4">
        <v>26068</v>
      </c>
    </row>
    <row r="103" spans="1:12" x14ac:dyDescent="0.3">
      <c r="A103" t="s">
        <v>760</v>
      </c>
      <c r="B103" t="s">
        <v>661</v>
      </c>
      <c r="C103" t="s">
        <v>735</v>
      </c>
      <c r="D103" t="s">
        <v>1085</v>
      </c>
      <c r="E103">
        <v>1706</v>
      </c>
      <c r="F103" s="4">
        <v>70931</v>
      </c>
      <c r="I103" t="s">
        <v>1085</v>
      </c>
      <c r="J103" t="s">
        <v>760</v>
      </c>
      <c r="K103" t="s">
        <v>735</v>
      </c>
      <c r="L103" s="4">
        <v>70931</v>
      </c>
    </row>
    <row r="104" spans="1:12" x14ac:dyDescent="0.3">
      <c r="A104" t="s">
        <v>760</v>
      </c>
      <c r="B104" t="s">
        <v>661</v>
      </c>
      <c r="C104" t="s">
        <v>736</v>
      </c>
      <c r="D104" t="s">
        <v>1086</v>
      </c>
      <c r="E104">
        <v>1707</v>
      </c>
      <c r="F104" s="4">
        <v>123639</v>
      </c>
      <c r="I104" t="s">
        <v>1086</v>
      </c>
      <c r="J104" t="s">
        <v>760</v>
      </c>
      <c r="K104" t="s">
        <v>736</v>
      </c>
      <c r="L104" s="4">
        <v>123639</v>
      </c>
    </row>
    <row r="105" spans="1:12" x14ac:dyDescent="0.3">
      <c r="A105" t="s">
        <v>760</v>
      </c>
      <c r="B105" t="s">
        <v>661</v>
      </c>
      <c r="C105" t="s">
        <v>734</v>
      </c>
      <c r="D105" t="s">
        <v>1087</v>
      </c>
      <c r="E105">
        <v>1708</v>
      </c>
      <c r="F105" s="4">
        <v>68286</v>
      </c>
      <c r="I105" t="s">
        <v>1087</v>
      </c>
      <c r="J105" t="s">
        <v>760</v>
      </c>
      <c r="K105" t="s">
        <v>734</v>
      </c>
      <c r="L105" s="4">
        <v>68286</v>
      </c>
    </row>
    <row r="106" spans="1:12" x14ac:dyDescent="0.3">
      <c r="A106" t="s">
        <v>760</v>
      </c>
      <c r="B106" t="s">
        <v>661</v>
      </c>
      <c r="C106" t="s">
        <v>737</v>
      </c>
      <c r="D106" t="s">
        <v>1088</v>
      </c>
      <c r="E106">
        <v>1709</v>
      </c>
      <c r="F106" s="4">
        <v>73978</v>
      </c>
      <c r="I106" t="s">
        <v>1088</v>
      </c>
      <c r="J106" t="s">
        <v>760</v>
      </c>
      <c r="K106" t="s">
        <v>737</v>
      </c>
      <c r="L106" s="4">
        <v>73978</v>
      </c>
    </row>
    <row r="107" spans="1:12" x14ac:dyDescent="0.3">
      <c r="A107" t="s">
        <v>760</v>
      </c>
      <c r="B107" t="s">
        <v>661</v>
      </c>
      <c r="C107" t="s">
        <v>738</v>
      </c>
      <c r="D107" t="s">
        <v>1089</v>
      </c>
      <c r="E107">
        <v>1710</v>
      </c>
      <c r="F107" s="4">
        <v>88272</v>
      </c>
      <c r="I107" t="s">
        <v>1089</v>
      </c>
      <c r="J107" t="s">
        <v>760</v>
      </c>
      <c r="K107" t="s">
        <v>738</v>
      </c>
      <c r="L107" s="4">
        <v>88272</v>
      </c>
    </row>
    <row r="108" spans="1:12" x14ac:dyDescent="0.3">
      <c r="A108" t="s">
        <v>760</v>
      </c>
      <c r="B108" t="s">
        <v>661</v>
      </c>
      <c r="C108" t="s">
        <v>739</v>
      </c>
      <c r="D108" t="s">
        <v>1090</v>
      </c>
      <c r="E108">
        <v>1711</v>
      </c>
      <c r="F108" s="4">
        <v>115164</v>
      </c>
      <c r="I108" t="s">
        <v>1090</v>
      </c>
      <c r="J108" t="s">
        <v>760</v>
      </c>
      <c r="K108" t="s">
        <v>739</v>
      </c>
      <c r="L108" s="4">
        <v>115164</v>
      </c>
    </row>
    <row r="109" spans="1:12" x14ac:dyDescent="0.3">
      <c r="A109" t="s">
        <v>760</v>
      </c>
      <c r="B109" t="s">
        <v>661</v>
      </c>
      <c r="C109" t="s">
        <v>740</v>
      </c>
      <c r="D109" t="s">
        <v>1091</v>
      </c>
      <c r="E109">
        <v>1712</v>
      </c>
      <c r="F109" s="4">
        <v>83602</v>
      </c>
      <c r="I109" t="s">
        <v>1091</v>
      </c>
      <c r="J109" t="s">
        <v>760</v>
      </c>
      <c r="K109" t="s">
        <v>740</v>
      </c>
      <c r="L109" s="4">
        <v>83602</v>
      </c>
    </row>
    <row r="110" spans="1:12" x14ac:dyDescent="0.3">
      <c r="A110" t="s">
        <v>760</v>
      </c>
      <c r="B110" t="s">
        <v>661</v>
      </c>
      <c r="C110" t="s">
        <v>742</v>
      </c>
      <c r="D110" t="s">
        <v>1092</v>
      </c>
      <c r="E110">
        <v>1713</v>
      </c>
      <c r="F110" s="4">
        <v>85068</v>
      </c>
      <c r="I110" t="s">
        <v>1092</v>
      </c>
      <c r="J110" t="s">
        <v>760</v>
      </c>
      <c r="K110" t="s">
        <v>742</v>
      </c>
      <c r="L110" s="4">
        <v>85068</v>
      </c>
    </row>
    <row r="111" spans="1:12" x14ac:dyDescent="0.3">
      <c r="A111" t="s">
        <v>760</v>
      </c>
      <c r="B111" t="s">
        <v>661</v>
      </c>
      <c r="C111" t="s">
        <v>744</v>
      </c>
      <c r="D111" t="s">
        <v>1093</v>
      </c>
      <c r="E111">
        <v>1714</v>
      </c>
      <c r="F111" s="4">
        <v>64251</v>
      </c>
      <c r="I111" t="s">
        <v>1093</v>
      </c>
      <c r="J111" t="s">
        <v>760</v>
      </c>
      <c r="K111" t="s">
        <v>744</v>
      </c>
      <c r="L111" s="4">
        <v>64251</v>
      </c>
    </row>
    <row r="112" spans="1:12" x14ac:dyDescent="0.3">
      <c r="A112" t="s">
        <v>760</v>
      </c>
      <c r="B112" t="s">
        <v>661</v>
      </c>
      <c r="C112" t="s">
        <v>747</v>
      </c>
      <c r="D112" t="s">
        <v>1094</v>
      </c>
      <c r="E112">
        <v>1715</v>
      </c>
      <c r="F112" s="4">
        <v>84905</v>
      </c>
      <c r="I112" t="s">
        <v>1094</v>
      </c>
      <c r="J112" t="s">
        <v>760</v>
      </c>
      <c r="K112" t="s">
        <v>747</v>
      </c>
      <c r="L112" s="4">
        <v>84905</v>
      </c>
    </row>
    <row r="113" spans="1:12" x14ac:dyDescent="0.3">
      <c r="A113" t="s">
        <v>760</v>
      </c>
      <c r="B113" t="s">
        <v>661</v>
      </c>
      <c r="C113" t="s">
        <v>743</v>
      </c>
      <c r="D113" t="s">
        <v>1095</v>
      </c>
      <c r="E113">
        <v>1716</v>
      </c>
      <c r="F113" s="4">
        <v>53918</v>
      </c>
      <c r="I113" t="s">
        <v>1095</v>
      </c>
      <c r="J113" t="s">
        <v>760</v>
      </c>
      <c r="K113" t="s">
        <v>743</v>
      </c>
      <c r="L113" s="4">
        <v>53918</v>
      </c>
    </row>
    <row r="114" spans="1:12" x14ac:dyDescent="0.3">
      <c r="A114" t="s">
        <v>760</v>
      </c>
      <c r="B114" t="s">
        <v>661</v>
      </c>
      <c r="C114" t="s">
        <v>749</v>
      </c>
      <c r="D114" t="s">
        <v>1096</v>
      </c>
      <c r="E114">
        <v>1717</v>
      </c>
      <c r="F114" s="4">
        <v>104723</v>
      </c>
      <c r="I114" t="s">
        <v>1096</v>
      </c>
      <c r="J114" t="s">
        <v>760</v>
      </c>
      <c r="K114" t="s">
        <v>749</v>
      </c>
      <c r="L114" s="4">
        <v>104723</v>
      </c>
    </row>
    <row r="115" spans="1:12" x14ac:dyDescent="0.3">
      <c r="A115" t="s">
        <v>760</v>
      </c>
      <c r="B115" t="s">
        <v>661</v>
      </c>
      <c r="C115" t="s">
        <v>750</v>
      </c>
      <c r="D115" t="s">
        <v>1097</v>
      </c>
      <c r="E115">
        <v>1718</v>
      </c>
      <c r="F115" s="4">
        <v>67129</v>
      </c>
      <c r="I115" t="s">
        <v>1097</v>
      </c>
      <c r="J115" t="s">
        <v>760</v>
      </c>
      <c r="K115" t="s">
        <v>750</v>
      </c>
      <c r="L115" s="4">
        <v>67129</v>
      </c>
    </row>
    <row r="116" spans="1:12" x14ac:dyDescent="0.3">
      <c r="A116" t="s">
        <v>760</v>
      </c>
      <c r="B116" t="s">
        <v>661</v>
      </c>
      <c r="C116" t="s">
        <v>752</v>
      </c>
      <c r="D116" t="s">
        <v>1098</v>
      </c>
      <c r="E116">
        <v>1719</v>
      </c>
      <c r="F116" s="4">
        <v>26192</v>
      </c>
      <c r="I116" t="s">
        <v>1098</v>
      </c>
      <c r="J116" t="s">
        <v>760</v>
      </c>
      <c r="K116" t="s">
        <v>752</v>
      </c>
      <c r="L116" s="4">
        <v>26192</v>
      </c>
    </row>
    <row r="117" spans="1:12" x14ac:dyDescent="0.3">
      <c r="A117" t="s">
        <v>760</v>
      </c>
      <c r="B117" t="s">
        <v>661</v>
      </c>
      <c r="C117" t="s">
        <v>753</v>
      </c>
      <c r="D117" t="s">
        <v>1099</v>
      </c>
      <c r="E117">
        <v>1720</v>
      </c>
      <c r="F117" s="4">
        <v>85416</v>
      </c>
      <c r="I117" t="s">
        <v>1099</v>
      </c>
      <c r="J117" t="s">
        <v>760</v>
      </c>
      <c r="K117" t="s">
        <v>753</v>
      </c>
      <c r="L117" s="4">
        <v>85416</v>
      </c>
    </row>
    <row r="118" spans="1:12" x14ac:dyDescent="0.3">
      <c r="A118" t="s">
        <v>760</v>
      </c>
      <c r="B118" t="s">
        <v>661</v>
      </c>
      <c r="C118" t="s">
        <v>745</v>
      </c>
      <c r="D118" t="s">
        <v>1100</v>
      </c>
      <c r="E118">
        <v>1721</v>
      </c>
      <c r="F118" s="4">
        <v>55226</v>
      </c>
      <c r="I118" t="s">
        <v>1100</v>
      </c>
      <c r="J118" t="s">
        <v>760</v>
      </c>
      <c r="K118" t="s">
        <v>745</v>
      </c>
      <c r="L118" s="4">
        <v>55226</v>
      </c>
    </row>
    <row r="119" spans="1:12" x14ac:dyDescent="0.3">
      <c r="A119" t="s">
        <v>760</v>
      </c>
      <c r="B119" t="s">
        <v>661</v>
      </c>
      <c r="C119" t="s">
        <v>746</v>
      </c>
      <c r="D119" t="s">
        <v>1101</v>
      </c>
      <c r="E119">
        <v>1722</v>
      </c>
      <c r="F119" s="4">
        <v>118303</v>
      </c>
      <c r="I119" t="s">
        <v>1101</v>
      </c>
      <c r="J119" t="s">
        <v>760</v>
      </c>
      <c r="K119" t="s">
        <v>746</v>
      </c>
      <c r="L119" s="4">
        <v>118303</v>
      </c>
    </row>
    <row r="120" spans="1:12" x14ac:dyDescent="0.3">
      <c r="A120" t="s">
        <v>760</v>
      </c>
      <c r="B120" t="s">
        <v>661</v>
      </c>
      <c r="C120" t="s">
        <v>748</v>
      </c>
      <c r="D120" t="s">
        <v>1102</v>
      </c>
      <c r="E120">
        <v>1723</v>
      </c>
      <c r="F120" s="4">
        <v>18092</v>
      </c>
      <c r="I120" t="s">
        <v>1102</v>
      </c>
      <c r="J120" t="s">
        <v>760</v>
      </c>
      <c r="K120" t="s">
        <v>748</v>
      </c>
      <c r="L120" s="4">
        <v>18092</v>
      </c>
    </row>
    <row r="121" spans="1:12" x14ac:dyDescent="0.3">
      <c r="A121" t="s">
        <v>760</v>
      </c>
      <c r="B121" t="s">
        <v>661</v>
      </c>
      <c r="C121" t="s">
        <v>754</v>
      </c>
      <c r="D121" t="s">
        <v>1103</v>
      </c>
      <c r="E121">
        <v>1724</v>
      </c>
      <c r="F121" s="4">
        <v>92030</v>
      </c>
      <c r="I121" t="s">
        <v>1103</v>
      </c>
      <c r="J121" t="s">
        <v>760</v>
      </c>
      <c r="K121" t="s">
        <v>754</v>
      </c>
      <c r="L121" s="4">
        <v>92030</v>
      </c>
    </row>
    <row r="122" spans="1:12" x14ac:dyDescent="0.3">
      <c r="A122" t="s">
        <v>760</v>
      </c>
      <c r="B122" t="s">
        <v>661</v>
      </c>
      <c r="C122" t="s">
        <v>755</v>
      </c>
      <c r="D122" t="s">
        <v>1104</v>
      </c>
      <c r="E122">
        <v>1725</v>
      </c>
      <c r="F122" s="4">
        <v>82002</v>
      </c>
      <c r="I122" t="s">
        <v>1104</v>
      </c>
      <c r="J122" t="s">
        <v>760</v>
      </c>
      <c r="K122" t="s">
        <v>755</v>
      </c>
      <c r="L122" s="4">
        <v>82002</v>
      </c>
    </row>
    <row r="123" spans="1:12" x14ac:dyDescent="0.3">
      <c r="A123" t="s">
        <v>760</v>
      </c>
      <c r="B123" t="s">
        <v>661</v>
      </c>
      <c r="C123" t="s">
        <v>751</v>
      </c>
      <c r="D123" t="s">
        <v>1105</v>
      </c>
      <c r="E123">
        <v>1726</v>
      </c>
      <c r="F123" s="4">
        <v>59700</v>
      </c>
      <c r="I123" t="s">
        <v>1105</v>
      </c>
      <c r="J123" t="s">
        <v>760</v>
      </c>
      <c r="K123" t="s">
        <v>751</v>
      </c>
      <c r="L123" s="4">
        <v>59700</v>
      </c>
    </row>
    <row r="124" spans="1:12" x14ac:dyDescent="0.3">
      <c r="A124" t="s">
        <v>760</v>
      </c>
      <c r="B124" t="s">
        <v>661</v>
      </c>
      <c r="C124" t="s">
        <v>756</v>
      </c>
      <c r="D124" t="s">
        <v>1106</v>
      </c>
      <c r="E124">
        <v>1727</v>
      </c>
      <c r="F124" s="4">
        <v>86699</v>
      </c>
      <c r="I124" t="s">
        <v>1106</v>
      </c>
      <c r="J124" t="s">
        <v>760</v>
      </c>
      <c r="K124" t="s">
        <v>756</v>
      </c>
      <c r="L124" s="4">
        <v>86699</v>
      </c>
    </row>
    <row r="125" spans="1:12" x14ac:dyDescent="0.3">
      <c r="A125" t="s">
        <v>760</v>
      </c>
      <c r="B125" t="s">
        <v>661</v>
      </c>
      <c r="C125" t="s">
        <v>759</v>
      </c>
      <c r="D125" t="s">
        <v>1107</v>
      </c>
      <c r="E125">
        <v>1728</v>
      </c>
      <c r="F125" s="4">
        <v>90940</v>
      </c>
      <c r="I125" t="s">
        <v>1107</v>
      </c>
      <c r="J125" t="s">
        <v>760</v>
      </c>
      <c r="K125" t="s">
        <v>759</v>
      </c>
      <c r="L125" s="4">
        <v>90940</v>
      </c>
    </row>
    <row r="126" spans="1:12" x14ac:dyDescent="0.3">
      <c r="A126" t="s">
        <v>760</v>
      </c>
      <c r="B126" t="s">
        <v>661</v>
      </c>
      <c r="C126" t="s">
        <v>760</v>
      </c>
      <c r="D126" t="s">
        <v>1108</v>
      </c>
      <c r="E126">
        <v>1729</v>
      </c>
      <c r="F126" s="4">
        <v>49435</v>
      </c>
      <c r="I126" t="s">
        <v>1108</v>
      </c>
      <c r="J126" t="s">
        <v>760</v>
      </c>
      <c r="K126" t="s">
        <v>760</v>
      </c>
      <c r="L126" s="4">
        <v>49435</v>
      </c>
    </row>
    <row r="127" spans="1:12" x14ac:dyDescent="0.3">
      <c r="A127" t="s">
        <v>760</v>
      </c>
      <c r="B127" t="s">
        <v>661</v>
      </c>
      <c r="C127" t="s">
        <v>764</v>
      </c>
      <c r="D127" t="s">
        <v>1109</v>
      </c>
      <c r="E127">
        <v>1730</v>
      </c>
      <c r="F127" s="4">
        <v>102893</v>
      </c>
      <c r="I127" t="s">
        <v>1109</v>
      </c>
      <c r="J127" t="s">
        <v>760</v>
      </c>
      <c r="K127" t="s">
        <v>764</v>
      </c>
      <c r="L127" s="4">
        <v>102893</v>
      </c>
    </row>
    <row r="128" spans="1:12" x14ac:dyDescent="0.3">
      <c r="A128" t="s">
        <v>760</v>
      </c>
      <c r="B128" t="s">
        <v>661</v>
      </c>
      <c r="C128" t="s">
        <v>769</v>
      </c>
      <c r="D128" t="s">
        <v>1110</v>
      </c>
      <c r="E128">
        <v>1731</v>
      </c>
      <c r="F128" s="4">
        <v>51777</v>
      </c>
      <c r="I128" t="s">
        <v>1110</v>
      </c>
      <c r="J128" t="s">
        <v>760</v>
      </c>
      <c r="K128" t="s">
        <v>769</v>
      </c>
      <c r="L128" s="4">
        <v>51777</v>
      </c>
    </row>
    <row r="129" spans="1:12" x14ac:dyDescent="0.3">
      <c r="A129" t="s">
        <v>1111</v>
      </c>
      <c r="B129" t="s">
        <v>629</v>
      </c>
      <c r="C129" t="s">
        <v>765</v>
      </c>
      <c r="D129" t="s">
        <v>1112</v>
      </c>
      <c r="E129">
        <v>1801</v>
      </c>
      <c r="F129" s="4">
        <v>242645</v>
      </c>
      <c r="I129" t="s">
        <v>1112</v>
      </c>
      <c r="J129" t="s">
        <v>1111</v>
      </c>
      <c r="K129" t="s">
        <v>765</v>
      </c>
      <c r="L129" s="4">
        <v>242645</v>
      </c>
    </row>
    <row r="130" spans="1:12" x14ac:dyDescent="0.3">
      <c r="A130" t="s">
        <v>1111</v>
      </c>
      <c r="B130" t="s">
        <v>629</v>
      </c>
      <c r="C130" t="s">
        <v>766</v>
      </c>
      <c r="D130" t="s">
        <v>1113</v>
      </c>
      <c r="E130">
        <v>1802</v>
      </c>
      <c r="F130" s="4">
        <v>184081</v>
      </c>
      <c r="I130" t="s">
        <v>1113</v>
      </c>
      <c r="J130" t="s">
        <v>1111</v>
      </c>
      <c r="K130" t="s">
        <v>766</v>
      </c>
      <c r="L130" s="4">
        <v>184081</v>
      </c>
    </row>
    <row r="131" spans="1:12" x14ac:dyDescent="0.3">
      <c r="A131" t="s">
        <v>1111</v>
      </c>
      <c r="B131" t="s">
        <v>629</v>
      </c>
      <c r="C131" t="s">
        <v>767</v>
      </c>
      <c r="D131" t="s">
        <v>1114</v>
      </c>
      <c r="E131">
        <v>1803</v>
      </c>
      <c r="F131" s="4">
        <v>4266</v>
      </c>
      <c r="I131" t="s">
        <v>1114</v>
      </c>
      <c r="J131" t="s">
        <v>1111</v>
      </c>
      <c r="K131" t="s">
        <v>767</v>
      </c>
      <c r="L131" s="4">
        <v>4266</v>
      </c>
    </row>
    <row r="132" spans="1:12" x14ac:dyDescent="0.3">
      <c r="A132" t="s">
        <v>1111</v>
      </c>
      <c r="B132" t="s">
        <v>629</v>
      </c>
      <c r="C132" t="s">
        <v>768</v>
      </c>
      <c r="D132" t="s">
        <v>1115</v>
      </c>
      <c r="E132">
        <v>1804</v>
      </c>
      <c r="F132" s="4">
        <v>10823</v>
      </c>
      <c r="I132" t="s">
        <v>1115</v>
      </c>
      <c r="J132" t="s">
        <v>1111</v>
      </c>
      <c r="K132" t="s">
        <v>768</v>
      </c>
      <c r="L132" s="4">
        <v>10823</v>
      </c>
    </row>
    <row r="133" spans="1:12" x14ac:dyDescent="0.3">
      <c r="A133" t="s">
        <v>1111</v>
      </c>
      <c r="B133" t="s">
        <v>629</v>
      </c>
      <c r="C133" t="s">
        <v>770</v>
      </c>
      <c r="D133" t="s">
        <v>1116</v>
      </c>
      <c r="E133">
        <v>1805</v>
      </c>
      <c r="F133" s="4">
        <v>64633</v>
      </c>
      <c r="I133" t="s">
        <v>1116</v>
      </c>
      <c r="J133" t="s">
        <v>1111</v>
      </c>
      <c r="K133" t="s">
        <v>770</v>
      </c>
      <c r="L133" s="4">
        <v>64633</v>
      </c>
    </row>
    <row r="134" spans="1:12" x14ac:dyDescent="0.3">
      <c r="A134" t="s">
        <v>1111</v>
      </c>
      <c r="B134" t="s">
        <v>629</v>
      </c>
      <c r="C134" t="s">
        <v>772</v>
      </c>
      <c r="D134" t="s">
        <v>1117</v>
      </c>
      <c r="E134">
        <v>1806</v>
      </c>
      <c r="F134" s="4">
        <v>126300</v>
      </c>
      <c r="I134" t="s">
        <v>1117</v>
      </c>
      <c r="J134" t="s">
        <v>1111</v>
      </c>
      <c r="K134" t="s">
        <v>772</v>
      </c>
      <c r="L134" s="4">
        <v>126300</v>
      </c>
    </row>
    <row r="135" spans="1:12" x14ac:dyDescent="0.3">
      <c r="A135" t="s">
        <v>1111</v>
      </c>
      <c r="B135" t="s">
        <v>629</v>
      </c>
      <c r="C135" t="s">
        <v>774</v>
      </c>
      <c r="D135" t="s">
        <v>1118</v>
      </c>
      <c r="E135">
        <v>1807</v>
      </c>
      <c r="F135" s="4">
        <v>165409</v>
      </c>
      <c r="I135" t="s">
        <v>1118</v>
      </c>
      <c r="J135" t="s">
        <v>1111</v>
      </c>
      <c r="K135" t="s">
        <v>774</v>
      </c>
      <c r="L135" s="4">
        <v>165409</v>
      </c>
    </row>
    <row r="136" spans="1:12" x14ac:dyDescent="0.3">
      <c r="A136" t="s">
        <v>1111</v>
      </c>
      <c r="B136" t="s">
        <v>629</v>
      </c>
      <c r="C136" t="s">
        <v>773</v>
      </c>
      <c r="D136" t="s">
        <v>1119</v>
      </c>
      <c r="E136">
        <v>1808</v>
      </c>
      <c r="F136" s="4">
        <v>69386</v>
      </c>
      <c r="I136" t="s">
        <v>1119</v>
      </c>
      <c r="J136" t="s">
        <v>1111</v>
      </c>
      <c r="K136" t="s">
        <v>773</v>
      </c>
      <c r="L136" s="4">
        <v>69386</v>
      </c>
    </row>
    <row r="137" spans="1:12" x14ac:dyDescent="0.3">
      <c r="A137" t="s">
        <v>1111</v>
      </c>
      <c r="B137" t="s">
        <v>629</v>
      </c>
      <c r="C137" t="s">
        <v>775</v>
      </c>
      <c r="D137" t="s">
        <v>1120</v>
      </c>
      <c r="E137">
        <v>1809</v>
      </c>
      <c r="F137" s="4">
        <v>94966</v>
      </c>
      <c r="I137" t="s">
        <v>1120</v>
      </c>
      <c r="J137" t="s">
        <v>1111</v>
      </c>
      <c r="K137" t="s">
        <v>775</v>
      </c>
      <c r="L137" s="4">
        <v>94966</v>
      </c>
    </row>
    <row r="138" spans="1:12" x14ac:dyDescent="0.3">
      <c r="A138" t="s">
        <v>1111</v>
      </c>
      <c r="B138" t="s">
        <v>629</v>
      </c>
      <c r="C138" t="s">
        <v>776</v>
      </c>
      <c r="D138" t="s">
        <v>1121</v>
      </c>
      <c r="E138">
        <v>1810</v>
      </c>
      <c r="F138" s="4">
        <v>294984</v>
      </c>
      <c r="I138" t="s">
        <v>1121</v>
      </c>
      <c r="J138" t="s">
        <v>1111</v>
      </c>
      <c r="K138" t="s">
        <v>776</v>
      </c>
      <c r="L138" s="4">
        <v>294984</v>
      </c>
    </row>
    <row r="139" spans="1:12" x14ac:dyDescent="0.3">
      <c r="A139" t="s">
        <v>1111</v>
      </c>
      <c r="B139" t="s">
        <v>629</v>
      </c>
      <c r="C139" t="s">
        <v>741</v>
      </c>
      <c r="D139" t="s">
        <v>1122</v>
      </c>
      <c r="E139">
        <v>1811</v>
      </c>
      <c r="F139" s="4">
        <v>16969</v>
      </c>
      <c r="I139" t="s">
        <v>1122</v>
      </c>
      <c r="J139" t="s">
        <v>1111</v>
      </c>
      <c r="K139" t="s">
        <v>741</v>
      </c>
      <c r="L139" s="4">
        <v>16969</v>
      </c>
    </row>
    <row r="140" spans="1:12" x14ac:dyDescent="0.3">
      <c r="A140" t="s">
        <v>1111</v>
      </c>
      <c r="B140" t="s">
        <v>629</v>
      </c>
      <c r="C140" t="s">
        <v>778</v>
      </c>
      <c r="D140" t="s">
        <v>1123</v>
      </c>
      <c r="E140">
        <v>1812</v>
      </c>
      <c r="F140" s="4">
        <v>78320</v>
      </c>
      <c r="I140" t="s">
        <v>1123</v>
      </c>
      <c r="J140" t="s">
        <v>1111</v>
      </c>
      <c r="K140" t="s">
        <v>778</v>
      </c>
      <c r="L140" s="4">
        <v>78320</v>
      </c>
    </row>
    <row r="141" spans="1:12" x14ac:dyDescent="0.3">
      <c r="A141" t="s">
        <v>1111</v>
      </c>
      <c r="B141" t="s">
        <v>629</v>
      </c>
      <c r="C141" t="s">
        <v>780</v>
      </c>
      <c r="D141" t="s">
        <v>1124</v>
      </c>
      <c r="E141">
        <v>1813</v>
      </c>
      <c r="F141" s="4">
        <v>226086</v>
      </c>
      <c r="I141" t="s">
        <v>1124</v>
      </c>
      <c r="J141" t="s">
        <v>1111</v>
      </c>
      <c r="K141" t="s">
        <v>780</v>
      </c>
      <c r="L141" s="4">
        <v>226086</v>
      </c>
    </row>
    <row r="142" spans="1:12" x14ac:dyDescent="0.3">
      <c r="A142" t="s">
        <v>1111</v>
      </c>
      <c r="B142" t="s">
        <v>629</v>
      </c>
      <c r="C142" t="s">
        <v>781</v>
      </c>
      <c r="D142" t="s">
        <v>1125</v>
      </c>
      <c r="E142">
        <v>1814</v>
      </c>
      <c r="F142" s="4">
        <v>96117</v>
      </c>
      <c r="I142" t="s">
        <v>1125</v>
      </c>
      <c r="J142" t="s">
        <v>1111</v>
      </c>
      <c r="K142" t="s">
        <v>781</v>
      </c>
      <c r="L142" s="4">
        <v>96117</v>
      </c>
    </row>
    <row r="143" spans="1:12" x14ac:dyDescent="0.3">
      <c r="A143" t="s">
        <v>1111</v>
      </c>
      <c r="B143" t="s">
        <v>629</v>
      </c>
      <c r="C143" t="s">
        <v>782</v>
      </c>
      <c r="D143" t="s">
        <v>1126</v>
      </c>
      <c r="E143">
        <v>1815</v>
      </c>
      <c r="F143" s="4">
        <v>103641</v>
      </c>
      <c r="I143" t="s">
        <v>1126</v>
      </c>
      <c r="J143" t="s">
        <v>1111</v>
      </c>
      <c r="K143" t="s">
        <v>782</v>
      </c>
      <c r="L143" s="4">
        <v>103641</v>
      </c>
    </row>
    <row r="144" spans="1:12" x14ac:dyDescent="0.3">
      <c r="A144" t="s">
        <v>1111</v>
      </c>
      <c r="B144" t="s">
        <v>629</v>
      </c>
      <c r="C144" t="s">
        <v>783</v>
      </c>
      <c r="D144" t="s">
        <v>1127</v>
      </c>
      <c r="E144">
        <v>1816</v>
      </c>
      <c r="F144" s="4">
        <v>77871</v>
      </c>
      <c r="I144" t="s">
        <v>1127</v>
      </c>
      <c r="J144" t="s">
        <v>1111</v>
      </c>
      <c r="K144" t="s">
        <v>783</v>
      </c>
      <c r="L144" s="4">
        <v>77871</v>
      </c>
    </row>
    <row r="145" spans="1:12" x14ac:dyDescent="0.3">
      <c r="A145" t="s">
        <v>1111</v>
      </c>
      <c r="B145" t="s">
        <v>629</v>
      </c>
      <c r="C145" t="s">
        <v>784</v>
      </c>
      <c r="D145" t="s">
        <v>1128</v>
      </c>
      <c r="E145">
        <v>1817</v>
      </c>
      <c r="F145" s="4">
        <v>420383</v>
      </c>
      <c r="I145" t="s">
        <v>1128</v>
      </c>
      <c r="J145" t="s">
        <v>1111</v>
      </c>
      <c r="K145" t="s">
        <v>784</v>
      </c>
      <c r="L145" s="4">
        <v>420383</v>
      </c>
    </row>
    <row r="146" spans="1:12" x14ac:dyDescent="0.3">
      <c r="A146" t="s">
        <v>1111</v>
      </c>
      <c r="B146" t="s">
        <v>629</v>
      </c>
      <c r="C146" t="s">
        <v>785</v>
      </c>
      <c r="D146" t="s">
        <v>1129</v>
      </c>
      <c r="E146">
        <v>1818</v>
      </c>
      <c r="F146" s="4">
        <v>78474</v>
      </c>
      <c r="I146" t="s">
        <v>1129</v>
      </c>
      <c r="J146" t="s">
        <v>1111</v>
      </c>
      <c r="K146" t="s">
        <v>785</v>
      </c>
      <c r="L146" s="4">
        <v>78474</v>
      </c>
    </row>
    <row r="147" spans="1:12" x14ac:dyDescent="0.3">
      <c r="A147" t="s">
        <v>1111</v>
      </c>
      <c r="B147" t="s">
        <v>629</v>
      </c>
      <c r="C147" t="s">
        <v>757</v>
      </c>
      <c r="D147" t="s">
        <v>1130</v>
      </c>
      <c r="E147">
        <v>1819</v>
      </c>
      <c r="F147" s="4">
        <v>79287</v>
      </c>
      <c r="I147" t="s">
        <v>1130</v>
      </c>
      <c r="J147" t="s">
        <v>1111</v>
      </c>
      <c r="K147" t="s">
        <v>757</v>
      </c>
      <c r="L147" s="4">
        <v>79287</v>
      </c>
    </row>
    <row r="148" spans="1:12" x14ac:dyDescent="0.3">
      <c r="A148" t="s">
        <v>1111</v>
      </c>
      <c r="B148" t="s">
        <v>629</v>
      </c>
      <c r="C148" t="s">
        <v>758</v>
      </c>
      <c r="D148" t="s">
        <v>1131</v>
      </c>
      <c r="E148">
        <v>1820</v>
      </c>
      <c r="F148" s="4">
        <v>58827</v>
      </c>
      <c r="I148" t="s">
        <v>1131</v>
      </c>
      <c r="J148" t="s">
        <v>1111</v>
      </c>
      <c r="K148" t="s">
        <v>758</v>
      </c>
      <c r="L148" s="4">
        <v>58827</v>
      </c>
    </row>
    <row r="149" spans="1:12" x14ac:dyDescent="0.3">
      <c r="A149" t="s">
        <v>1111</v>
      </c>
      <c r="B149" t="s">
        <v>629</v>
      </c>
      <c r="C149" t="s">
        <v>786</v>
      </c>
      <c r="D149" t="s">
        <v>1132</v>
      </c>
      <c r="E149">
        <v>1821</v>
      </c>
      <c r="F149" s="4">
        <v>263439</v>
      </c>
      <c r="I149" t="s">
        <v>1132</v>
      </c>
      <c r="J149" t="s">
        <v>1111</v>
      </c>
      <c r="K149" t="s">
        <v>786</v>
      </c>
      <c r="L149" s="4">
        <v>263439</v>
      </c>
    </row>
    <row r="150" spans="1:12" x14ac:dyDescent="0.3">
      <c r="A150" t="s">
        <v>1111</v>
      </c>
      <c r="B150" t="s">
        <v>629</v>
      </c>
      <c r="C150" t="s">
        <v>787</v>
      </c>
      <c r="D150" t="s">
        <v>1133</v>
      </c>
      <c r="E150">
        <v>1822</v>
      </c>
      <c r="F150" s="4">
        <v>153964</v>
      </c>
      <c r="I150" t="s">
        <v>1133</v>
      </c>
      <c r="J150" t="s">
        <v>1111</v>
      </c>
      <c r="K150" t="s">
        <v>787</v>
      </c>
      <c r="L150" s="4">
        <v>153964</v>
      </c>
    </row>
    <row r="151" spans="1:12" x14ac:dyDescent="0.3">
      <c r="A151" t="s">
        <v>1111</v>
      </c>
      <c r="B151" t="s">
        <v>629</v>
      </c>
      <c r="C151" t="s">
        <v>788</v>
      </c>
      <c r="D151" t="s">
        <v>1134</v>
      </c>
      <c r="E151">
        <v>1823</v>
      </c>
      <c r="F151" s="4">
        <v>290476</v>
      </c>
      <c r="I151" t="s">
        <v>1134</v>
      </c>
      <c r="J151" t="s">
        <v>1111</v>
      </c>
      <c r="K151" t="s">
        <v>788</v>
      </c>
      <c r="L151" s="4">
        <v>290476</v>
      </c>
    </row>
    <row r="152" spans="1:12" x14ac:dyDescent="0.3">
      <c r="A152" t="s">
        <v>1111</v>
      </c>
      <c r="B152" t="s">
        <v>629</v>
      </c>
      <c r="C152" t="s">
        <v>789</v>
      </c>
      <c r="D152" t="s">
        <v>1135</v>
      </c>
      <c r="E152">
        <v>1824</v>
      </c>
      <c r="F152" s="4">
        <v>271804</v>
      </c>
      <c r="I152" t="s">
        <v>1135</v>
      </c>
      <c r="J152" t="s">
        <v>1111</v>
      </c>
      <c r="K152" t="s">
        <v>789</v>
      </c>
      <c r="L152" s="4">
        <v>271804</v>
      </c>
    </row>
    <row r="153" spans="1:12" x14ac:dyDescent="0.3">
      <c r="A153" t="s">
        <v>1111</v>
      </c>
      <c r="B153" t="s">
        <v>629</v>
      </c>
      <c r="C153" t="s">
        <v>790</v>
      </c>
      <c r="D153" t="s">
        <v>1136</v>
      </c>
      <c r="E153">
        <v>1825</v>
      </c>
      <c r="F153" s="4">
        <v>155111</v>
      </c>
      <c r="I153" t="s">
        <v>1136</v>
      </c>
      <c r="J153" t="s">
        <v>1111</v>
      </c>
      <c r="K153" t="s">
        <v>790</v>
      </c>
      <c r="L153" s="4">
        <v>155111</v>
      </c>
    </row>
    <row r="154" spans="1:12" x14ac:dyDescent="0.3">
      <c r="A154" t="s">
        <v>1111</v>
      </c>
      <c r="B154" t="s">
        <v>629</v>
      </c>
      <c r="C154" t="s">
        <v>791</v>
      </c>
      <c r="D154" t="s">
        <v>1137</v>
      </c>
      <c r="E154">
        <v>1826</v>
      </c>
      <c r="F154" s="4">
        <v>118736</v>
      </c>
      <c r="I154" t="s">
        <v>1137</v>
      </c>
      <c r="J154" t="s">
        <v>1111</v>
      </c>
      <c r="K154" t="s">
        <v>791</v>
      </c>
      <c r="L154" s="4">
        <v>118736</v>
      </c>
    </row>
    <row r="155" spans="1:12" x14ac:dyDescent="0.3">
      <c r="A155" t="s">
        <v>1138</v>
      </c>
      <c r="B155" t="s">
        <v>640</v>
      </c>
      <c r="C155" t="s">
        <v>144</v>
      </c>
      <c r="D155" t="s">
        <v>1139</v>
      </c>
      <c r="E155">
        <v>1901</v>
      </c>
      <c r="F155" s="4">
        <v>10587</v>
      </c>
      <c r="I155" t="s">
        <v>1139</v>
      </c>
      <c r="J155" t="s">
        <v>1138</v>
      </c>
      <c r="K155" t="s">
        <v>144</v>
      </c>
      <c r="L155" s="4">
        <v>10587</v>
      </c>
    </row>
    <row r="156" spans="1:12" x14ac:dyDescent="0.3">
      <c r="A156" t="s">
        <v>1138</v>
      </c>
      <c r="B156" t="s">
        <v>640</v>
      </c>
      <c r="C156" t="s">
        <v>963</v>
      </c>
      <c r="D156" t="s">
        <v>1140</v>
      </c>
      <c r="E156">
        <v>1902</v>
      </c>
      <c r="F156" s="4">
        <v>7430</v>
      </c>
      <c r="I156" t="s">
        <v>1140</v>
      </c>
      <c r="J156" t="s">
        <v>1138</v>
      </c>
      <c r="K156" t="s">
        <v>963</v>
      </c>
      <c r="L156" s="4">
        <v>7430</v>
      </c>
    </row>
    <row r="157" spans="1:12" x14ac:dyDescent="0.3">
      <c r="A157" t="s">
        <v>1138</v>
      </c>
      <c r="B157" t="s">
        <v>640</v>
      </c>
      <c r="C157" t="s">
        <v>962</v>
      </c>
      <c r="D157" t="s">
        <v>1141</v>
      </c>
      <c r="E157">
        <v>1903</v>
      </c>
      <c r="F157" s="4">
        <v>3634</v>
      </c>
      <c r="I157" t="s">
        <v>1141</v>
      </c>
      <c r="J157" t="s">
        <v>1138</v>
      </c>
      <c r="K157" t="s">
        <v>962</v>
      </c>
      <c r="L157" s="4">
        <v>3634</v>
      </c>
    </row>
    <row r="158" spans="1:12" x14ac:dyDescent="0.3">
      <c r="A158" t="s">
        <v>1138</v>
      </c>
      <c r="B158" t="s">
        <v>640</v>
      </c>
      <c r="C158" t="s">
        <v>961</v>
      </c>
      <c r="D158" t="s">
        <v>1142</v>
      </c>
      <c r="E158">
        <v>1904</v>
      </c>
      <c r="F158" s="4">
        <v>2510</v>
      </c>
      <c r="I158" t="s">
        <v>1142</v>
      </c>
      <c r="J158" t="s">
        <v>1138</v>
      </c>
      <c r="K158" t="s">
        <v>961</v>
      </c>
      <c r="L158" s="4">
        <v>2510</v>
      </c>
    </row>
    <row r="159" spans="1:12" x14ac:dyDescent="0.3">
      <c r="A159" t="s">
        <v>1138</v>
      </c>
      <c r="B159" t="s">
        <v>640</v>
      </c>
      <c r="C159" t="s">
        <v>792</v>
      </c>
      <c r="D159" t="s">
        <v>1143</v>
      </c>
      <c r="E159">
        <v>1905</v>
      </c>
      <c r="F159" s="4">
        <v>4217</v>
      </c>
      <c r="I159" t="s">
        <v>1143</v>
      </c>
      <c r="J159" t="s">
        <v>1138</v>
      </c>
      <c r="K159" t="s">
        <v>792</v>
      </c>
      <c r="L159" s="4">
        <v>4217</v>
      </c>
    </row>
    <row r="160" spans="1:12" x14ac:dyDescent="0.3">
      <c r="A160" t="s">
        <v>1138</v>
      </c>
      <c r="B160" t="s">
        <v>640</v>
      </c>
      <c r="C160" t="s">
        <v>793</v>
      </c>
      <c r="D160" t="s">
        <v>1144</v>
      </c>
      <c r="E160">
        <v>1906</v>
      </c>
      <c r="F160" s="4">
        <v>5486</v>
      </c>
      <c r="I160" t="s">
        <v>1144</v>
      </c>
      <c r="J160" t="s">
        <v>1138</v>
      </c>
      <c r="K160" t="s">
        <v>793</v>
      </c>
      <c r="L160" s="4">
        <v>5486</v>
      </c>
    </row>
    <row r="161" spans="1:12" x14ac:dyDescent="0.3">
      <c r="A161" t="s">
        <v>1138</v>
      </c>
      <c r="B161" t="s">
        <v>640</v>
      </c>
      <c r="C161" t="s">
        <v>794</v>
      </c>
      <c r="D161" t="s">
        <v>1145</v>
      </c>
      <c r="E161">
        <v>1907</v>
      </c>
      <c r="F161" s="4">
        <v>107942</v>
      </c>
      <c r="I161" t="s">
        <v>1145</v>
      </c>
      <c r="J161" t="s">
        <v>1138</v>
      </c>
      <c r="K161" t="s">
        <v>794</v>
      </c>
      <c r="L161" s="4">
        <v>107942</v>
      </c>
    </row>
    <row r="162" spans="1:12" x14ac:dyDescent="0.3">
      <c r="A162" t="s">
        <v>1138</v>
      </c>
      <c r="B162" t="s">
        <v>640</v>
      </c>
      <c r="C162" t="s">
        <v>795</v>
      </c>
      <c r="D162" t="s">
        <v>1146</v>
      </c>
      <c r="E162">
        <v>1908</v>
      </c>
      <c r="F162" s="4">
        <v>82592</v>
      </c>
      <c r="I162" t="s">
        <v>1146</v>
      </c>
      <c r="J162" t="s">
        <v>1138</v>
      </c>
      <c r="K162" t="s">
        <v>795</v>
      </c>
      <c r="L162" s="4">
        <v>82592</v>
      </c>
    </row>
    <row r="163" spans="1:12" x14ac:dyDescent="0.3">
      <c r="A163" t="s">
        <v>1138</v>
      </c>
      <c r="B163" t="s">
        <v>640</v>
      </c>
      <c r="C163" t="s">
        <v>796</v>
      </c>
      <c r="D163" t="s">
        <v>1147</v>
      </c>
      <c r="E163">
        <v>1909</v>
      </c>
      <c r="F163" s="4">
        <v>40374</v>
      </c>
      <c r="I163" t="s">
        <v>1147</v>
      </c>
      <c r="J163" t="s">
        <v>1138</v>
      </c>
      <c r="K163" t="s">
        <v>796</v>
      </c>
      <c r="L163" s="4">
        <v>40374</v>
      </c>
    </row>
    <row r="164" spans="1:12" x14ac:dyDescent="0.3">
      <c r="A164" t="s">
        <v>1138</v>
      </c>
      <c r="B164" t="s">
        <v>640</v>
      </c>
      <c r="C164" t="s">
        <v>797</v>
      </c>
      <c r="D164" t="s">
        <v>1148</v>
      </c>
      <c r="E164">
        <v>1910</v>
      </c>
      <c r="F164" s="4">
        <v>172574</v>
      </c>
      <c r="I164" t="s">
        <v>1148</v>
      </c>
      <c r="J164" t="s">
        <v>1138</v>
      </c>
      <c r="K164" t="s">
        <v>797</v>
      </c>
      <c r="L164" s="4">
        <v>172574</v>
      </c>
    </row>
    <row r="165" spans="1:12" x14ac:dyDescent="0.3">
      <c r="A165" t="s">
        <v>1138</v>
      </c>
      <c r="B165" t="s">
        <v>640</v>
      </c>
      <c r="C165" t="s">
        <v>799</v>
      </c>
      <c r="D165" t="s">
        <v>1149</v>
      </c>
      <c r="E165">
        <v>1911</v>
      </c>
      <c r="F165" s="4">
        <v>169950</v>
      </c>
      <c r="I165" t="s">
        <v>1149</v>
      </c>
      <c r="J165" t="s">
        <v>1138</v>
      </c>
      <c r="K165" t="s">
        <v>799</v>
      </c>
      <c r="L165" s="4">
        <v>169950</v>
      </c>
    </row>
    <row r="166" spans="1:12" x14ac:dyDescent="0.3">
      <c r="A166" t="s">
        <v>1138</v>
      </c>
      <c r="B166" t="s">
        <v>640</v>
      </c>
      <c r="C166" t="s">
        <v>800</v>
      </c>
      <c r="D166" t="s">
        <v>1150</v>
      </c>
      <c r="E166">
        <v>1912</v>
      </c>
      <c r="F166" s="4">
        <v>21171</v>
      </c>
      <c r="I166" t="s">
        <v>1150</v>
      </c>
      <c r="J166" t="s">
        <v>1138</v>
      </c>
      <c r="K166" t="s">
        <v>800</v>
      </c>
      <c r="L166" s="4">
        <v>21171</v>
      </c>
    </row>
    <row r="167" spans="1:12" x14ac:dyDescent="0.3">
      <c r="A167" t="s">
        <v>1138</v>
      </c>
      <c r="B167" t="s">
        <v>640</v>
      </c>
      <c r="C167" t="s">
        <v>801</v>
      </c>
      <c r="D167" t="s">
        <v>1151</v>
      </c>
      <c r="E167">
        <v>1913</v>
      </c>
      <c r="F167" s="4">
        <v>75829</v>
      </c>
      <c r="I167" t="s">
        <v>1151</v>
      </c>
      <c r="J167" t="s">
        <v>1138</v>
      </c>
      <c r="K167" t="s">
        <v>801</v>
      </c>
      <c r="L167" s="4">
        <v>75829</v>
      </c>
    </row>
    <row r="168" spans="1:12" x14ac:dyDescent="0.3">
      <c r="A168" t="s">
        <v>1138</v>
      </c>
      <c r="B168" t="s">
        <v>640</v>
      </c>
      <c r="C168" t="s">
        <v>802</v>
      </c>
      <c r="D168" t="s">
        <v>1152</v>
      </c>
      <c r="E168">
        <v>1914</v>
      </c>
      <c r="F168" s="4">
        <v>39696</v>
      </c>
      <c r="I168" t="s">
        <v>1152</v>
      </c>
      <c r="J168" t="s">
        <v>1138</v>
      </c>
      <c r="K168" t="s">
        <v>802</v>
      </c>
      <c r="L168" s="4">
        <v>39696</v>
      </c>
    </row>
    <row r="169" spans="1:12" x14ac:dyDescent="0.3">
      <c r="A169" t="s">
        <v>1138</v>
      </c>
      <c r="B169" t="s">
        <v>640</v>
      </c>
      <c r="C169" t="s">
        <v>761</v>
      </c>
      <c r="D169" t="s">
        <v>1153</v>
      </c>
      <c r="E169">
        <v>1915</v>
      </c>
      <c r="F169" s="4">
        <v>125343</v>
      </c>
      <c r="I169" t="s">
        <v>1153</v>
      </c>
      <c r="J169" t="s">
        <v>1138</v>
      </c>
      <c r="K169" t="s">
        <v>761</v>
      </c>
      <c r="L169" s="4">
        <v>125343</v>
      </c>
    </row>
    <row r="170" spans="1:12" x14ac:dyDescent="0.3">
      <c r="A170" t="s">
        <v>1138</v>
      </c>
      <c r="B170" t="s">
        <v>640</v>
      </c>
      <c r="C170" t="s">
        <v>762</v>
      </c>
      <c r="D170" t="s">
        <v>1154</v>
      </c>
      <c r="E170">
        <v>1916</v>
      </c>
      <c r="F170" s="4">
        <v>46564</v>
      </c>
      <c r="I170" t="s">
        <v>1154</v>
      </c>
      <c r="J170" t="s">
        <v>1138</v>
      </c>
      <c r="K170" t="s">
        <v>762</v>
      </c>
      <c r="L170" s="4">
        <v>46564</v>
      </c>
    </row>
    <row r="171" spans="1:12" x14ac:dyDescent="0.3">
      <c r="A171" t="s">
        <v>1138</v>
      </c>
      <c r="B171" t="s">
        <v>640</v>
      </c>
      <c r="C171" t="s">
        <v>763</v>
      </c>
      <c r="D171" t="s">
        <v>1155</v>
      </c>
      <c r="E171">
        <v>1917</v>
      </c>
      <c r="F171" s="4">
        <v>83347</v>
      </c>
      <c r="I171" t="s">
        <v>1155</v>
      </c>
      <c r="J171" t="s">
        <v>1138</v>
      </c>
      <c r="K171" t="s">
        <v>763</v>
      </c>
      <c r="L171" s="4">
        <v>83347</v>
      </c>
    </row>
    <row r="172" spans="1:12" x14ac:dyDescent="0.3">
      <c r="A172" t="s">
        <v>1138</v>
      </c>
      <c r="B172" t="s">
        <v>640</v>
      </c>
      <c r="C172" t="s">
        <v>803</v>
      </c>
      <c r="D172" t="s">
        <v>1156</v>
      </c>
      <c r="E172">
        <v>1918</v>
      </c>
      <c r="F172" s="4">
        <v>74058</v>
      </c>
      <c r="I172" t="s">
        <v>1156</v>
      </c>
      <c r="J172" t="s">
        <v>1138</v>
      </c>
      <c r="K172" t="s">
        <v>803</v>
      </c>
      <c r="L172" s="4">
        <v>74058</v>
      </c>
    </row>
    <row r="173" spans="1:12" x14ac:dyDescent="0.3">
      <c r="A173" t="s">
        <v>1138</v>
      </c>
      <c r="B173" t="s">
        <v>640</v>
      </c>
      <c r="C173" t="s">
        <v>804</v>
      </c>
      <c r="D173" t="s">
        <v>1157</v>
      </c>
      <c r="E173">
        <v>1919</v>
      </c>
      <c r="F173" s="4">
        <v>47468</v>
      </c>
      <c r="I173" t="s">
        <v>1157</v>
      </c>
      <c r="J173" t="s">
        <v>1138</v>
      </c>
      <c r="K173" t="s">
        <v>804</v>
      </c>
      <c r="L173" s="4">
        <v>47468</v>
      </c>
    </row>
    <row r="174" spans="1:12" x14ac:dyDescent="0.3">
      <c r="A174" t="s">
        <v>1138</v>
      </c>
      <c r="B174" t="s">
        <v>640</v>
      </c>
      <c r="C174" t="s">
        <v>805</v>
      </c>
      <c r="D174" t="s">
        <v>1158</v>
      </c>
      <c r="E174">
        <v>1920</v>
      </c>
      <c r="F174" s="4">
        <v>14393</v>
      </c>
      <c r="I174" t="s">
        <v>1158</v>
      </c>
      <c r="J174" t="s">
        <v>1138</v>
      </c>
      <c r="K174" t="s">
        <v>805</v>
      </c>
      <c r="L174" s="4">
        <v>14393</v>
      </c>
    </row>
    <row r="175" spans="1:12" x14ac:dyDescent="0.3">
      <c r="A175" t="s">
        <v>1138</v>
      </c>
      <c r="B175" t="s">
        <v>640</v>
      </c>
      <c r="C175" t="s">
        <v>806</v>
      </c>
      <c r="D175" t="s">
        <v>1159</v>
      </c>
      <c r="E175">
        <v>1921</v>
      </c>
      <c r="F175" s="4">
        <v>33350</v>
      </c>
      <c r="I175" t="s">
        <v>1159</v>
      </c>
      <c r="J175" t="s">
        <v>1138</v>
      </c>
      <c r="K175" t="s">
        <v>806</v>
      </c>
      <c r="L175" s="4">
        <v>33350</v>
      </c>
    </row>
    <row r="176" spans="1:12" x14ac:dyDescent="0.3">
      <c r="A176" t="s">
        <v>1138</v>
      </c>
      <c r="B176" t="s">
        <v>640</v>
      </c>
      <c r="C176" t="s">
        <v>807</v>
      </c>
      <c r="D176" t="s">
        <v>1160</v>
      </c>
      <c r="E176">
        <v>1922</v>
      </c>
      <c r="F176" s="4">
        <v>31037</v>
      </c>
      <c r="I176" t="s">
        <v>1160</v>
      </c>
      <c r="J176" t="s">
        <v>1138</v>
      </c>
      <c r="K176" t="s">
        <v>807</v>
      </c>
      <c r="L176" s="4">
        <v>31037</v>
      </c>
    </row>
    <row r="177" spans="1:12" x14ac:dyDescent="0.3">
      <c r="A177" t="s">
        <v>1138</v>
      </c>
      <c r="B177" t="s">
        <v>640</v>
      </c>
      <c r="C177" t="s">
        <v>808</v>
      </c>
      <c r="D177" t="s">
        <v>1161</v>
      </c>
      <c r="E177">
        <v>1923</v>
      </c>
      <c r="F177" s="4">
        <v>16542</v>
      </c>
      <c r="I177" t="s">
        <v>1161</v>
      </c>
      <c r="J177" t="s">
        <v>1138</v>
      </c>
      <c r="K177" t="s">
        <v>808</v>
      </c>
      <c r="L177" s="4">
        <v>16542</v>
      </c>
    </row>
    <row r="178" spans="1:12" x14ac:dyDescent="0.3">
      <c r="A178" t="s">
        <v>1138</v>
      </c>
      <c r="B178" t="s">
        <v>640</v>
      </c>
      <c r="C178" t="s">
        <v>809</v>
      </c>
      <c r="D178" t="s">
        <v>1162</v>
      </c>
      <c r="E178">
        <v>1924</v>
      </c>
      <c r="F178" s="4">
        <v>43138</v>
      </c>
      <c r="I178" t="s">
        <v>1162</v>
      </c>
      <c r="J178" t="s">
        <v>1138</v>
      </c>
      <c r="K178" t="s">
        <v>809</v>
      </c>
      <c r="L178" s="4">
        <v>43138</v>
      </c>
    </row>
    <row r="179" spans="1:12" x14ac:dyDescent="0.3">
      <c r="A179" t="s">
        <v>1138</v>
      </c>
      <c r="B179" t="s">
        <v>640</v>
      </c>
      <c r="C179" t="s">
        <v>810</v>
      </c>
      <c r="D179" t="s">
        <v>1163</v>
      </c>
      <c r="E179">
        <v>1925</v>
      </c>
      <c r="F179" s="4">
        <v>29353</v>
      </c>
      <c r="I179" t="s">
        <v>1163</v>
      </c>
      <c r="J179" t="s">
        <v>1138</v>
      </c>
      <c r="K179" t="s">
        <v>810</v>
      </c>
      <c r="L179" s="4">
        <v>29353</v>
      </c>
    </row>
    <row r="180" spans="1:12" x14ac:dyDescent="0.3">
      <c r="A180" t="s">
        <v>1138</v>
      </c>
      <c r="B180" t="s">
        <v>640</v>
      </c>
      <c r="C180" t="s">
        <v>811</v>
      </c>
      <c r="D180" t="s">
        <v>1164</v>
      </c>
      <c r="E180">
        <v>1926</v>
      </c>
      <c r="F180" s="4">
        <v>28361</v>
      </c>
      <c r="I180" t="s">
        <v>1164</v>
      </c>
      <c r="J180" t="s">
        <v>1138</v>
      </c>
      <c r="K180" t="s">
        <v>811</v>
      </c>
      <c r="L180" s="4">
        <v>28361</v>
      </c>
    </row>
    <row r="181" spans="1:12" x14ac:dyDescent="0.3">
      <c r="A181" t="s">
        <v>1138</v>
      </c>
      <c r="B181" t="s">
        <v>640</v>
      </c>
      <c r="C181" t="s">
        <v>812</v>
      </c>
      <c r="D181" t="s">
        <v>1165</v>
      </c>
      <c r="E181">
        <v>1927</v>
      </c>
      <c r="F181" s="4">
        <v>308159</v>
      </c>
      <c r="I181" t="s">
        <v>1165</v>
      </c>
      <c r="J181" t="s">
        <v>1138</v>
      </c>
      <c r="K181" t="s">
        <v>812</v>
      </c>
      <c r="L181" s="4">
        <v>308159</v>
      </c>
    </row>
    <row r="182" spans="1:12" x14ac:dyDescent="0.3">
      <c r="A182" t="s">
        <v>1138</v>
      </c>
      <c r="B182" t="s">
        <v>640</v>
      </c>
      <c r="C182" t="s">
        <v>798</v>
      </c>
      <c r="D182" t="s">
        <v>1166</v>
      </c>
      <c r="E182">
        <v>1928</v>
      </c>
      <c r="F182" s="4">
        <v>31538</v>
      </c>
      <c r="I182" t="s">
        <v>1166</v>
      </c>
      <c r="J182" t="s">
        <v>1138</v>
      </c>
      <c r="K182" t="s">
        <v>798</v>
      </c>
      <c r="L182" s="4">
        <v>31538</v>
      </c>
    </row>
    <row r="183" spans="1:12" x14ac:dyDescent="0.3">
      <c r="A183" t="s">
        <v>1167</v>
      </c>
      <c r="B183" t="s">
        <v>937</v>
      </c>
      <c r="C183" t="s">
        <v>813</v>
      </c>
      <c r="D183" t="s">
        <v>1168</v>
      </c>
      <c r="E183">
        <v>2001</v>
      </c>
      <c r="F183" s="4">
        <v>240144</v>
      </c>
      <c r="I183" t="s">
        <v>1168</v>
      </c>
      <c r="J183" t="s">
        <v>1167</v>
      </c>
      <c r="K183" t="s">
        <v>813</v>
      </c>
      <c r="L183" s="4">
        <v>240144</v>
      </c>
    </row>
    <row r="184" spans="1:12" x14ac:dyDescent="0.3">
      <c r="A184" t="s">
        <v>1167</v>
      </c>
      <c r="B184" t="s">
        <v>937</v>
      </c>
      <c r="C184" t="s">
        <v>815</v>
      </c>
      <c r="D184" t="s">
        <v>1169</v>
      </c>
      <c r="E184">
        <v>2002</v>
      </c>
      <c r="F184" s="4">
        <v>145288</v>
      </c>
      <c r="I184" t="s">
        <v>1169</v>
      </c>
      <c r="J184" t="s">
        <v>1167</v>
      </c>
      <c r="K184" t="s">
        <v>815</v>
      </c>
      <c r="L184" s="4">
        <v>145288</v>
      </c>
    </row>
    <row r="185" spans="1:12" x14ac:dyDescent="0.3">
      <c r="A185" t="s">
        <v>1167</v>
      </c>
      <c r="B185" t="s">
        <v>937</v>
      </c>
      <c r="C185" t="s">
        <v>817</v>
      </c>
      <c r="D185" t="s">
        <v>1170</v>
      </c>
      <c r="E185">
        <v>2003</v>
      </c>
      <c r="F185" s="4">
        <v>103281</v>
      </c>
      <c r="I185" t="s">
        <v>1170</v>
      </c>
      <c r="J185" t="s">
        <v>1167</v>
      </c>
      <c r="K185" t="s">
        <v>817</v>
      </c>
      <c r="L185" s="4">
        <v>103281</v>
      </c>
    </row>
    <row r="186" spans="1:12" x14ac:dyDescent="0.3">
      <c r="A186" t="s">
        <v>1167</v>
      </c>
      <c r="B186" t="s">
        <v>937</v>
      </c>
      <c r="C186" t="s">
        <v>819</v>
      </c>
      <c r="D186" t="s">
        <v>1171</v>
      </c>
      <c r="E186">
        <v>2004</v>
      </c>
      <c r="F186" s="4">
        <v>88881</v>
      </c>
      <c r="I186" t="s">
        <v>1171</v>
      </c>
      <c r="J186" t="s">
        <v>1167</v>
      </c>
      <c r="K186" t="s">
        <v>819</v>
      </c>
      <c r="L186" s="4">
        <v>88881</v>
      </c>
    </row>
    <row r="187" spans="1:12" x14ac:dyDescent="0.3">
      <c r="A187" t="s">
        <v>1167</v>
      </c>
      <c r="B187" t="s">
        <v>937</v>
      </c>
      <c r="C187" t="s">
        <v>820</v>
      </c>
      <c r="D187" t="s">
        <v>1172</v>
      </c>
      <c r="E187">
        <v>2005</v>
      </c>
      <c r="F187" s="4">
        <v>242075</v>
      </c>
      <c r="I187" t="s">
        <v>1172</v>
      </c>
      <c r="J187" t="s">
        <v>1167</v>
      </c>
      <c r="K187" t="s">
        <v>820</v>
      </c>
      <c r="L187" s="4">
        <v>242075</v>
      </c>
    </row>
    <row r="188" spans="1:12" x14ac:dyDescent="0.3">
      <c r="A188" t="s">
        <v>1167</v>
      </c>
      <c r="B188" t="s">
        <v>937</v>
      </c>
      <c r="C188" t="s">
        <v>821</v>
      </c>
      <c r="D188" t="s">
        <v>1173</v>
      </c>
      <c r="E188">
        <v>2006</v>
      </c>
      <c r="F188" s="4">
        <v>273674</v>
      </c>
      <c r="I188" t="s">
        <v>1173</v>
      </c>
      <c r="J188" t="s">
        <v>1167</v>
      </c>
      <c r="K188" t="s">
        <v>821</v>
      </c>
      <c r="L188" s="4">
        <v>273674</v>
      </c>
    </row>
    <row r="189" spans="1:12" x14ac:dyDescent="0.3">
      <c r="A189" t="s">
        <v>1167</v>
      </c>
      <c r="B189" t="s">
        <v>937</v>
      </c>
      <c r="C189" t="s">
        <v>822</v>
      </c>
      <c r="D189" t="s">
        <v>1174</v>
      </c>
      <c r="E189">
        <v>2007</v>
      </c>
      <c r="F189" s="4">
        <v>248419</v>
      </c>
      <c r="I189" t="s">
        <v>1174</v>
      </c>
      <c r="J189" t="s">
        <v>1167</v>
      </c>
      <c r="K189" t="s">
        <v>822</v>
      </c>
      <c r="L189" s="4">
        <v>248419</v>
      </c>
    </row>
    <row r="190" spans="1:12" x14ac:dyDescent="0.3">
      <c r="A190" t="s">
        <v>1167</v>
      </c>
      <c r="B190" t="s">
        <v>937</v>
      </c>
      <c r="C190" t="s">
        <v>823</v>
      </c>
      <c r="D190" t="s">
        <v>1175</v>
      </c>
      <c r="E190">
        <v>2008</v>
      </c>
      <c r="F190" s="4">
        <v>291903</v>
      </c>
      <c r="I190" t="s">
        <v>1175</v>
      </c>
      <c r="J190" t="s">
        <v>1167</v>
      </c>
      <c r="K190" t="s">
        <v>823</v>
      </c>
      <c r="L190" s="4">
        <v>291903</v>
      </c>
    </row>
    <row r="191" spans="1:12" x14ac:dyDescent="0.3">
      <c r="A191" t="s">
        <v>1167</v>
      </c>
      <c r="B191" t="s">
        <v>937</v>
      </c>
      <c r="C191" t="s">
        <v>814</v>
      </c>
      <c r="D191" t="s">
        <v>1176</v>
      </c>
      <c r="E191">
        <v>2009</v>
      </c>
      <c r="F191" s="4">
        <v>101694</v>
      </c>
      <c r="I191" t="s">
        <v>1176</v>
      </c>
      <c r="J191" t="s">
        <v>1167</v>
      </c>
      <c r="K191" t="s">
        <v>814</v>
      </c>
      <c r="L191" s="4">
        <v>101694</v>
      </c>
    </row>
    <row r="192" spans="1:12" x14ac:dyDescent="0.3">
      <c r="A192" t="s">
        <v>1167</v>
      </c>
      <c r="B192" t="s">
        <v>937</v>
      </c>
      <c r="C192" t="s">
        <v>824</v>
      </c>
      <c r="D192" t="s">
        <v>1177</v>
      </c>
      <c r="E192">
        <v>2010</v>
      </c>
      <c r="F192" s="4">
        <v>199538</v>
      </c>
      <c r="I192" t="s">
        <v>1177</v>
      </c>
      <c r="J192" t="s">
        <v>1167</v>
      </c>
      <c r="K192" t="s">
        <v>824</v>
      </c>
      <c r="L192" s="4">
        <v>199538</v>
      </c>
    </row>
    <row r="193" spans="1:12" x14ac:dyDescent="0.3">
      <c r="A193" t="s">
        <v>1167</v>
      </c>
      <c r="B193" t="s">
        <v>937</v>
      </c>
      <c r="C193" t="s">
        <v>825</v>
      </c>
      <c r="D193" t="s">
        <v>1178</v>
      </c>
      <c r="E193">
        <v>2011</v>
      </c>
      <c r="F193" s="4">
        <v>203404</v>
      </c>
      <c r="I193" t="s">
        <v>1178</v>
      </c>
      <c r="J193" t="s">
        <v>1167</v>
      </c>
      <c r="K193" t="s">
        <v>825</v>
      </c>
      <c r="L193" s="4">
        <v>203404</v>
      </c>
    </row>
    <row r="194" spans="1:12" x14ac:dyDescent="0.3">
      <c r="A194" t="s">
        <v>1167</v>
      </c>
      <c r="B194" t="s">
        <v>937</v>
      </c>
      <c r="C194" t="s">
        <v>826</v>
      </c>
      <c r="D194" t="s">
        <v>1179</v>
      </c>
      <c r="E194">
        <v>2012</v>
      </c>
      <c r="F194" s="4">
        <v>82700</v>
      </c>
      <c r="I194" t="s">
        <v>1179</v>
      </c>
      <c r="J194" t="s">
        <v>1167</v>
      </c>
      <c r="K194" t="s">
        <v>826</v>
      </c>
      <c r="L194" s="4">
        <v>82700</v>
      </c>
    </row>
    <row r="195" spans="1:12" x14ac:dyDescent="0.3">
      <c r="A195" t="s">
        <v>1180</v>
      </c>
      <c r="B195" t="s">
        <v>941</v>
      </c>
      <c r="C195" t="s">
        <v>827</v>
      </c>
      <c r="D195" t="s">
        <v>1181</v>
      </c>
      <c r="E195">
        <v>2101</v>
      </c>
      <c r="F195" s="4">
        <v>14870</v>
      </c>
      <c r="I195" t="s">
        <v>1181</v>
      </c>
      <c r="J195" t="s">
        <v>1180</v>
      </c>
      <c r="K195" t="s">
        <v>827</v>
      </c>
      <c r="L195" s="4">
        <v>14870</v>
      </c>
    </row>
    <row r="196" spans="1:12" x14ac:dyDescent="0.3">
      <c r="A196" t="s">
        <v>1180</v>
      </c>
      <c r="B196" t="s">
        <v>941</v>
      </c>
      <c r="C196" t="s">
        <v>828</v>
      </c>
      <c r="D196" t="s">
        <v>1182</v>
      </c>
      <c r="E196">
        <v>2102</v>
      </c>
      <c r="F196" s="4">
        <v>14265</v>
      </c>
      <c r="I196" t="s">
        <v>1182</v>
      </c>
      <c r="J196" t="s">
        <v>1180</v>
      </c>
      <c r="K196" t="s">
        <v>828</v>
      </c>
      <c r="L196" s="4">
        <v>14265</v>
      </c>
    </row>
    <row r="197" spans="1:12" x14ac:dyDescent="0.3">
      <c r="A197" t="s">
        <v>1180</v>
      </c>
      <c r="B197" t="s">
        <v>941</v>
      </c>
      <c r="C197" t="s">
        <v>829</v>
      </c>
      <c r="D197" t="s">
        <v>1183</v>
      </c>
      <c r="E197">
        <v>2103</v>
      </c>
      <c r="F197" s="4">
        <v>24444</v>
      </c>
      <c r="I197" t="s">
        <v>1183</v>
      </c>
      <c r="J197" t="s">
        <v>1180</v>
      </c>
      <c r="K197" t="s">
        <v>829</v>
      </c>
      <c r="L197" s="4">
        <v>24444</v>
      </c>
    </row>
    <row r="198" spans="1:12" x14ac:dyDescent="0.3">
      <c r="A198" t="s">
        <v>1180</v>
      </c>
      <c r="B198" t="s">
        <v>941</v>
      </c>
      <c r="C198" t="s">
        <v>816</v>
      </c>
      <c r="D198" t="s">
        <v>1184</v>
      </c>
      <c r="E198">
        <v>2104</v>
      </c>
      <c r="F198" s="4">
        <v>15391</v>
      </c>
      <c r="I198" t="s">
        <v>1184</v>
      </c>
      <c r="J198" t="s">
        <v>1180</v>
      </c>
      <c r="K198" t="s">
        <v>816</v>
      </c>
      <c r="L198" s="4">
        <v>15391</v>
      </c>
    </row>
    <row r="199" spans="1:12" x14ac:dyDescent="0.3">
      <c r="A199" t="s">
        <v>1180</v>
      </c>
      <c r="B199" t="s">
        <v>941</v>
      </c>
      <c r="C199" t="s">
        <v>818</v>
      </c>
      <c r="D199" t="s">
        <v>1185</v>
      </c>
      <c r="E199">
        <v>2105</v>
      </c>
      <c r="F199" s="4">
        <v>47324</v>
      </c>
      <c r="I199" t="s">
        <v>1185</v>
      </c>
      <c r="J199" t="s">
        <v>1180</v>
      </c>
      <c r="K199" t="s">
        <v>818</v>
      </c>
      <c r="L199" s="4">
        <v>47324</v>
      </c>
    </row>
    <row r="200" spans="1:12" x14ac:dyDescent="0.3">
      <c r="A200" t="s">
        <v>1180</v>
      </c>
      <c r="B200" t="s">
        <v>941</v>
      </c>
      <c r="C200" t="s">
        <v>830</v>
      </c>
      <c r="D200" t="s">
        <v>1186</v>
      </c>
      <c r="E200">
        <v>2106</v>
      </c>
      <c r="F200" s="4">
        <v>33489</v>
      </c>
      <c r="I200" t="s">
        <v>1186</v>
      </c>
      <c r="J200" t="s">
        <v>1180</v>
      </c>
      <c r="K200" t="s">
        <v>830</v>
      </c>
      <c r="L200" s="4">
        <v>33489</v>
      </c>
    </row>
    <row r="201" spans="1:12" x14ac:dyDescent="0.3">
      <c r="A201" t="s">
        <v>1180</v>
      </c>
      <c r="B201" t="s">
        <v>941</v>
      </c>
      <c r="C201" t="s">
        <v>831</v>
      </c>
      <c r="D201" t="s">
        <v>1187</v>
      </c>
      <c r="E201">
        <v>2107</v>
      </c>
      <c r="F201" s="4">
        <v>73279</v>
      </c>
      <c r="I201" t="s">
        <v>1187</v>
      </c>
      <c r="J201" t="s">
        <v>1180</v>
      </c>
      <c r="K201" t="s">
        <v>831</v>
      </c>
      <c r="L201" s="4">
        <v>73279</v>
      </c>
    </row>
    <row r="202" spans="1:12" x14ac:dyDescent="0.3">
      <c r="A202" t="s">
        <v>1180</v>
      </c>
      <c r="B202" t="s">
        <v>941</v>
      </c>
      <c r="C202" t="s">
        <v>720</v>
      </c>
      <c r="D202" t="s">
        <v>1188</v>
      </c>
      <c r="E202">
        <v>2108</v>
      </c>
      <c r="F202" s="4">
        <v>48637</v>
      </c>
      <c r="I202" t="s">
        <v>1188</v>
      </c>
      <c r="J202" t="s">
        <v>1180</v>
      </c>
      <c r="K202" t="s">
        <v>720</v>
      </c>
      <c r="L202" s="4">
        <v>48637</v>
      </c>
    </row>
    <row r="203" spans="1:12" x14ac:dyDescent="0.3">
      <c r="A203" t="s">
        <v>1180</v>
      </c>
      <c r="B203" t="s">
        <v>941</v>
      </c>
      <c r="C203" t="s">
        <v>832</v>
      </c>
      <c r="D203" t="s">
        <v>1189</v>
      </c>
      <c r="E203">
        <v>2109</v>
      </c>
      <c r="F203" s="4">
        <v>61692</v>
      </c>
      <c r="I203" t="s">
        <v>1189</v>
      </c>
      <c r="J203" t="s">
        <v>1180</v>
      </c>
      <c r="K203" t="s">
        <v>832</v>
      </c>
      <c r="L203" s="4">
        <v>61692</v>
      </c>
    </row>
    <row r="204" spans="1:12" x14ac:dyDescent="0.3">
      <c r="A204" t="s">
        <v>1180</v>
      </c>
      <c r="B204" t="s">
        <v>941</v>
      </c>
      <c r="C204" t="s">
        <v>833</v>
      </c>
      <c r="D204" t="s">
        <v>1190</v>
      </c>
      <c r="E204">
        <v>2110</v>
      </c>
      <c r="F204" s="4">
        <v>63851</v>
      </c>
      <c r="I204" t="s">
        <v>1190</v>
      </c>
      <c r="J204" t="s">
        <v>1180</v>
      </c>
      <c r="K204" t="s">
        <v>833</v>
      </c>
      <c r="L204" s="4">
        <v>63851</v>
      </c>
    </row>
    <row r="205" spans="1:12" x14ac:dyDescent="0.3">
      <c r="A205" t="s">
        <v>1180</v>
      </c>
      <c r="B205" t="s">
        <v>941</v>
      </c>
      <c r="C205" t="s">
        <v>834</v>
      </c>
      <c r="D205" t="s">
        <v>1191</v>
      </c>
      <c r="E205">
        <v>2111</v>
      </c>
      <c r="F205" s="4">
        <v>20131</v>
      </c>
      <c r="I205" t="s">
        <v>1191</v>
      </c>
      <c r="J205" t="s">
        <v>1180</v>
      </c>
      <c r="K205" t="s">
        <v>834</v>
      </c>
      <c r="L205" s="4">
        <v>20131</v>
      </c>
    </row>
    <row r="206" spans="1:12" x14ac:dyDescent="0.3">
      <c r="A206" t="s">
        <v>1180</v>
      </c>
      <c r="B206" t="s">
        <v>941</v>
      </c>
      <c r="C206" t="s">
        <v>771</v>
      </c>
      <c r="D206" t="s">
        <v>1192</v>
      </c>
      <c r="E206">
        <v>2112</v>
      </c>
      <c r="F206" s="4">
        <v>53221</v>
      </c>
      <c r="I206" t="s">
        <v>1192</v>
      </c>
      <c r="J206" t="s">
        <v>1180</v>
      </c>
      <c r="K206" t="s">
        <v>771</v>
      </c>
      <c r="L206" s="4">
        <v>53221</v>
      </c>
    </row>
    <row r="207" spans="1:12" x14ac:dyDescent="0.3">
      <c r="A207" t="s">
        <v>1180</v>
      </c>
      <c r="B207" t="s">
        <v>941</v>
      </c>
      <c r="C207" t="s">
        <v>777</v>
      </c>
      <c r="D207" t="s">
        <v>1193</v>
      </c>
      <c r="E207">
        <v>2113</v>
      </c>
      <c r="F207" s="4">
        <v>55702</v>
      </c>
      <c r="I207" t="s">
        <v>1193</v>
      </c>
      <c r="J207" t="s">
        <v>1180</v>
      </c>
      <c r="K207" t="s">
        <v>777</v>
      </c>
      <c r="L207" s="4">
        <v>55702</v>
      </c>
    </row>
    <row r="208" spans="1:12" x14ac:dyDescent="0.3">
      <c r="A208" t="s">
        <v>1180</v>
      </c>
      <c r="B208" t="s">
        <v>941</v>
      </c>
      <c r="C208" t="s">
        <v>779</v>
      </c>
      <c r="D208" t="s">
        <v>1194</v>
      </c>
      <c r="E208">
        <v>2114</v>
      </c>
      <c r="F208" s="4">
        <v>44857</v>
      </c>
      <c r="I208" t="s">
        <v>1194</v>
      </c>
      <c r="J208" t="s">
        <v>1180</v>
      </c>
      <c r="K208" t="s">
        <v>779</v>
      </c>
      <c r="L208" s="4">
        <v>44857</v>
      </c>
    </row>
    <row r="209" spans="1:12" x14ac:dyDescent="0.3">
      <c r="A209" t="s">
        <v>1180</v>
      </c>
      <c r="B209" t="s">
        <v>941</v>
      </c>
      <c r="C209" t="s">
        <v>835</v>
      </c>
      <c r="D209" t="s">
        <v>1195</v>
      </c>
      <c r="E209">
        <v>2115</v>
      </c>
      <c r="F209" s="4">
        <v>41581</v>
      </c>
      <c r="I209" t="s">
        <v>1195</v>
      </c>
      <c r="J209" t="s">
        <v>1180</v>
      </c>
      <c r="K209" t="s">
        <v>835</v>
      </c>
      <c r="L209" s="4">
        <v>41581</v>
      </c>
    </row>
    <row r="210" spans="1:12" x14ac:dyDescent="0.3">
      <c r="A210" t="s">
        <v>1180</v>
      </c>
      <c r="B210" t="s">
        <v>941</v>
      </c>
      <c r="C210" t="s">
        <v>836</v>
      </c>
      <c r="D210" t="s">
        <v>1196</v>
      </c>
      <c r="E210">
        <v>2116</v>
      </c>
      <c r="F210" s="4">
        <v>62867</v>
      </c>
      <c r="I210" t="s">
        <v>1196</v>
      </c>
      <c r="J210" t="s">
        <v>1180</v>
      </c>
      <c r="K210" t="s">
        <v>836</v>
      </c>
      <c r="L210" s="4">
        <v>62867</v>
      </c>
    </row>
    <row r="211" spans="1:12" x14ac:dyDescent="0.3">
      <c r="A211" t="s">
        <v>1180</v>
      </c>
      <c r="B211" t="s">
        <v>941</v>
      </c>
      <c r="C211" t="s">
        <v>837</v>
      </c>
      <c r="D211" t="s">
        <v>1197</v>
      </c>
      <c r="E211">
        <v>2117</v>
      </c>
      <c r="F211" s="4">
        <v>35398</v>
      </c>
      <c r="I211" t="s">
        <v>1197</v>
      </c>
      <c r="J211" t="s">
        <v>1180</v>
      </c>
      <c r="K211" t="s">
        <v>837</v>
      </c>
      <c r="L211" s="4">
        <v>35398</v>
      </c>
    </row>
    <row r="212" spans="1:12" x14ac:dyDescent="0.3">
      <c r="A212" t="s">
        <v>846</v>
      </c>
      <c r="B212" t="s">
        <v>935</v>
      </c>
      <c r="C212" t="s">
        <v>974</v>
      </c>
      <c r="D212" t="s">
        <v>1198</v>
      </c>
      <c r="E212">
        <v>2201</v>
      </c>
      <c r="F212" s="4">
        <v>42827</v>
      </c>
      <c r="I212" t="s">
        <v>1198</v>
      </c>
      <c r="J212" t="s">
        <v>846</v>
      </c>
      <c r="K212" t="s">
        <v>974</v>
      </c>
      <c r="L212" s="4">
        <v>42827</v>
      </c>
    </row>
    <row r="213" spans="1:12" x14ac:dyDescent="0.3">
      <c r="A213" t="s">
        <v>846</v>
      </c>
      <c r="B213" t="s">
        <v>935</v>
      </c>
      <c r="C213" t="s">
        <v>972</v>
      </c>
      <c r="D213" t="s">
        <v>1199</v>
      </c>
      <c r="E213">
        <v>2202</v>
      </c>
      <c r="F213" s="4">
        <v>43153</v>
      </c>
      <c r="I213" t="s">
        <v>1199</v>
      </c>
      <c r="J213" t="s">
        <v>846</v>
      </c>
      <c r="K213" t="s">
        <v>972</v>
      </c>
      <c r="L213" s="4">
        <v>43153</v>
      </c>
    </row>
    <row r="214" spans="1:12" x14ac:dyDescent="0.3">
      <c r="A214" t="s">
        <v>846</v>
      </c>
      <c r="B214" t="s">
        <v>935</v>
      </c>
      <c r="C214" t="s">
        <v>973</v>
      </c>
      <c r="D214" t="s">
        <v>1200</v>
      </c>
      <c r="E214">
        <v>2203</v>
      </c>
      <c r="F214" s="4">
        <v>97129</v>
      </c>
      <c r="I214" t="s">
        <v>1200</v>
      </c>
      <c r="J214" t="s">
        <v>846</v>
      </c>
      <c r="K214" t="s">
        <v>973</v>
      </c>
      <c r="L214" s="4">
        <v>97129</v>
      </c>
    </row>
    <row r="215" spans="1:12" x14ac:dyDescent="0.3">
      <c r="A215" t="s">
        <v>846</v>
      </c>
      <c r="B215" t="s">
        <v>935</v>
      </c>
      <c r="C215" t="s">
        <v>969</v>
      </c>
      <c r="D215" t="s">
        <v>1201</v>
      </c>
      <c r="E215">
        <v>2204</v>
      </c>
      <c r="F215" s="4">
        <v>36762</v>
      </c>
      <c r="I215" t="s">
        <v>1201</v>
      </c>
      <c r="J215" t="s">
        <v>846</v>
      </c>
      <c r="K215" t="s">
        <v>969</v>
      </c>
      <c r="L215" s="4">
        <v>36762</v>
      </c>
    </row>
    <row r="216" spans="1:12" x14ac:dyDescent="0.3">
      <c r="A216" t="s">
        <v>846</v>
      </c>
      <c r="B216" t="s">
        <v>935</v>
      </c>
      <c r="C216" t="s">
        <v>970</v>
      </c>
      <c r="D216" t="s">
        <v>1202</v>
      </c>
      <c r="E216">
        <v>2205</v>
      </c>
      <c r="F216" s="4">
        <v>117017</v>
      </c>
      <c r="I216" t="s">
        <v>1202</v>
      </c>
      <c r="J216" t="s">
        <v>846</v>
      </c>
      <c r="K216" t="s">
        <v>970</v>
      </c>
      <c r="L216" s="4">
        <v>117017</v>
      </c>
    </row>
    <row r="217" spans="1:12" x14ac:dyDescent="0.3">
      <c r="A217" t="s">
        <v>846</v>
      </c>
      <c r="B217" t="s">
        <v>935</v>
      </c>
      <c r="C217" t="s">
        <v>968</v>
      </c>
      <c r="D217" t="s">
        <v>1203</v>
      </c>
      <c r="E217">
        <v>2206</v>
      </c>
      <c r="F217" s="4">
        <v>19876</v>
      </c>
      <c r="I217" t="s">
        <v>1203</v>
      </c>
      <c r="J217" t="s">
        <v>846</v>
      </c>
      <c r="K217" t="s">
        <v>968</v>
      </c>
      <c r="L217" s="4">
        <v>19876</v>
      </c>
    </row>
    <row r="218" spans="1:12" x14ac:dyDescent="0.3">
      <c r="A218" t="s">
        <v>846</v>
      </c>
      <c r="B218" t="s">
        <v>935</v>
      </c>
      <c r="C218" t="s">
        <v>967</v>
      </c>
      <c r="D218" t="s">
        <v>1204</v>
      </c>
      <c r="E218">
        <v>2207</v>
      </c>
      <c r="F218" s="4">
        <v>40283</v>
      </c>
      <c r="I218" t="s">
        <v>1204</v>
      </c>
      <c r="J218" t="s">
        <v>846</v>
      </c>
      <c r="K218" t="s">
        <v>967</v>
      </c>
      <c r="L218" s="4">
        <v>40283</v>
      </c>
    </row>
    <row r="219" spans="1:12" x14ac:dyDescent="0.3">
      <c r="A219" t="s">
        <v>846</v>
      </c>
      <c r="B219" t="s">
        <v>935</v>
      </c>
      <c r="C219" t="s">
        <v>954</v>
      </c>
      <c r="D219" t="s">
        <v>1205</v>
      </c>
      <c r="E219">
        <v>2208</v>
      </c>
      <c r="F219" s="4">
        <v>112555</v>
      </c>
      <c r="I219" t="s">
        <v>1205</v>
      </c>
      <c r="J219" t="s">
        <v>846</v>
      </c>
      <c r="K219" t="s">
        <v>954</v>
      </c>
      <c r="L219" s="4">
        <v>112555</v>
      </c>
    </row>
    <row r="220" spans="1:12" x14ac:dyDescent="0.3">
      <c r="A220" t="s">
        <v>846</v>
      </c>
      <c r="B220" t="s">
        <v>935</v>
      </c>
      <c r="C220" t="s">
        <v>956</v>
      </c>
      <c r="D220" t="s">
        <v>1206</v>
      </c>
      <c r="E220">
        <v>2209</v>
      </c>
      <c r="F220" s="4">
        <v>97993</v>
      </c>
      <c r="I220" t="s">
        <v>1206</v>
      </c>
      <c r="J220" t="s">
        <v>846</v>
      </c>
      <c r="K220" t="s">
        <v>956</v>
      </c>
      <c r="L220" s="4">
        <v>97993</v>
      </c>
    </row>
    <row r="221" spans="1:12" x14ac:dyDescent="0.3">
      <c r="A221" t="s">
        <v>846</v>
      </c>
      <c r="B221" t="s">
        <v>935</v>
      </c>
      <c r="C221" t="s">
        <v>955</v>
      </c>
      <c r="D221" t="s">
        <v>1207</v>
      </c>
      <c r="E221">
        <v>2210</v>
      </c>
      <c r="F221" s="4">
        <v>127537</v>
      </c>
      <c r="I221" t="s">
        <v>1207</v>
      </c>
      <c r="J221" t="s">
        <v>846</v>
      </c>
      <c r="K221" t="s">
        <v>955</v>
      </c>
      <c r="L221" s="4">
        <v>127537</v>
      </c>
    </row>
    <row r="222" spans="1:12" x14ac:dyDescent="0.3">
      <c r="A222" t="s">
        <v>846</v>
      </c>
      <c r="B222" t="s">
        <v>935</v>
      </c>
      <c r="C222" t="s">
        <v>844</v>
      </c>
      <c r="D222" t="s">
        <v>1208</v>
      </c>
      <c r="E222">
        <v>2211</v>
      </c>
      <c r="F222" s="4">
        <v>247601</v>
      </c>
      <c r="I222" t="s">
        <v>1208</v>
      </c>
      <c r="J222" t="s">
        <v>846</v>
      </c>
      <c r="K222" t="s">
        <v>844</v>
      </c>
      <c r="L222" s="4">
        <v>247601</v>
      </c>
    </row>
    <row r="223" spans="1:12" x14ac:dyDescent="0.3">
      <c r="A223" t="s">
        <v>846</v>
      </c>
      <c r="B223" t="s">
        <v>935</v>
      </c>
      <c r="C223" t="s">
        <v>958</v>
      </c>
      <c r="D223" t="s">
        <v>1209</v>
      </c>
      <c r="E223">
        <v>2212</v>
      </c>
      <c r="F223" s="4">
        <v>93949</v>
      </c>
      <c r="I223" t="s">
        <v>1209</v>
      </c>
      <c r="J223" t="s">
        <v>846</v>
      </c>
      <c r="K223" t="s">
        <v>958</v>
      </c>
      <c r="L223" s="4">
        <v>93949</v>
      </c>
    </row>
    <row r="224" spans="1:12" x14ac:dyDescent="0.3">
      <c r="A224" t="s">
        <v>846</v>
      </c>
      <c r="B224" t="s">
        <v>935</v>
      </c>
      <c r="C224" t="s">
        <v>845</v>
      </c>
      <c r="D224" t="s">
        <v>1210</v>
      </c>
      <c r="E224">
        <v>2213</v>
      </c>
      <c r="F224" s="4">
        <v>26754</v>
      </c>
      <c r="I224" t="s">
        <v>1210</v>
      </c>
      <c r="J224" t="s">
        <v>846</v>
      </c>
      <c r="K224" t="s">
        <v>845</v>
      </c>
      <c r="L224" s="4">
        <v>26754</v>
      </c>
    </row>
    <row r="225" spans="1:12" x14ac:dyDescent="0.3">
      <c r="A225" t="s">
        <v>846</v>
      </c>
      <c r="B225" t="s">
        <v>935</v>
      </c>
      <c r="C225" t="s">
        <v>959</v>
      </c>
      <c r="D225" t="s">
        <v>1211</v>
      </c>
      <c r="E225">
        <v>2214</v>
      </c>
      <c r="F225" s="4">
        <v>80292</v>
      </c>
      <c r="I225" t="s">
        <v>1211</v>
      </c>
      <c r="J225" t="s">
        <v>846</v>
      </c>
      <c r="K225" t="s">
        <v>959</v>
      </c>
      <c r="L225" s="4">
        <v>80292</v>
      </c>
    </row>
    <row r="226" spans="1:12" x14ac:dyDescent="0.3">
      <c r="A226" t="s">
        <v>846</v>
      </c>
      <c r="B226" t="s">
        <v>935</v>
      </c>
      <c r="C226" t="s">
        <v>846</v>
      </c>
      <c r="D226" t="s">
        <v>1212</v>
      </c>
      <c r="E226">
        <v>2215</v>
      </c>
      <c r="F226" s="4">
        <v>106274</v>
      </c>
      <c r="I226" t="s">
        <v>1212</v>
      </c>
      <c r="J226" t="s">
        <v>846</v>
      </c>
      <c r="K226" t="s">
        <v>846</v>
      </c>
      <c r="L226" s="4">
        <v>106274</v>
      </c>
    </row>
    <row r="227" spans="1:12" x14ac:dyDescent="0.3">
      <c r="A227" t="s">
        <v>1213</v>
      </c>
      <c r="B227" t="s">
        <v>943</v>
      </c>
      <c r="C227" t="s">
        <v>838</v>
      </c>
      <c r="D227" t="s">
        <v>1214</v>
      </c>
      <c r="E227">
        <v>2301</v>
      </c>
      <c r="F227" s="4">
        <v>181915</v>
      </c>
      <c r="I227" t="s">
        <v>1214</v>
      </c>
      <c r="J227" t="s">
        <v>1213</v>
      </c>
      <c r="K227" t="s">
        <v>838</v>
      </c>
      <c r="L227" s="4">
        <v>181915</v>
      </c>
    </row>
    <row r="228" spans="1:12" x14ac:dyDescent="0.3">
      <c r="A228" t="s">
        <v>1213</v>
      </c>
      <c r="B228" t="s">
        <v>943</v>
      </c>
      <c r="C228" t="s">
        <v>839</v>
      </c>
      <c r="D228" t="s">
        <v>1215</v>
      </c>
      <c r="E228">
        <v>2302</v>
      </c>
      <c r="F228" s="4">
        <v>121517</v>
      </c>
      <c r="I228" t="s">
        <v>1215</v>
      </c>
      <c r="J228" t="s">
        <v>1213</v>
      </c>
      <c r="K228" t="s">
        <v>839</v>
      </c>
      <c r="L228" s="4">
        <v>121517</v>
      </c>
    </row>
    <row r="229" spans="1:12" x14ac:dyDescent="0.3">
      <c r="A229" t="s">
        <v>1213</v>
      </c>
      <c r="B229" t="s">
        <v>943</v>
      </c>
      <c r="C229" t="s">
        <v>840</v>
      </c>
      <c r="D229" t="s">
        <v>1216</v>
      </c>
      <c r="E229">
        <v>2303</v>
      </c>
      <c r="F229" s="4">
        <v>56562</v>
      </c>
      <c r="I229" t="s">
        <v>1216</v>
      </c>
      <c r="J229" t="s">
        <v>1213</v>
      </c>
      <c r="K229" t="s">
        <v>840</v>
      </c>
      <c r="L229" s="4">
        <v>56562</v>
      </c>
    </row>
    <row r="230" spans="1:12" x14ac:dyDescent="0.3">
      <c r="A230" t="s">
        <v>1213</v>
      </c>
      <c r="B230" t="s">
        <v>943</v>
      </c>
      <c r="C230" t="s">
        <v>841</v>
      </c>
      <c r="D230" t="s">
        <v>1217</v>
      </c>
      <c r="E230">
        <v>2304</v>
      </c>
      <c r="F230" s="4">
        <v>100317</v>
      </c>
      <c r="I230" t="s">
        <v>1217</v>
      </c>
      <c r="J230" t="s">
        <v>1213</v>
      </c>
      <c r="K230" t="s">
        <v>841</v>
      </c>
      <c r="L230" s="4">
        <v>100317</v>
      </c>
    </row>
    <row r="231" spans="1:12" x14ac:dyDescent="0.3">
      <c r="A231" t="s">
        <v>1213</v>
      </c>
      <c r="B231" t="s">
        <v>943</v>
      </c>
      <c r="C231" t="s">
        <v>847</v>
      </c>
      <c r="D231" t="s">
        <v>1218</v>
      </c>
      <c r="E231">
        <v>2305</v>
      </c>
      <c r="F231" s="4">
        <v>409877</v>
      </c>
      <c r="I231" t="s">
        <v>1218</v>
      </c>
      <c r="J231" t="s">
        <v>1213</v>
      </c>
      <c r="K231" t="s">
        <v>847</v>
      </c>
      <c r="L231" s="4">
        <v>409877</v>
      </c>
    </row>
    <row r="232" spans="1:12" x14ac:dyDescent="0.3">
      <c r="A232" t="s">
        <v>1213</v>
      </c>
      <c r="B232" t="s">
        <v>943</v>
      </c>
      <c r="C232" t="s">
        <v>848</v>
      </c>
      <c r="D232" t="s">
        <v>1219</v>
      </c>
      <c r="E232">
        <v>2306</v>
      </c>
      <c r="F232" s="4">
        <v>42345</v>
      </c>
      <c r="I232" t="s">
        <v>1219</v>
      </c>
      <c r="J232" t="s">
        <v>1213</v>
      </c>
      <c r="K232" t="s">
        <v>848</v>
      </c>
      <c r="L232" s="4">
        <v>42345</v>
      </c>
    </row>
    <row r="233" spans="1:12" x14ac:dyDescent="0.3">
      <c r="A233" t="s">
        <v>1213</v>
      </c>
      <c r="B233" t="s">
        <v>943</v>
      </c>
      <c r="C233" t="s">
        <v>842</v>
      </c>
      <c r="D233" t="s">
        <v>1220</v>
      </c>
      <c r="E233">
        <v>2307</v>
      </c>
      <c r="F233" s="4">
        <v>134624</v>
      </c>
      <c r="I233" t="s">
        <v>1220</v>
      </c>
      <c r="J233" t="s">
        <v>1213</v>
      </c>
      <c r="K233" t="s">
        <v>842</v>
      </c>
      <c r="L233" s="4">
        <v>134624</v>
      </c>
    </row>
    <row r="234" spans="1:12" x14ac:dyDescent="0.3">
      <c r="A234" t="s">
        <v>1213</v>
      </c>
      <c r="B234" t="s">
        <v>943</v>
      </c>
      <c r="C234" t="s">
        <v>849</v>
      </c>
      <c r="D234" t="s">
        <v>1221</v>
      </c>
      <c r="E234">
        <v>2308</v>
      </c>
      <c r="F234" s="4">
        <v>113035</v>
      </c>
      <c r="I234" t="s">
        <v>1221</v>
      </c>
      <c r="J234" t="s">
        <v>1213</v>
      </c>
      <c r="K234" t="s">
        <v>849</v>
      </c>
      <c r="L234" s="4">
        <v>113035</v>
      </c>
    </row>
    <row r="235" spans="1:12" x14ac:dyDescent="0.3">
      <c r="A235" t="s">
        <v>1213</v>
      </c>
      <c r="B235" t="s">
        <v>943</v>
      </c>
      <c r="C235" t="s">
        <v>850</v>
      </c>
      <c r="D235" t="s">
        <v>1222</v>
      </c>
      <c r="E235">
        <v>2309</v>
      </c>
      <c r="F235" s="4">
        <v>79498</v>
      </c>
      <c r="I235" t="s">
        <v>1222</v>
      </c>
      <c r="J235" t="s">
        <v>1213</v>
      </c>
      <c r="K235" t="s">
        <v>850</v>
      </c>
      <c r="L235" s="4">
        <v>79498</v>
      </c>
    </row>
    <row r="236" spans="1:12" x14ac:dyDescent="0.3">
      <c r="A236" t="s">
        <v>1213</v>
      </c>
      <c r="B236" t="s">
        <v>943</v>
      </c>
      <c r="C236" t="s">
        <v>851</v>
      </c>
      <c r="D236" t="s">
        <v>1223</v>
      </c>
      <c r="E236">
        <v>2310</v>
      </c>
      <c r="F236" s="4">
        <v>107133</v>
      </c>
      <c r="I236" t="s">
        <v>1223</v>
      </c>
      <c r="J236" t="s">
        <v>1213</v>
      </c>
      <c r="K236" t="s">
        <v>851</v>
      </c>
      <c r="L236" s="4">
        <v>107133</v>
      </c>
    </row>
    <row r="237" spans="1:12" x14ac:dyDescent="0.3">
      <c r="A237" t="s">
        <v>1213</v>
      </c>
      <c r="B237" t="s">
        <v>943</v>
      </c>
      <c r="C237" t="s">
        <v>852</v>
      </c>
      <c r="D237" t="s">
        <v>1224</v>
      </c>
      <c r="E237">
        <v>2311</v>
      </c>
      <c r="F237" s="4">
        <v>45854</v>
      </c>
      <c r="I237" t="s">
        <v>1224</v>
      </c>
      <c r="J237" t="s">
        <v>1213</v>
      </c>
      <c r="K237" t="s">
        <v>852</v>
      </c>
      <c r="L237" s="4">
        <v>45854</v>
      </c>
    </row>
    <row r="238" spans="1:12" x14ac:dyDescent="0.3">
      <c r="A238" t="s">
        <v>1213</v>
      </c>
      <c r="B238" t="s">
        <v>943</v>
      </c>
      <c r="C238" t="s">
        <v>853</v>
      </c>
      <c r="D238" t="s">
        <v>1225</v>
      </c>
      <c r="E238">
        <v>2312</v>
      </c>
      <c r="F238" s="4">
        <v>39279</v>
      </c>
      <c r="I238" t="s">
        <v>1225</v>
      </c>
      <c r="J238" t="s">
        <v>1213</v>
      </c>
      <c r="K238" t="s">
        <v>853</v>
      </c>
      <c r="L238" s="4">
        <v>39279</v>
      </c>
    </row>
    <row r="239" spans="1:12" x14ac:dyDescent="0.3">
      <c r="A239" t="s">
        <v>1213</v>
      </c>
      <c r="B239" t="s">
        <v>943</v>
      </c>
      <c r="C239" t="s">
        <v>854</v>
      </c>
      <c r="D239" t="s">
        <v>1226</v>
      </c>
      <c r="E239">
        <v>2313</v>
      </c>
      <c r="F239" s="4">
        <v>49116</v>
      </c>
      <c r="I239" t="s">
        <v>1226</v>
      </c>
      <c r="J239" t="s">
        <v>1213</v>
      </c>
      <c r="K239" t="s">
        <v>854</v>
      </c>
      <c r="L239" s="4">
        <v>49116</v>
      </c>
    </row>
    <row r="240" spans="1:12" x14ac:dyDescent="0.3">
      <c r="A240" t="s">
        <v>1213</v>
      </c>
      <c r="B240" t="s">
        <v>943</v>
      </c>
      <c r="C240" t="s">
        <v>855</v>
      </c>
      <c r="D240" t="s">
        <v>1227</v>
      </c>
      <c r="E240">
        <v>2314</v>
      </c>
      <c r="F240" s="4">
        <v>22104</v>
      </c>
      <c r="I240" t="s">
        <v>1227</v>
      </c>
      <c r="J240" t="s">
        <v>1213</v>
      </c>
      <c r="K240" t="s">
        <v>855</v>
      </c>
      <c r="L240" s="4">
        <v>22104</v>
      </c>
    </row>
    <row r="241" spans="1:12" x14ac:dyDescent="0.3">
      <c r="A241" t="s">
        <v>1213</v>
      </c>
      <c r="B241" t="s">
        <v>943</v>
      </c>
      <c r="C241" t="s">
        <v>856</v>
      </c>
      <c r="D241" t="s">
        <v>1228</v>
      </c>
      <c r="E241">
        <v>2315</v>
      </c>
      <c r="F241" s="4">
        <v>40799</v>
      </c>
      <c r="I241" t="s">
        <v>1228</v>
      </c>
      <c r="J241" t="s">
        <v>1213</v>
      </c>
      <c r="K241" t="s">
        <v>856</v>
      </c>
      <c r="L241" s="4">
        <v>40799</v>
      </c>
    </row>
    <row r="242" spans="1:12" x14ac:dyDescent="0.3">
      <c r="A242" t="s">
        <v>1213</v>
      </c>
      <c r="B242" t="s">
        <v>943</v>
      </c>
      <c r="C242" t="s">
        <v>648</v>
      </c>
      <c r="D242" t="s">
        <v>1229</v>
      </c>
      <c r="E242">
        <v>2316</v>
      </c>
      <c r="F242" s="4">
        <v>68408</v>
      </c>
      <c r="I242" t="s">
        <v>1229</v>
      </c>
      <c r="J242" t="s">
        <v>1213</v>
      </c>
      <c r="K242" t="s">
        <v>648</v>
      </c>
      <c r="L242" s="4">
        <v>68408</v>
      </c>
    </row>
    <row r="243" spans="1:12" x14ac:dyDescent="0.3">
      <c r="A243" t="s">
        <v>1230</v>
      </c>
      <c r="B243" t="s">
        <v>930</v>
      </c>
      <c r="C243" t="s">
        <v>857</v>
      </c>
      <c r="D243" t="s">
        <v>1231</v>
      </c>
      <c r="E243">
        <v>2401</v>
      </c>
      <c r="F243" s="4">
        <v>155963</v>
      </c>
      <c r="I243" t="s">
        <v>1231</v>
      </c>
      <c r="J243" t="s">
        <v>1230</v>
      </c>
      <c r="K243" t="s">
        <v>857</v>
      </c>
      <c r="L243" s="4">
        <v>155963</v>
      </c>
    </row>
    <row r="244" spans="1:12" x14ac:dyDescent="0.3">
      <c r="A244" t="s">
        <v>1230</v>
      </c>
      <c r="B244" t="s">
        <v>930</v>
      </c>
      <c r="C244" t="s">
        <v>859</v>
      </c>
      <c r="D244" t="s">
        <v>1232</v>
      </c>
      <c r="E244">
        <v>2402</v>
      </c>
      <c r="F244" s="4">
        <v>199418</v>
      </c>
      <c r="I244" t="s">
        <v>1232</v>
      </c>
      <c r="J244" t="s">
        <v>1230</v>
      </c>
      <c r="K244" t="s">
        <v>859</v>
      </c>
      <c r="L244" s="4">
        <v>199418</v>
      </c>
    </row>
    <row r="245" spans="1:12" x14ac:dyDescent="0.3">
      <c r="A245" t="s">
        <v>1230</v>
      </c>
      <c r="B245" t="s">
        <v>930</v>
      </c>
      <c r="C245" t="s">
        <v>862</v>
      </c>
      <c r="D245" t="s">
        <v>1233</v>
      </c>
      <c r="E245">
        <v>2403</v>
      </c>
      <c r="F245" s="4">
        <v>198872</v>
      </c>
      <c r="I245" t="s">
        <v>1233</v>
      </c>
      <c r="J245" t="s">
        <v>1230</v>
      </c>
      <c r="K245" t="s">
        <v>862</v>
      </c>
      <c r="L245" s="4">
        <v>198872</v>
      </c>
    </row>
    <row r="246" spans="1:12" x14ac:dyDescent="0.3">
      <c r="A246" t="s">
        <v>1230</v>
      </c>
      <c r="B246" t="s">
        <v>930</v>
      </c>
      <c r="C246" t="s">
        <v>863</v>
      </c>
      <c r="D246" t="s">
        <v>1234</v>
      </c>
      <c r="E246">
        <v>2404</v>
      </c>
      <c r="F246" s="4">
        <v>124401</v>
      </c>
      <c r="I246" t="s">
        <v>1234</v>
      </c>
      <c r="J246" t="s">
        <v>1230</v>
      </c>
      <c r="K246" t="s">
        <v>863</v>
      </c>
      <c r="L246" s="4">
        <v>124401</v>
      </c>
    </row>
    <row r="247" spans="1:12" x14ac:dyDescent="0.3">
      <c r="A247" t="s">
        <v>1230</v>
      </c>
      <c r="B247" t="s">
        <v>930</v>
      </c>
      <c r="C247" t="s">
        <v>864</v>
      </c>
      <c r="D247" t="s">
        <v>1235</v>
      </c>
      <c r="E247">
        <v>2405</v>
      </c>
      <c r="F247" s="4">
        <v>104496</v>
      </c>
      <c r="I247" t="s">
        <v>1235</v>
      </c>
      <c r="J247" t="s">
        <v>1230</v>
      </c>
      <c r="K247" t="s">
        <v>864</v>
      </c>
      <c r="L247" s="4">
        <v>104496</v>
      </c>
    </row>
    <row r="248" spans="1:12" x14ac:dyDescent="0.3">
      <c r="A248" t="s">
        <v>1230</v>
      </c>
      <c r="B248" t="s">
        <v>930</v>
      </c>
      <c r="C248" t="s">
        <v>861</v>
      </c>
      <c r="D248" t="s">
        <v>1236</v>
      </c>
      <c r="E248">
        <v>2406</v>
      </c>
      <c r="F248" s="4">
        <v>94919</v>
      </c>
      <c r="I248" t="s">
        <v>1236</v>
      </c>
      <c r="J248" t="s">
        <v>1230</v>
      </c>
      <c r="K248" t="s">
        <v>861</v>
      </c>
      <c r="L248" s="4">
        <v>94919</v>
      </c>
    </row>
    <row r="249" spans="1:12" x14ac:dyDescent="0.3">
      <c r="A249" t="s">
        <v>1230</v>
      </c>
      <c r="B249" t="s">
        <v>930</v>
      </c>
      <c r="C249" t="s">
        <v>865</v>
      </c>
      <c r="D249" t="s">
        <v>1237</v>
      </c>
      <c r="E249">
        <v>2407</v>
      </c>
      <c r="F249" s="4">
        <v>147574</v>
      </c>
      <c r="I249" t="s">
        <v>1237</v>
      </c>
      <c r="J249" t="s">
        <v>1230</v>
      </c>
      <c r="K249" t="s">
        <v>865</v>
      </c>
      <c r="L249" s="4">
        <v>147574</v>
      </c>
    </row>
    <row r="250" spans="1:12" x14ac:dyDescent="0.3">
      <c r="A250" t="s">
        <v>1230</v>
      </c>
      <c r="B250" t="s">
        <v>930</v>
      </c>
      <c r="C250" t="s">
        <v>625</v>
      </c>
      <c r="D250" t="s">
        <v>1238</v>
      </c>
      <c r="E250">
        <v>2408</v>
      </c>
      <c r="F250" s="4">
        <v>89357</v>
      </c>
      <c r="I250" t="s">
        <v>1238</v>
      </c>
      <c r="J250" t="s">
        <v>1230</v>
      </c>
      <c r="K250" t="s">
        <v>625</v>
      </c>
      <c r="L250" s="4">
        <v>89357</v>
      </c>
    </row>
    <row r="251" spans="1:12" x14ac:dyDescent="0.3">
      <c r="A251" t="s">
        <v>1239</v>
      </c>
      <c r="B251" t="s">
        <v>926</v>
      </c>
      <c r="C251" t="s">
        <v>866</v>
      </c>
      <c r="D251" t="s">
        <v>1240</v>
      </c>
      <c r="E251">
        <v>2501</v>
      </c>
      <c r="F251" s="4">
        <v>80431</v>
      </c>
      <c r="I251" t="s">
        <v>1240</v>
      </c>
      <c r="J251" t="s">
        <v>1239</v>
      </c>
      <c r="K251" t="s">
        <v>866</v>
      </c>
      <c r="L251" s="4">
        <v>80431</v>
      </c>
    </row>
    <row r="252" spans="1:12" x14ac:dyDescent="0.3">
      <c r="A252" t="s">
        <v>1239</v>
      </c>
      <c r="B252" t="s">
        <v>926</v>
      </c>
      <c r="C252" t="s">
        <v>860</v>
      </c>
      <c r="D252" t="s">
        <v>1241</v>
      </c>
      <c r="E252">
        <v>2502</v>
      </c>
      <c r="F252" s="4">
        <v>113618</v>
      </c>
      <c r="I252" t="s">
        <v>1241</v>
      </c>
      <c r="J252" t="s">
        <v>1239</v>
      </c>
      <c r="K252" t="s">
        <v>860</v>
      </c>
      <c r="L252" s="4">
        <v>113618</v>
      </c>
    </row>
    <row r="253" spans="1:12" x14ac:dyDescent="0.3">
      <c r="A253" t="s">
        <v>1239</v>
      </c>
      <c r="B253" t="s">
        <v>926</v>
      </c>
      <c r="C253" t="s">
        <v>867</v>
      </c>
      <c r="D253" t="s">
        <v>1242</v>
      </c>
      <c r="E253">
        <v>2503</v>
      </c>
      <c r="F253" s="4">
        <v>58495</v>
      </c>
      <c r="I253" t="s">
        <v>1242</v>
      </c>
      <c r="J253" t="s">
        <v>1239</v>
      </c>
      <c r="K253" t="s">
        <v>867</v>
      </c>
      <c r="L253" s="4">
        <v>58495</v>
      </c>
    </row>
    <row r="254" spans="1:12" x14ac:dyDescent="0.3">
      <c r="A254" t="s">
        <v>1239</v>
      </c>
      <c r="B254" t="s">
        <v>926</v>
      </c>
      <c r="C254" t="s">
        <v>868</v>
      </c>
      <c r="D254" t="s">
        <v>1243</v>
      </c>
      <c r="E254">
        <v>2504</v>
      </c>
      <c r="F254" s="4">
        <v>57107</v>
      </c>
      <c r="I254" t="s">
        <v>1243</v>
      </c>
      <c r="J254" t="s">
        <v>1239</v>
      </c>
      <c r="K254" t="s">
        <v>868</v>
      </c>
      <c r="L254" s="4">
        <v>57107</v>
      </c>
    </row>
    <row r="255" spans="1:12" x14ac:dyDescent="0.3">
      <c r="A255" t="s">
        <v>1239</v>
      </c>
      <c r="B255" t="s">
        <v>926</v>
      </c>
      <c r="C255" t="s">
        <v>871</v>
      </c>
      <c r="D255" t="s">
        <v>1244</v>
      </c>
      <c r="E255">
        <v>2505</v>
      </c>
      <c r="F255" s="4">
        <v>64021</v>
      </c>
      <c r="I255" t="s">
        <v>1244</v>
      </c>
      <c r="J255" t="s">
        <v>1239</v>
      </c>
      <c r="K255" t="s">
        <v>871</v>
      </c>
      <c r="L255" s="4">
        <v>64021</v>
      </c>
    </row>
    <row r="256" spans="1:12" x14ac:dyDescent="0.3">
      <c r="A256" t="s">
        <v>1239</v>
      </c>
      <c r="B256" t="s">
        <v>926</v>
      </c>
      <c r="C256" t="s">
        <v>872</v>
      </c>
      <c r="D256" t="s">
        <v>1245</v>
      </c>
      <c r="E256">
        <v>2506</v>
      </c>
      <c r="F256" s="4">
        <v>42742</v>
      </c>
      <c r="I256" t="s">
        <v>1245</v>
      </c>
      <c r="J256" t="s">
        <v>1239</v>
      </c>
      <c r="K256" t="s">
        <v>872</v>
      </c>
      <c r="L256" s="4">
        <v>42742</v>
      </c>
    </row>
    <row r="257" spans="1:12" x14ac:dyDescent="0.3">
      <c r="A257" t="s">
        <v>1239</v>
      </c>
      <c r="B257" t="s">
        <v>926</v>
      </c>
      <c r="C257" t="s">
        <v>873</v>
      </c>
      <c r="D257" t="s">
        <v>1246</v>
      </c>
      <c r="E257">
        <v>2507</v>
      </c>
      <c r="F257" s="4">
        <v>66457</v>
      </c>
      <c r="I257" t="s">
        <v>1246</v>
      </c>
      <c r="J257" t="s">
        <v>1239</v>
      </c>
      <c r="K257" t="s">
        <v>873</v>
      </c>
      <c r="L257" s="4">
        <v>66457</v>
      </c>
    </row>
    <row r="258" spans="1:12" x14ac:dyDescent="0.3">
      <c r="A258" t="s">
        <v>1239</v>
      </c>
      <c r="B258" t="s">
        <v>926</v>
      </c>
      <c r="C258" t="s">
        <v>869</v>
      </c>
      <c r="D258" t="s">
        <v>1247</v>
      </c>
      <c r="E258">
        <v>2508</v>
      </c>
      <c r="F258" s="4">
        <v>42872</v>
      </c>
      <c r="I258" t="s">
        <v>1247</v>
      </c>
      <c r="J258" t="s">
        <v>1239</v>
      </c>
      <c r="K258" t="s">
        <v>869</v>
      </c>
      <c r="L258" s="4">
        <v>42872</v>
      </c>
    </row>
    <row r="259" spans="1:12" x14ac:dyDescent="0.3">
      <c r="A259" t="s">
        <v>1239</v>
      </c>
      <c r="B259" t="s">
        <v>926</v>
      </c>
      <c r="C259" t="s">
        <v>876</v>
      </c>
      <c r="D259" t="s">
        <v>1248</v>
      </c>
      <c r="E259">
        <v>2509</v>
      </c>
      <c r="F259" s="4">
        <v>40994</v>
      </c>
      <c r="I259" t="s">
        <v>1248</v>
      </c>
      <c r="J259" t="s">
        <v>1239</v>
      </c>
      <c r="K259" t="s">
        <v>876</v>
      </c>
      <c r="L259" s="4">
        <v>40994</v>
      </c>
    </row>
    <row r="260" spans="1:12" x14ac:dyDescent="0.3">
      <c r="A260" t="s">
        <v>1239</v>
      </c>
      <c r="B260" t="s">
        <v>926</v>
      </c>
      <c r="C260" t="s">
        <v>878</v>
      </c>
      <c r="D260" t="s">
        <v>1249</v>
      </c>
      <c r="E260">
        <v>2510</v>
      </c>
      <c r="F260" s="4">
        <v>144439</v>
      </c>
      <c r="I260" t="s">
        <v>1249</v>
      </c>
      <c r="J260" t="s">
        <v>1239</v>
      </c>
      <c r="K260" t="s">
        <v>878</v>
      </c>
      <c r="L260" s="4">
        <v>144439</v>
      </c>
    </row>
    <row r="261" spans="1:12" x14ac:dyDescent="0.3">
      <c r="A261" t="s">
        <v>1239</v>
      </c>
      <c r="B261" t="s">
        <v>926</v>
      </c>
      <c r="C261" t="s">
        <v>870</v>
      </c>
      <c r="D261" t="s">
        <v>1250</v>
      </c>
      <c r="E261">
        <v>2511</v>
      </c>
      <c r="F261" s="4">
        <v>73444</v>
      </c>
      <c r="I261" t="s">
        <v>1250</v>
      </c>
      <c r="J261" t="s">
        <v>1239</v>
      </c>
      <c r="K261" t="s">
        <v>870</v>
      </c>
      <c r="L261" s="4">
        <v>73444</v>
      </c>
    </row>
    <row r="262" spans="1:12" x14ac:dyDescent="0.3">
      <c r="A262" t="s">
        <v>1239</v>
      </c>
      <c r="B262" t="s">
        <v>926</v>
      </c>
      <c r="C262" t="s">
        <v>881</v>
      </c>
      <c r="D262" t="s">
        <v>1251</v>
      </c>
      <c r="E262">
        <v>2512</v>
      </c>
      <c r="F262" s="4">
        <v>81737</v>
      </c>
      <c r="I262" t="s">
        <v>1251</v>
      </c>
      <c r="J262" t="s">
        <v>1239</v>
      </c>
      <c r="K262" t="s">
        <v>881</v>
      </c>
      <c r="L262" s="4">
        <v>81737</v>
      </c>
    </row>
    <row r="263" spans="1:12" x14ac:dyDescent="0.3">
      <c r="A263" t="s">
        <v>1239</v>
      </c>
      <c r="B263" t="s">
        <v>926</v>
      </c>
      <c r="C263" t="s">
        <v>882</v>
      </c>
      <c r="D263" t="s">
        <v>1252</v>
      </c>
      <c r="E263">
        <v>2513</v>
      </c>
      <c r="F263" s="4">
        <v>70166</v>
      </c>
      <c r="I263" t="s">
        <v>1252</v>
      </c>
      <c r="J263" t="s">
        <v>1239</v>
      </c>
      <c r="K263" t="s">
        <v>882</v>
      </c>
      <c r="L263" s="4">
        <v>70166</v>
      </c>
    </row>
    <row r="264" spans="1:12" x14ac:dyDescent="0.3">
      <c r="A264" t="s">
        <v>1239</v>
      </c>
      <c r="B264" t="s">
        <v>926</v>
      </c>
      <c r="C264" t="s">
        <v>883</v>
      </c>
      <c r="D264" t="s">
        <v>1253</v>
      </c>
      <c r="E264">
        <v>2514</v>
      </c>
      <c r="F264" s="4">
        <v>41392</v>
      </c>
      <c r="I264" t="s">
        <v>1253</v>
      </c>
      <c r="J264" t="s">
        <v>1239</v>
      </c>
      <c r="K264" t="s">
        <v>883</v>
      </c>
      <c r="L264" s="4">
        <v>41392</v>
      </c>
    </row>
    <row r="265" spans="1:12" x14ac:dyDescent="0.3">
      <c r="A265" t="s">
        <v>1239</v>
      </c>
      <c r="B265" t="s">
        <v>926</v>
      </c>
      <c r="C265" t="s">
        <v>879</v>
      </c>
      <c r="D265" t="s">
        <v>1254</v>
      </c>
      <c r="E265">
        <v>2515</v>
      </c>
      <c r="F265" s="4">
        <v>133086</v>
      </c>
      <c r="I265" t="s">
        <v>1254</v>
      </c>
      <c r="J265" t="s">
        <v>1239</v>
      </c>
      <c r="K265" t="s">
        <v>879</v>
      </c>
      <c r="L265" s="4">
        <v>133086</v>
      </c>
    </row>
    <row r="266" spans="1:12" x14ac:dyDescent="0.3">
      <c r="A266" t="s">
        <v>895</v>
      </c>
      <c r="B266" t="s">
        <v>939</v>
      </c>
      <c r="C266" t="s">
        <v>880</v>
      </c>
      <c r="D266" t="s">
        <v>1255</v>
      </c>
      <c r="E266">
        <v>2601</v>
      </c>
      <c r="F266" s="4">
        <v>16512</v>
      </c>
      <c r="I266" t="s">
        <v>1255</v>
      </c>
      <c r="J266" t="s">
        <v>895</v>
      </c>
      <c r="K266" t="s">
        <v>880</v>
      </c>
      <c r="L266" s="4">
        <v>16512</v>
      </c>
    </row>
    <row r="267" spans="1:12" x14ac:dyDescent="0.3">
      <c r="A267" t="s">
        <v>895</v>
      </c>
      <c r="B267" t="s">
        <v>939</v>
      </c>
      <c r="C267" t="s">
        <v>843</v>
      </c>
      <c r="D267" t="s">
        <v>1256</v>
      </c>
      <c r="E267">
        <v>2602</v>
      </c>
      <c r="F267" s="4">
        <v>6673</v>
      </c>
      <c r="I267" t="s">
        <v>1256</v>
      </c>
      <c r="J267" t="s">
        <v>895</v>
      </c>
      <c r="K267" t="s">
        <v>843</v>
      </c>
      <c r="L267" s="4">
        <v>6673</v>
      </c>
    </row>
    <row r="268" spans="1:12" x14ac:dyDescent="0.3">
      <c r="A268" t="s">
        <v>895</v>
      </c>
      <c r="B268" t="s">
        <v>939</v>
      </c>
      <c r="C268" t="s">
        <v>884</v>
      </c>
      <c r="D268" t="s">
        <v>1257</v>
      </c>
      <c r="E268">
        <v>2603</v>
      </c>
      <c r="F268" s="4">
        <v>16332</v>
      </c>
      <c r="I268" t="s">
        <v>1257</v>
      </c>
      <c r="J268" t="s">
        <v>895</v>
      </c>
      <c r="K268" t="s">
        <v>884</v>
      </c>
      <c r="L268" s="4">
        <v>16332</v>
      </c>
    </row>
    <row r="269" spans="1:12" x14ac:dyDescent="0.3">
      <c r="A269" t="s">
        <v>895</v>
      </c>
      <c r="B269" t="s">
        <v>939</v>
      </c>
      <c r="C269" t="s">
        <v>885</v>
      </c>
      <c r="D269" t="s">
        <v>1258</v>
      </c>
      <c r="E269">
        <v>2604</v>
      </c>
      <c r="F269" s="4">
        <v>13160</v>
      </c>
      <c r="I269" t="s">
        <v>1258</v>
      </c>
      <c r="J269" t="s">
        <v>895</v>
      </c>
      <c r="K269" t="s">
        <v>885</v>
      </c>
      <c r="L269" s="4">
        <v>13160</v>
      </c>
    </row>
    <row r="270" spans="1:12" x14ac:dyDescent="0.3">
      <c r="A270" t="s">
        <v>895</v>
      </c>
      <c r="B270" t="s">
        <v>939</v>
      </c>
      <c r="C270" t="s">
        <v>651</v>
      </c>
      <c r="D270" t="s">
        <v>1259</v>
      </c>
      <c r="E270">
        <v>2605</v>
      </c>
      <c r="F270" s="4">
        <v>29457</v>
      </c>
      <c r="I270" t="s">
        <v>1259</v>
      </c>
      <c r="J270" t="s">
        <v>895</v>
      </c>
      <c r="K270" t="s">
        <v>651</v>
      </c>
      <c r="L270" s="4">
        <v>29457</v>
      </c>
    </row>
    <row r="271" spans="1:12" x14ac:dyDescent="0.3">
      <c r="A271" t="s">
        <v>895</v>
      </c>
      <c r="B271" t="s">
        <v>939</v>
      </c>
      <c r="C271" t="s">
        <v>886</v>
      </c>
      <c r="D271" t="s">
        <v>1260</v>
      </c>
      <c r="E271">
        <v>2606</v>
      </c>
      <c r="F271" s="4">
        <v>30427</v>
      </c>
      <c r="I271" t="s">
        <v>1260</v>
      </c>
      <c r="J271" t="s">
        <v>895</v>
      </c>
      <c r="K271" t="s">
        <v>886</v>
      </c>
      <c r="L271" s="4">
        <v>30427</v>
      </c>
    </row>
    <row r="272" spans="1:12" x14ac:dyDescent="0.3">
      <c r="A272" t="s">
        <v>895</v>
      </c>
      <c r="B272" t="s">
        <v>939</v>
      </c>
      <c r="C272" t="s">
        <v>887</v>
      </c>
      <c r="D272" t="s">
        <v>1261</v>
      </c>
      <c r="E272">
        <v>2607</v>
      </c>
      <c r="F272" s="4">
        <v>33062</v>
      </c>
      <c r="I272" t="s">
        <v>1261</v>
      </c>
      <c r="J272" t="s">
        <v>895</v>
      </c>
      <c r="K272" t="s">
        <v>887</v>
      </c>
      <c r="L272" s="4">
        <v>33062</v>
      </c>
    </row>
    <row r="273" spans="1:12" x14ac:dyDescent="0.3">
      <c r="A273" t="s">
        <v>895</v>
      </c>
      <c r="B273" t="s">
        <v>939</v>
      </c>
      <c r="C273" t="s">
        <v>888</v>
      </c>
      <c r="D273" t="s">
        <v>1262</v>
      </c>
      <c r="E273">
        <v>2608</v>
      </c>
      <c r="F273" s="4">
        <v>11791</v>
      </c>
      <c r="I273" t="s">
        <v>1262</v>
      </c>
      <c r="J273" t="s">
        <v>895</v>
      </c>
      <c r="K273" t="s">
        <v>888</v>
      </c>
      <c r="L273" s="4">
        <v>11791</v>
      </c>
    </row>
    <row r="274" spans="1:12" x14ac:dyDescent="0.3">
      <c r="A274" t="s">
        <v>895</v>
      </c>
      <c r="B274" t="s">
        <v>939</v>
      </c>
      <c r="C274" t="s">
        <v>890</v>
      </c>
      <c r="D274" t="s">
        <v>1263</v>
      </c>
      <c r="E274">
        <v>2609</v>
      </c>
      <c r="F274" s="4">
        <v>53243</v>
      </c>
      <c r="I274" t="s">
        <v>1263</v>
      </c>
      <c r="J274" t="s">
        <v>895</v>
      </c>
      <c r="K274" t="s">
        <v>890</v>
      </c>
      <c r="L274" s="4">
        <v>53243</v>
      </c>
    </row>
    <row r="275" spans="1:12" x14ac:dyDescent="0.3">
      <c r="A275" t="s">
        <v>895</v>
      </c>
      <c r="B275" t="s">
        <v>939</v>
      </c>
      <c r="C275" t="s">
        <v>891</v>
      </c>
      <c r="D275" t="s">
        <v>1264</v>
      </c>
      <c r="E275">
        <v>2610</v>
      </c>
      <c r="F275" s="4">
        <v>14436</v>
      </c>
      <c r="I275" t="s">
        <v>1264</v>
      </c>
      <c r="J275" t="s">
        <v>895</v>
      </c>
      <c r="K275" t="s">
        <v>891</v>
      </c>
      <c r="L275" s="4">
        <v>14436</v>
      </c>
    </row>
    <row r="276" spans="1:12" x14ac:dyDescent="0.3">
      <c r="A276" t="s">
        <v>895</v>
      </c>
      <c r="B276" t="s">
        <v>939</v>
      </c>
      <c r="C276" t="s">
        <v>892</v>
      </c>
      <c r="D276" t="s">
        <v>1265</v>
      </c>
      <c r="E276">
        <v>2611</v>
      </c>
      <c r="F276" s="4">
        <v>20494</v>
      </c>
      <c r="I276" t="s">
        <v>1265</v>
      </c>
      <c r="J276" t="s">
        <v>895</v>
      </c>
      <c r="K276" t="s">
        <v>892</v>
      </c>
      <c r="L276" s="4">
        <v>20494</v>
      </c>
    </row>
    <row r="277" spans="1:12" x14ac:dyDescent="0.3">
      <c r="A277" t="s">
        <v>895</v>
      </c>
      <c r="B277" t="s">
        <v>939</v>
      </c>
      <c r="C277" t="s">
        <v>893</v>
      </c>
      <c r="D277" t="s">
        <v>1266</v>
      </c>
      <c r="E277">
        <v>2612</v>
      </c>
      <c r="F277" s="4">
        <v>59968</v>
      </c>
      <c r="I277" t="s">
        <v>1266</v>
      </c>
      <c r="J277" t="s">
        <v>895</v>
      </c>
      <c r="K277" t="s">
        <v>893</v>
      </c>
      <c r="L277" s="4">
        <v>59968</v>
      </c>
    </row>
    <row r="278" spans="1:12" x14ac:dyDescent="0.3">
      <c r="A278" t="s">
        <v>895</v>
      </c>
      <c r="B278" t="s">
        <v>939</v>
      </c>
      <c r="C278" t="s">
        <v>895</v>
      </c>
      <c r="D278" t="s">
        <v>1267</v>
      </c>
      <c r="E278">
        <v>2613</v>
      </c>
      <c r="F278" s="4">
        <v>62420</v>
      </c>
      <c r="I278" t="s">
        <v>1267</v>
      </c>
      <c r="J278" t="s">
        <v>895</v>
      </c>
      <c r="K278" t="s">
        <v>895</v>
      </c>
      <c r="L278" s="4">
        <v>62420</v>
      </c>
    </row>
    <row r="279" spans="1:12" x14ac:dyDescent="0.3">
      <c r="A279" t="s">
        <v>895</v>
      </c>
      <c r="B279" t="s">
        <v>939</v>
      </c>
      <c r="C279" t="s">
        <v>897</v>
      </c>
      <c r="D279" t="s">
        <v>1268</v>
      </c>
      <c r="E279">
        <v>2614</v>
      </c>
      <c r="F279" s="4">
        <v>16257</v>
      </c>
      <c r="I279" t="s">
        <v>1268</v>
      </c>
      <c r="J279" t="s">
        <v>895</v>
      </c>
      <c r="K279" t="s">
        <v>897</v>
      </c>
      <c r="L279" s="4">
        <v>16257</v>
      </c>
    </row>
    <row r="280" spans="1:12" x14ac:dyDescent="0.3">
      <c r="A280" t="s">
        <v>908</v>
      </c>
      <c r="B280" t="s">
        <v>924</v>
      </c>
      <c r="C280" t="s">
        <v>900</v>
      </c>
      <c r="D280" t="s">
        <v>1269</v>
      </c>
      <c r="E280">
        <v>2701</v>
      </c>
      <c r="F280" s="4">
        <v>62985</v>
      </c>
      <c r="I280" t="s">
        <v>1269</v>
      </c>
      <c r="J280" t="s">
        <v>908</v>
      </c>
      <c r="K280" t="s">
        <v>900</v>
      </c>
      <c r="L280" s="4">
        <v>62985</v>
      </c>
    </row>
    <row r="281" spans="1:12" x14ac:dyDescent="0.3">
      <c r="A281" t="s">
        <v>908</v>
      </c>
      <c r="B281" t="s">
        <v>924</v>
      </c>
      <c r="C281" t="s">
        <v>902</v>
      </c>
      <c r="D281" t="s">
        <v>1270</v>
      </c>
      <c r="E281">
        <v>2702</v>
      </c>
      <c r="F281" s="4">
        <v>94220</v>
      </c>
      <c r="I281" t="s">
        <v>1270</v>
      </c>
      <c r="J281" t="s">
        <v>908</v>
      </c>
      <c r="K281" t="s">
        <v>902</v>
      </c>
      <c r="L281" s="4">
        <v>94220</v>
      </c>
    </row>
    <row r="282" spans="1:12" x14ac:dyDescent="0.3">
      <c r="A282" t="s">
        <v>908</v>
      </c>
      <c r="B282" t="s">
        <v>924</v>
      </c>
      <c r="C282" t="s">
        <v>903</v>
      </c>
      <c r="D282" t="s">
        <v>1271</v>
      </c>
      <c r="E282">
        <v>2703</v>
      </c>
      <c r="F282" s="4">
        <v>120988</v>
      </c>
      <c r="I282" t="s">
        <v>1271</v>
      </c>
      <c r="J282" t="s">
        <v>908</v>
      </c>
      <c r="K282" t="s">
        <v>903</v>
      </c>
      <c r="L282" s="4">
        <v>120988</v>
      </c>
    </row>
    <row r="283" spans="1:12" x14ac:dyDescent="0.3">
      <c r="A283" t="s">
        <v>908</v>
      </c>
      <c r="B283" t="s">
        <v>924</v>
      </c>
      <c r="C283" t="s">
        <v>904</v>
      </c>
      <c r="D283" t="s">
        <v>1272</v>
      </c>
      <c r="E283">
        <v>2704</v>
      </c>
      <c r="F283" s="4">
        <v>103456</v>
      </c>
      <c r="I283" t="s">
        <v>1272</v>
      </c>
      <c r="J283" t="s">
        <v>908</v>
      </c>
      <c r="K283" t="s">
        <v>904</v>
      </c>
      <c r="L283" s="4">
        <v>103456</v>
      </c>
    </row>
    <row r="284" spans="1:12" x14ac:dyDescent="0.3">
      <c r="A284" t="s">
        <v>908</v>
      </c>
      <c r="B284" t="s">
        <v>924</v>
      </c>
      <c r="C284" t="s">
        <v>858</v>
      </c>
      <c r="D284" t="s">
        <v>1273</v>
      </c>
      <c r="E284">
        <v>2705</v>
      </c>
      <c r="F284" s="4">
        <v>144700</v>
      </c>
      <c r="I284" t="s">
        <v>1273</v>
      </c>
      <c r="J284" t="s">
        <v>908</v>
      </c>
      <c r="K284" t="s">
        <v>858</v>
      </c>
      <c r="L284" s="4">
        <v>144700</v>
      </c>
    </row>
    <row r="285" spans="1:12" x14ac:dyDescent="0.3">
      <c r="A285" t="s">
        <v>908</v>
      </c>
      <c r="B285" t="s">
        <v>924</v>
      </c>
      <c r="C285" t="s">
        <v>874</v>
      </c>
      <c r="D285" t="s">
        <v>1274</v>
      </c>
      <c r="E285">
        <v>2706</v>
      </c>
      <c r="F285" s="4">
        <v>61480</v>
      </c>
      <c r="I285" t="s">
        <v>1274</v>
      </c>
      <c r="J285" t="s">
        <v>908</v>
      </c>
      <c r="K285" t="s">
        <v>874</v>
      </c>
      <c r="L285" s="4">
        <v>61480</v>
      </c>
    </row>
    <row r="286" spans="1:12" x14ac:dyDescent="0.3">
      <c r="A286" t="s">
        <v>908</v>
      </c>
      <c r="B286" t="s">
        <v>924</v>
      </c>
      <c r="C286" t="s">
        <v>875</v>
      </c>
      <c r="D286" t="s">
        <v>1275</v>
      </c>
      <c r="E286">
        <v>2707</v>
      </c>
      <c r="F286" s="4">
        <v>95755</v>
      </c>
      <c r="I286" t="s">
        <v>1275</v>
      </c>
      <c r="J286" t="s">
        <v>908</v>
      </c>
      <c r="K286" t="s">
        <v>875</v>
      </c>
      <c r="L286" s="4">
        <v>95755</v>
      </c>
    </row>
    <row r="287" spans="1:12" x14ac:dyDescent="0.3">
      <c r="A287" t="s">
        <v>908</v>
      </c>
      <c r="B287" t="s">
        <v>924</v>
      </c>
      <c r="C287" t="s">
        <v>877</v>
      </c>
      <c r="D287" t="s">
        <v>1276</v>
      </c>
      <c r="E287">
        <v>2708</v>
      </c>
      <c r="F287" s="4">
        <v>32489</v>
      </c>
      <c r="I287" t="s">
        <v>1276</v>
      </c>
      <c r="J287" t="s">
        <v>908</v>
      </c>
      <c r="K287" t="s">
        <v>877</v>
      </c>
      <c r="L287" s="4">
        <v>32489</v>
      </c>
    </row>
    <row r="288" spans="1:12" x14ac:dyDescent="0.3">
      <c r="A288" t="s">
        <v>908</v>
      </c>
      <c r="B288" t="s">
        <v>924</v>
      </c>
      <c r="C288" t="s">
        <v>908</v>
      </c>
      <c r="D288" t="s">
        <v>1277</v>
      </c>
      <c r="E288">
        <v>2709</v>
      </c>
      <c r="F288" s="4">
        <v>80927</v>
      </c>
      <c r="I288" t="s">
        <v>1277</v>
      </c>
      <c r="J288" t="s">
        <v>908</v>
      </c>
      <c r="K288" t="s">
        <v>908</v>
      </c>
      <c r="L288" s="4">
        <v>80927</v>
      </c>
    </row>
    <row r="289" spans="1:12" x14ac:dyDescent="0.3">
      <c r="A289" t="s">
        <v>1278</v>
      </c>
      <c r="B289" t="s">
        <v>928</v>
      </c>
      <c r="C289" t="s">
        <v>964</v>
      </c>
      <c r="D289" t="s">
        <v>1279</v>
      </c>
      <c r="E289">
        <v>2801</v>
      </c>
      <c r="F289" s="4">
        <v>6618</v>
      </c>
      <c r="I289" t="s">
        <v>1279</v>
      </c>
      <c r="J289" t="s">
        <v>1278</v>
      </c>
      <c r="K289" t="s">
        <v>964</v>
      </c>
      <c r="L289" s="4">
        <v>6618</v>
      </c>
    </row>
    <row r="290" spans="1:12" x14ac:dyDescent="0.3">
      <c r="A290" t="s">
        <v>1278</v>
      </c>
      <c r="B290" t="s">
        <v>928</v>
      </c>
      <c r="C290" t="s">
        <v>894</v>
      </c>
      <c r="D290" t="s">
        <v>1280</v>
      </c>
      <c r="E290">
        <v>2802</v>
      </c>
      <c r="F290" s="4">
        <v>5944</v>
      </c>
      <c r="I290" t="s">
        <v>1280</v>
      </c>
      <c r="J290" t="s">
        <v>1278</v>
      </c>
      <c r="K290" t="s">
        <v>894</v>
      </c>
      <c r="L290" s="4">
        <v>5944</v>
      </c>
    </row>
    <row r="291" spans="1:12" x14ac:dyDescent="0.3">
      <c r="A291" t="s">
        <v>1278</v>
      </c>
      <c r="B291" t="s">
        <v>928</v>
      </c>
      <c r="C291" t="s">
        <v>957</v>
      </c>
      <c r="D291" t="s">
        <v>1281</v>
      </c>
      <c r="E291">
        <v>2803</v>
      </c>
      <c r="F291" s="4">
        <v>10602</v>
      </c>
      <c r="I291" t="s">
        <v>1281</v>
      </c>
      <c r="J291" t="s">
        <v>1278</v>
      </c>
      <c r="K291" t="s">
        <v>957</v>
      </c>
      <c r="L291" s="4">
        <v>10602</v>
      </c>
    </row>
    <row r="292" spans="1:12" x14ac:dyDescent="0.3">
      <c r="A292" t="s">
        <v>1278</v>
      </c>
      <c r="B292" t="s">
        <v>928</v>
      </c>
      <c r="C292" t="s">
        <v>896</v>
      </c>
      <c r="D292" t="s">
        <v>1282</v>
      </c>
      <c r="E292">
        <v>2804</v>
      </c>
      <c r="F292" s="4">
        <v>56832</v>
      </c>
      <c r="I292" t="s">
        <v>1282</v>
      </c>
      <c r="J292" t="s">
        <v>1278</v>
      </c>
      <c r="K292" t="s">
        <v>896</v>
      </c>
      <c r="L292" s="4">
        <v>56832</v>
      </c>
    </row>
    <row r="293" spans="1:12" x14ac:dyDescent="0.3">
      <c r="A293" t="s">
        <v>1278</v>
      </c>
      <c r="B293" t="s">
        <v>928</v>
      </c>
      <c r="C293" t="s">
        <v>898</v>
      </c>
      <c r="D293" t="s">
        <v>1283</v>
      </c>
      <c r="E293">
        <v>2805</v>
      </c>
      <c r="F293" s="4">
        <v>11190</v>
      </c>
      <c r="I293" t="s">
        <v>1283</v>
      </c>
      <c r="J293" t="s">
        <v>1278</v>
      </c>
      <c r="K293" t="s">
        <v>898</v>
      </c>
      <c r="L293" s="4">
        <v>11190</v>
      </c>
    </row>
    <row r="294" spans="1:12" x14ac:dyDescent="0.3">
      <c r="A294" t="s">
        <v>1278</v>
      </c>
      <c r="B294" t="s">
        <v>928</v>
      </c>
      <c r="C294" t="s">
        <v>899</v>
      </c>
      <c r="D294" t="s">
        <v>1284</v>
      </c>
      <c r="E294">
        <v>2806</v>
      </c>
      <c r="F294" s="4">
        <v>22375</v>
      </c>
      <c r="I294" t="s">
        <v>1284</v>
      </c>
      <c r="J294" t="s">
        <v>1278</v>
      </c>
      <c r="K294" t="s">
        <v>899</v>
      </c>
      <c r="L294" s="4">
        <v>22375</v>
      </c>
    </row>
    <row r="295" spans="1:12" x14ac:dyDescent="0.3">
      <c r="A295" t="s">
        <v>1278</v>
      </c>
      <c r="B295" t="s">
        <v>928</v>
      </c>
      <c r="C295" t="s">
        <v>910</v>
      </c>
      <c r="D295" t="s">
        <v>1285</v>
      </c>
      <c r="E295">
        <v>2807</v>
      </c>
      <c r="F295" s="4">
        <v>24589</v>
      </c>
      <c r="I295" t="s">
        <v>1285</v>
      </c>
      <c r="J295" t="s">
        <v>1278</v>
      </c>
      <c r="K295" t="s">
        <v>910</v>
      </c>
      <c r="L295" s="4">
        <v>24589</v>
      </c>
    </row>
    <row r="296" spans="1:12" x14ac:dyDescent="0.3">
      <c r="A296" t="s">
        <v>1278</v>
      </c>
      <c r="B296" t="s">
        <v>928</v>
      </c>
      <c r="C296" t="s">
        <v>911</v>
      </c>
      <c r="D296" t="s">
        <v>1286</v>
      </c>
      <c r="E296">
        <v>2808</v>
      </c>
      <c r="F296" s="4">
        <v>24251</v>
      </c>
      <c r="I296" t="s">
        <v>1286</v>
      </c>
      <c r="J296" t="s">
        <v>1278</v>
      </c>
      <c r="K296" t="s">
        <v>911</v>
      </c>
      <c r="L296" s="4">
        <v>24251</v>
      </c>
    </row>
    <row r="297" spans="1:12" x14ac:dyDescent="0.3">
      <c r="A297" t="s">
        <v>1278</v>
      </c>
      <c r="B297" t="s">
        <v>928</v>
      </c>
      <c r="C297" t="s">
        <v>912</v>
      </c>
      <c r="D297" t="s">
        <v>1287</v>
      </c>
      <c r="E297">
        <v>2809</v>
      </c>
      <c r="F297" s="4">
        <v>23598</v>
      </c>
      <c r="I297" t="s">
        <v>1287</v>
      </c>
      <c r="J297" t="s">
        <v>1278</v>
      </c>
      <c r="K297" t="s">
        <v>912</v>
      </c>
      <c r="L297" s="4">
        <v>23598</v>
      </c>
    </row>
    <row r="298" spans="1:12" x14ac:dyDescent="0.3">
      <c r="A298" t="s">
        <v>920</v>
      </c>
      <c r="B298" t="s">
        <v>692</v>
      </c>
      <c r="C298" t="s">
        <v>901</v>
      </c>
      <c r="D298" t="s">
        <v>1288</v>
      </c>
      <c r="E298">
        <v>2901</v>
      </c>
      <c r="F298" s="4">
        <v>53736</v>
      </c>
      <c r="I298" t="s">
        <v>1288</v>
      </c>
      <c r="J298" t="s">
        <v>920</v>
      </c>
      <c r="K298" t="s">
        <v>901</v>
      </c>
      <c r="L298" s="4">
        <v>53736</v>
      </c>
    </row>
    <row r="299" spans="1:12" x14ac:dyDescent="0.3">
      <c r="A299" t="s">
        <v>920</v>
      </c>
      <c r="B299" t="s">
        <v>692</v>
      </c>
      <c r="C299" t="s">
        <v>905</v>
      </c>
      <c r="D299" t="s">
        <v>1289</v>
      </c>
      <c r="E299">
        <v>2902</v>
      </c>
      <c r="F299" s="4">
        <v>28315</v>
      </c>
      <c r="I299" t="s">
        <v>1289</v>
      </c>
      <c r="J299" t="s">
        <v>920</v>
      </c>
      <c r="K299" t="s">
        <v>905</v>
      </c>
      <c r="L299" s="4">
        <v>28315</v>
      </c>
    </row>
    <row r="300" spans="1:12" x14ac:dyDescent="0.3">
      <c r="A300" t="s">
        <v>920</v>
      </c>
      <c r="B300" t="s">
        <v>692</v>
      </c>
      <c r="C300" t="s">
        <v>906</v>
      </c>
      <c r="D300" t="s">
        <v>1290</v>
      </c>
      <c r="E300">
        <v>2903</v>
      </c>
      <c r="F300" s="4">
        <v>55611</v>
      </c>
      <c r="I300" t="s">
        <v>1290</v>
      </c>
      <c r="J300" t="s">
        <v>920</v>
      </c>
      <c r="K300" t="s">
        <v>906</v>
      </c>
      <c r="L300" s="4">
        <v>55611</v>
      </c>
    </row>
    <row r="301" spans="1:12" x14ac:dyDescent="0.3">
      <c r="A301" t="s">
        <v>920</v>
      </c>
      <c r="B301" t="s">
        <v>692</v>
      </c>
      <c r="C301" t="s">
        <v>907</v>
      </c>
      <c r="D301" t="s">
        <v>1291</v>
      </c>
      <c r="E301">
        <v>2904</v>
      </c>
      <c r="F301" s="4">
        <v>46443</v>
      </c>
      <c r="I301" t="s">
        <v>1291</v>
      </c>
      <c r="J301" t="s">
        <v>920</v>
      </c>
      <c r="K301" t="s">
        <v>907</v>
      </c>
      <c r="L301" s="4">
        <v>46443</v>
      </c>
    </row>
    <row r="302" spans="1:12" x14ac:dyDescent="0.3">
      <c r="A302" t="s">
        <v>920</v>
      </c>
      <c r="B302" t="s">
        <v>692</v>
      </c>
      <c r="C302" t="s">
        <v>909</v>
      </c>
      <c r="D302" t="s">
        <v>1292</v>
      </c>
      <c r="E302">
        <v>2905</v>
      </c>
      <c r="F302" s="4">
        <v>55287</v>
      </c>
      <c r="I302" t="s">
        <v>1292</v>
      </c>
      <c r="J302" t="s">
        <v>920</v>
      </c>
      <c r="K302" t="s">
        <v>909</v>
      </c>
      <c r="L302" s="4">
        <v>55287</v>
      </c>
    </row>
    <row r="303" spans="1:12" x14ac:dyDescent="0.3">
      <c r="A303" t="s">
        <v>920</v>
      </c>
      <c r="B303" t="s">
        <v>692</v>
      </c>
      <c r="C303" t="s">
        <v>913</v>
      </c>
      <c r="D303" t="s">
        <v>1293</v>
      </c>
      <c r="E303">
        <v>2906</v>
      </c>
      <c r="F303" s="4">
        <v>34200</v>
      </c>
      <c r="I303" t="s">
        <v>1293</v>
      </c>
      <c r="J303" t="s">
        <v>920</v>
      </c>
      <c r="K303" t="s">
        <v>913</v>
      </c>
      <c r="L303" s="4">
        <v>34200</v>
      </c>
    </row>
    <row r="304" spans="1:12" x14ac:dyDescent="0.3">
      <c r="A304" t="s">
        <v>920</v>
      </c>
      <c r="B304" t="s">
        <v>692</v>
      </c>
      <c r="C304" t="s">
        <v>915</v>
      </c>
      <c r="D304" t="s">
        <v>1294</v>
      </c>
      <c r="E304">
        <v>2907</v>
      </c>
      <c r="F304" s="4">
        <v>26420</v>
      </c>
      <c r="I304" t="s">
        <v>1294</v>
      </c>
      <c r="J304" t="s">
        <v>920</v>
      </c>
      <c r="K304" t="s">
        <v>915</v>
      </c>
      <c r="L304" s="4">
        <v>26420</v>
      </c>
    </row>
    <row r="305" spans="1:12" x14ac:dyDescent="0.3">
      <c r="A305" t="s">
        <v>920</v>
      </c>
      <c r="B305" t="s">
        <v>692</v>
      </c>
      <c r="C305" t="s">
        <v>916</v>
      </c>
      <c r="D305" t="s">
        <v>1295</v>
      </c>
      <c r="E305">
        <v>2908</v>
      </c>
      <c r="F305" s="4">
        <v>50158</v>
      </c>
      <c r="I305" t="s">
        <v>1295</v>
      </c>
      <c r="J305" t="s">
        <v>920</v>
      </c>
      <c r="K305" t="s">
        <v>916</v>
      </c>
      <c r="L305" s="4">
        <v>50158</v>
      </c>
    </row>
    <row r="306" spans="1:12" x14ac:dyDescent="0.3">
      <c r="A306" t="s">
        <v>920</v>
      </c>
      <c r="B306" t="s">
        <v>692</v>
      </c>
      <c r="C306" t="s">
        <v>917</v>
      </c>
      <c r="D306" t="s">
        <v>1296</v>
      </c>
      <c r="E306">
        <v>2909</v>
      </c>
      <c r="F306" s="4">
        <v>39310</v>
      </c>
      <c r="I306" t="s">
        <v>1296</v>
      </c>
      <c r="J306" t="s">
        <v>920</v>
      </c>
      <c r="K306" t="s">
        <v>917</v>
      </c>
      <c r="L306" s="4">
        <v>39310</v>
      </c>
    </row>
    <row r="307" spans="1:12" x14ac:dyDescent="0.3">
      <c r="A307" t="s">
        <v>920</v>
      </c>
      <c r="B307" t="s">
        <v>692</v>
      </c>
      <c r="C307" t="s">
        <v>914</v>
      </c>
      <c r="D307" t="s">
        <v>1297</v>
      </c>
      <c r="E307">
        <v>2910</v>
      </c>
      <c r="F307" s="4">
        <v>57864</v>
      </c>
      <c r="I307" t="s">
        <v>1297</v>
      </c>
      <c r="J307" t="s">
        <v>920</v>
      </c>
      <c r="K307" t="s">
        <v>914</v>
      </c>
      <c r="L307" s="4">
        <v>57864</v>
      </c>
    </row>
    <row r="308" spans="1:12" x14ac:dyDescent="0.3">
      <c r="A308" t="s">
        <v>920</v>
      </c>
      <c r="B308" t="s">
        <v>692</v>
      </c>
      <c r="C308" t="s">
        <v>918</v>
      </c>
      <c r="D308" t="s">
        <v>1298</v>
      </c>
      <c r="E308">
        <v>2911</v>
      </c>
      <c r="F308" s="4">
        <v>58823</v>
      </c>
      <c r="I308" t="s">
        <v>1298</v>
      </c>
      <c r="J308" t="s">
        <v>920</v>
      </c>
      <c r="K308" t="s">
        <v>918</v>
      </c>
      <c r="L308" s="4">
        <v>58823</v>
      </c>
    </row>
    <row r="309" spans="1:12" x14ac:dyDescent="0.3">
      <c r="A309" t="s">
        <v>920</v>
      </c>
      <c r="B309" t="s">
        <v>692</v>
      </c>
      <c r="C309" t="s">
        <v>889</v>
      </c>
      <c r="D309" t="s">
        <v>1299</v>
      </c>
      <c r="E309">
        <v>2912</v>
      </c>
      <c r="F309" s="4">
        <v>106401</v>
      </c>
      <c r="I309" t="s">
        <v>1299</v>
      </c>
      <c r="J309" t="s">
        <v>920</v>
      </c>
      <c r="K309" t="s">
        <v>889</v>
      </c>
      <c r="L309" s="4">
        <v>106401</v>
      </c>
    </row>
    <row r="310" spans="1:12" x14ac:dyDescent="0.3">
      <c r="A310" t="s">
        <v>920</v>
      </c>
      <c r="B310" t="s">
        <v>692</v>
      </c>
      <c r="C310" t="s">
        <v>919</v>
      </c>
      <c r="D310" t="s">
        <v>1300</v>
      </c>
      <c r="E310">
        <v>2913</v>
      </c>
      <c r="F310" s="4">
        <v>40642</v>
      </c>
      <c r="I310" t="s">
        <v>1300</v>
      </c>
      <c r="J310" t="s">
        <v>920</v>
      </c>
      <c r="K310" t="s">
        <v>919</v>
      </c>
      <c r="L310" s="4">
        <v>40642</v>
      </c>
    </row>
    <row r="311" spans="1:12" x14ac:dyDescent="0.3">
      <c r="A311" t="s">
        <v>920</v>
      </c>
      <c r="B311" t="s">
        <v>692</v>
      </c>
      <c r="C311" t="s">
        <v>921</v>
      </c>
      <c r="D311" t="s">
        <v>1301</v>
      </c>
      <c r="E311">
        <v>2914</v>
      </c>
      <c r="F311" s="4">
        <v>32837</v>
      </c>
      <c r="I311" t="s">
        <v>1301</v>
      </c>
      <c r="J311" t="s">
        <v>920</v>
      </c>
      <c r="K311" t="s">
        <v>921</v>
      </c>
      <c r="L311" s="4">
        <v>32837</v>
      </c>
    </row>
    <row r="312" spans="1:12" x14ac:dyDescent="0.3">
      <c r="A312" t="s">
        <v>920</v>
      </c>
      <c r="B312" t="s">
        <v>692</v>
      </c>
      <c r="C312" t="s">
        <v>920</v>
      </c>
      <c r="D312" t="s">
        <v>1302</v>
      </c>
      <c r="E312">
        <v>2915</v>
      </c>
      <c r="F312" s="4">
        <v>121527</v>
      </c>
      <c r="I312" t="s">
        <v>1302</v>
      </c>
      <c r="J312" t="s">
        <v>920</v>
      </c>
      <c r="K312" t="s">
        <v>920</v>
      </c>
      <c r="L312" s="4">
        <v>121527</v>
      </c>
    </row>
    <row r="313" spans="1:12" x14ac:dyDescent="0.3">
      <c r="A313" t="s">
        <v>920</v>
      </c>
      <c r="B313" t="s">
        <v>692</v>
      </c>
      <c r="C313" t="s">
        <v>922</v>
      </c>
      <c r="D313" t="s">
        <v>1303</v>
      </c>
      <c r="E313">
        <v>2916</v>
      </c>
      <c r="F313" s="4">
        <v>48466</v>
      </c>
      <c r="I313" t="s">
        <v>1303</v>
      </c>
      <c r="J313" t="s">
        <v>920</v>
      </c>
      <c r="K313" t="s">
        <v>922</v>
      </c>
      <c r="L313" s="4">
        <v>48466</v>
      </c>
    </row>
    <row r="314" spans="1:12" x14ac:dyDescent="0.3">
      <c r="A314" t="s">
        <v>920</v>
      </c>
      <c r="B314" t="s">
        <v>692</v>
      </c>
      <c r="C314" t="s">
        <v>932</v>
      </c>
      <c r="D314" t="s">
        <v>1304</v>
      </c>
      <c r="E314">
        <v>2917</v>
      </c>
      <c r="F314" s="4">
        <v>51677</v>
      </c>
      <c r="I314" t="s">
        <v>1304</v>
      </c>
      <c r="J314" t="s">
        <v>920</v>
      </c>
      <c r="K314" t="s">
        <v>932</v>
      </c>
      <c r="L314" s="4">
        <v>51677</v>
      </c>
    </row>
    <row r="315" spans="1:12" x14ac:dyDescent="0.3">
      <c r="A315" t="s">
        <v>920</v>
      </c>
      <c r="B315" t="s">
        <v>692</v>
      </c>
      <c r="C315" t="s">
        <v>933</v>
      </c>
      <c r="D315" t="s">
        <v>1305</v>
      </c>
      <c r="E315">
        <v>2918</v>
      </c>
      <c r="F315" s="4">
        <v>67577</v>
      </c>
      <c r="I315" t="s">
        <v>1305</v>
      </c>
      <c r="J315" t="s">
        <v>920</v>
      </c>
      <c r="K315" t="s">
        <v>933</v>
      </c>
      <c r="L315" s="4">
        <v>67577</v>
      </c>
    </row>
    <row r="316" spans="1:12" x14ac:dyDescent="0.3">
      <c r="A316" t="s">
        <v>920</v>
      </c>
      <c r="B316" t="s">
        <v>692</v>
      </c>
      <c r="C316" t="s">
        <v>934</v>
      </c>
      <c r="D316" t="s">
        <v>1306</v>
      </c>
      <c r="E316">
        <v>2919</v>
      </c>
      <c r="F316" s="4">
        <v>92373</v>
      </c>
      <c r="I316" t="s">
        <v>1306</v>
      </c>
      <c r="J316" t="s">
        <v>920</v>
      </c>
      <c r="K316" t="s">
        <v>934</v>
      </c>
      <c r="L316" s="4">
        <v>92373</v>
      </c>
    </row>
    <row r="317" spans="1:12" x14ac:dyDescent="0.3">
      <c r="A317" t="s">
        <v>920</v>
      </c>
      <c r="B317" t="s">
        <v>692</v>
      </c>
      <c r="C317" t="s">
        <v>923</v>
      </c>
      <c r="D317" t="s">
        <v>1307</v>
      </c>
      <c r="E317">
        <v>2920</v>
      </c>
      <c r="F317" s="4">
        <v>41333</v>
      </c>
      <c r="I317" t="s">
        <v>1307</v>
      </c>
      <c r="J317" t="s">
        <v>920</v>
      </c>
      <c r="K317" t="s">
        <v>923</v>
      </c>
      <c r="L317" s="4">
        <v>41333</v>
      </c>
    </row>
    <row r="318" spans="1:12" x14ac:dyDescent="0.3">
      <c r="A318" t="s">
        <v>938</v>
      </c>
      <c r="B318" t="s">
        <v>687</v>
      </c>
      <c r="C318" t="s">
        <v>925</v>
      </c>
      <c r="D318" t="s">
        <v>1308</v>
      </c>
      <c r="E318">
        <v>3001</v>
      </c>
      <c r="F318" s="4">
        <v>76701</v>
      </c>
      <c r="I318" t="s">
        <v>1308</v>
      </c>
      <c r="J318" t="s">
        <v>938</v>
      </c>
      <c r="K318" t="s">
        <v>925</v>
      </c>
      <c r="L318" s="4">
        <v>76701</v>
      </c>
    </row>
    <row r="319" spans="1:12" x14ac:dyDescent="0.3">
      <c r="A319" t="s">
        <v>938</v>
      </c>
      <c r="B319" t="s">
        <v>687</v>
      </c>
      <c r="C319" t="s">
        <v>927</v>
      </c>
      <c r="D319" t="s">
        <v>1309</v>
      </c>
      <c r="E319">
        <v>3002</v>
      </c>
      <c r="F319" s="4">
        <v>108248</v>
      </c>
      <c r="I319" t="s">
        <v>1309</v>
      </c>
      <c r="J319" t="s">
        <v>938</v>
      </c>
      <c r="K319" t="s">
        <v>927</v>
      </c>
      <c r="L319" s="4">
        <v>108248</v>
      </c>
    </row>
    <row r="320" spans="1:12" x14ac:dyDescent="0.3">
      <c r="A320" t="s">
        <v>938</v>
      </c>
      <c r="B320" t="s">
        <v>687</v>
      </c>
      <c r="C320" t="s">
        <v>929</v>
      </c>
      <c r="D320" t="s">
        <v>1310</v>
      </c>
      <c r="E320">
        <v>3003</v>
      </c>
      <c r="F320" s="4">
        <v>166350</v>
      </c>
      <c r="I320" t="s">
        <v>1310</v>
      </c>
      <c r="J320" t="s">
        <v>938</v>
      </c>
      <c r="K320" t="s">
        <v>929</v>
      </c>
      <c r="L320" s="4">
        <v>166350</v>
      </c>
    </row>
    <row r="321" spans="1:12" x14ac:dyDescent="0.3">
      <c r="A321" t="s">
        <v>938</v>
      </c>
      <c r="B321" t="s">
        <v>687</v>
      </c>
      <c r="C321" t="s">
        <v>931</v>
      </c>
      <c r="D321" t="s">
        <v>1311</v>
      </c>
      <c r="E321">
        <v>3004</v>
      </c>
      <c r="F321" s="4">
        <v>70045</v>
      </c>
      <c r="I321" t="s">
        <v>1311</v>
      </c>
      <c r="J321" t="s">
        <v>938</v>
      </c>
      <c r="K321" t="s">
        <v>931</v>
      </c>
      <c r="L321" s="4">
        <v>70045</v>
      </c>
    </row>
    <row r="322" spans="1:12" x14ac:dyDescent="0.3">
      <c r="A322" t="s">
        <v>938</v>
      </c>
      <c r="B322" t="s">
        <v>687</v>
      </c>
      <c r="C322" t="s">
        <v>936</v>
      </c>
      <c r="D322" t="s">
        <v>1312</v>
      </c>
      <c r="E322">
        <v>3005</v>
      </c>
      <c r="F322" s="4">
        <v>68301</v>
      </c>
      <c r="I322" t="s">
        <v>1312</v>
      </c>
      <c r="J322" t="s">
        <v>938</v>
      </c>
      <c r="K322" t="s">
        <v>936</v>
      </c>
      <c r="L322" s="4">
        <v>68301</v>
      </c>
    </row>
    <row r="323" spans="1:12" x14ac:dyDescent="0.3">
      <c r="A323" t="s">
        <v>938</v>
      </c>
      <c r="B323" t="s">
        <v>687</v>
      </c>
      <c r="C323" t="s">
        <v>938</v>
      </c>
      <c r="D323" t="s">
        <v>1313</v>
      </c>
      <c r="E323">
        <v>3006</v>
      </c>
      <c r="F323" s="4">
        <v>147497</v>
      </c>
      <c r="I323" t="s">
        <v>1313</v>
      </c>
      <c r="J323" t="s">
        <v>938</v>
      </c>
      <c r="K323" t="s">
        <v>938</v>
      </c>
      <c r="L323" s="4">
        <v>147497</v>
      </c>
    </row>
    <row r="324" spans="1:12" x14ac:dyDescent="0.3">
      <c r="A324" t="s">
        <v>938</v>
      </c>
      <c r="B324" t="s">
        <v>687</v>
      </c>
      <c r="C324" t="s">
        <v>940</v>
      </c>
      <c r="D324" t="s">
        <v>1314</v>
      </c>
      <c r="E324">
        <v>3007</v>
      </c>
      <c r="F324" s="4">
        <v>42204</v>
      </c>
      <c r="I324" t="s">
        <v>1314</v>
      </c>
      <c r="J324" t="s">
        <v>938</v>
      </c>
      <c r="K324" t="s">
        <v>940</v>
      </c>
      <c r="L324" s="4">
        <v>42204</v>
      </c>
    </row>
    <row r="325" spans="1:12" x14ac:dyDescent="0.3">
      <c r="A325" t="s">
        <v>938</v>
      </c>
      <c r="B325" t="s">
        <v>687</v>
      </c>
      <c r="C325" t="s">
        <v>942</v>
      </c>
      <c r="D325" t="s">
        <v>1315</v>
      </c>
      <c r="E325">
        <v>3008</v>
      </c>
      <c r="F325" s="4">
        <v>69184</v>
      </c>
      <c r="I325" t="s">
        <v>1315</v>
      </c>
      <c r="J325" t="s">
        <v>938</v>
      </c>
      <c r="K325" t="s">
        <v>942</v>
      </c>
      <c r="L325" s="4">
        <v>69184</v>
      </c>
    </row>
    <row r="326" spans="1:12" x14ac:dyDescent="0.3">
      <c r="A326" t="s">
        <v>938</v>
      </c>
      <c r="B326" t="s">
        <v>687</v>
      </c>
      <c r="C326" t="s">
        <v>944</v>
      </c>
      <c r="D326" t="s">
        <v>1316</v>
      </c>
      <c r="E326">
        <v>3009</v>
      </c>
      <c r="F326" s="4">
        <v>110470</v>
      </c>
      <c r="I326" t="s">
        <v>1316</v>
      </c>
      <c r="J326" t="s">
        <v>938</v>
      </c>
      <c r="K326" t="s">
        <v>944</v>
      </c>
      <c r="L326" s="4">
        <v>110470</v>
      </c>
    </row>
    <row r="327" spans="1:12" x14ac:dyDescent="0.3">
      <c r="A327" t="s">
        <v>1317</v>
      </c>
      <c r="B327" t="s">
        <v>685</v>
      </c>
      <c r="C327" t="s">
        <v>945</v>
      </c>
      <c r="D327" t="s">
        <v>1318</v>
      </c>
      <c r="E327">
        <v>3101</v>
      </c>
      <c r="F327" s="4">
        <v>52041</v>
      </c>
      <c r="I327" t="s">
        <v>1318</v>
      </c>
      <c r="J327" t="s">
        <v>1317</v>
      </c>
      <c r="K327" t="s">
        <v>945</v>
      </c>
      <c r="L327" s="4">
        <v>52041</v>
      </c>
    </row>
    <row r="328" spans="1:12" x14ac:dyDescent="0.3">
      <c r="A328" t="s">
        <v>1317</v>
      </c>
      <c r="B328" t="s">
        <v>685</v>
      </c>
      <c r="C328" t="s">
        <v>946</v>
      </c>
      <c r="D328" t="s">
        <v>1319</v>
      </c>
      <c r="E328">
        <v>3102</v>
      </c>
      <c r="F328" s="4">
        <v>120216</v>
      </c>
      <c r="I328" t="s">
        <v>1319</v>
      </c>
      <c r="J328" t="s">
        <v>1317</v>
      </c>
      <c r="K328" t="s">
        <v>946</v>
      </c>
      <c r="L328" s="4">
        <v>120216</v>
      </c>
    </row>
    <row r="329" spans="1:12" x14ac:dyDescent="0.3">
      <c r="A329" t="s">
        <v>1317</v>
      </c>
      <c r="B329" t="s">
        <v>685</v>
      </c>
      <c r="C329" t="s">
        <v>947</v>
      </c>
      <c r="D329" t="s">
        <v>1320</v>
      </c>
      <c r="E329">
        <v>3103</v>
      </c>
      <c r="F329" s="4">
        <v>136743</v>
      </c>
      <c r="I329" t="s">
        <v>1320</v>
      </c>
      <c r="J329" t="s">
        <v>1317</v>
      </c>
      <c r="K329" t="s">
        <v>947</v>
      </c>
      <c r="L329" s="4">
        <v>136743</v>
      </c>
    </row>
    <row r="330" spans="1:12" x14ac:dyDescent="0.3">
      <c r="A330" t="s">
        <v>1317</v>
      </c>
      <c r="B330" t="s">
        <v>685</v>
      </c>
      <c r="C330" t="s">
        <v>948</v>
      </c>
      <c r="D330" t="s">
        <v>1321</v>
      </c>
      <c r="E330">
        <v>3104</v>
      </c>
      <c r="F330" s="4">
        <v>124163</v>
      </c>
      <c r="I330" t="s">
        <v>1321</v>
      </c>
      <c r="J330" t="s">
        <v>1317</v>
      </c>
      <c r="K330" t="s">
        <v>948</v>
      </c>
      <c r="L330" s="4">
        <v>124163</v>
      </c>
    </row>
    <row r="331" spans="1:12" x14ac:dyDescent="0.3">
      <c r="A331" t="s">
        <v>1317</v>
      </c>
      <c r="B331" t="s">
        <v>685</v>
      </c>
      <c r="C331" t="s">
        <v>949</v>
      </c>
      <c r="D331" t="s">
        <v>1322</v>
      </c>
      <c r="E331">
        <v>3105</v>
      </c>
      <c r="F331" s="4">
        <v>116518</v>
      </c>
      <c r="I331" t="s">
        <v>1322</v>
      </c>
      <c r="J331" t="s">
        <v>1317</v>
      </c>
      <c r="K331" t="s">
        <v>949</v>
      </c>
      <c r="L331" s="4">
        <v>116518</v>
      </c>
    </row>
    <row r="332" spans="1:12" x14ac:dyDescent="0.3">
      <c r="A332" t="s">
        <v>1317</v>
      </c>
      <c r="B332" t="s">
        <v>685</v>
      </c>
      <c r="C332" t="s">
        <v>950</v>
      </c>
      <c r="D332" t="s">
        <v>1323</v>
      </c>
      <c r="E332">
        <v>3106</v>
      </c>
      <c r="F332" s="4">
        <v>107319</v>
      </c>
      <c r="I332" t="s">
        <v>1323</v>
      </c>
      <c r="J332" t="s">
        <v>1317</v>
      </c>
      <c r="K332" t="s">
        <v>950</v>
      </c>
      <c r="L332" s="4">
        <v>107319</v>
      </c>
    </row>
    <row r="333" spans="1:12" x14ac:dyDescent="0.3">
      <c r="A333" t="s">
        <v>952</v>
      </c>
      <c r="B333" t="s">
        <v>698</v>
      </c>
      <c r="C333" t="s">
        <v>951</v>
      </c>
      <c r="D333" t="s">
        <v>1324</v>
      </c>
      <c r="E333">
        <v>3201</v>
      </c>
      <c r="F333" s="4">
        <v>58093</v>
      </c>
      <c r="I333" t="s">
        <v>1324</v>
      </c>
      <c r="J333" t="s">
        <v>952</v>
      </c>
      <c r="K333" t="s">
        <v>951</v>
      </c>
      <c r="L333" s="4">
        <v>58093</v>
      </c>
    </row>
    <row r="334" spans="1:12" x14ac:dyDescent="0.3">
      <c r="A334" t="s">
        <v>952</v>
      </c>
      <c r="B334" t="s">
        <v>698</v>
      </c>
      <c r="C334" t="s">
        <v>953</v>
      </c>
      <c r="D334" t="s">
        <v>1325</v>
      </c>
      <c r="E334">
        <v>3202</v>
      </c>
      <c r="F334" s="4">
        <v>17263</v>
      </c>
      <c r="I334" t="s">
        <v>1325</v>
      </c>
      <c r="J334" t="s">
        <v>952</v>
      </c>
      <c r="K334" t="s">
        <v>953</v>
      </c>
      <c r="L334" s="4">
        <v>17263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ED4E-F1ED-493B-831E-72818940BA98}">
  <dimension ref="A1:D334"/>
  <sheetViews>
    <sheetView topLeftCell="A188" workbookViewId="0">
      <selection activeCell="D227" sqref="D227"/>
    </sheetView>
  </sheetViews>
  <sheetFormatPr defaultRowHeight="14.4" x14ac:dyDescent="0.3"/>
  <sheetData>
    <row r="1" spans="1:4" x14ac:dyDescent="0.3">
      <c r="A1" t="s">
        <v>82</v>
      </c>
      <c r="B1" t="s">
        <v>975</v>
      </c>
      <c r="C1" t="s">
        <v>1328</v>
      </c>
      <c r="D1" t="s">
        <v>1329</v>
      </c>
    </row>
    <row r="2" spans="1:4" x14ac:dyDescent="0.3">
      <c r="A2" t="s">
        <v>981</v>
      </c>
      <c r="B2" t="s">
        <v>624</v>
      </c>
      <c r="C2" t="s">
        <v>621</v>
      </c>
      <c r="D2" s="4">
        <v>154822</v>
      </c>
    </row>
    <row r="3" spans="1:4" x14ac:dyDescent="0.3">
      <c r="A3" t="s">
        <v>982</v>
      </c>
      <c r="B3" t="s">
        <v>624</v>
      </c>
      <c r="C3" t="s">
        <v>622</v>
      </c>
      <c r="D3" s="4">
        <v>262070</v>
      </c>
    </row>
    <row r="4" spans="1:4" x14ac:dyDescent="0.3">
      <c r="A4" t="s">
        <v>983</v>
      </c>
      <c r="B4" t="s">
        <v>624</v>
      </c>
      <c r="C4" t="s">
        <v>626</v>
      </c>
      <c r="D4" s="4">
        <v>113578</v>
      </c>
    </row>
    <row r="5" spans="1:4" x14ac:dyDescent="0.3">
      <c r="A5" t="s">
        <v>984</v>
      </c>
      <c r="B5" t="s">
        <v>624</v>
      </c>
      <c r="C5" t="s">
        <v>627</v>
      </c>
      <c r="D5" s="4">
        <v>110134</v>
      </c>
    </row>
    <row r="6" spans="1:4" x14ac:dyDescent="0.3">
      <c r="A6" t="s">
        <v>985</v>
      </c>
      <c r="B6" t="s">
        <v>624</v>
      </c>
      <c r="C6" t="s">
        <v>628</v>
      </c>
      <c r="D6" s="4">
        <v>59199</v>
      </c>
    </row>
    <row r="7" spans="1:4" x14ac:dyDescent="0.3">
      <c r="A7" t="s">
        <v>986</v>
      </c>
      <c r="B7" t="s">
        <v>624</v>
      </c>
      <c r="C7" t="s">
        <v>631</v>
      </c>
      <c r="D7" s="4">
        <v>121870</v>
      </c>
    </row>
    <row r="8" spans="1:4" x14ac:dyDescent="0.3">
      <c r="A8" t="s">
        <v>987</v>
      </c>
      <c r="B8" t="s">
        <v>624</v>
      </c>
      <c r="C8" t="s">
        <v>632</v>
      </c>
      <c r="D8" s="4">
        <v>168662</v>
      </c>
    </row>
    <row r="9" spans="1:4" x14ac:dyDescent="0.3">
      <c r="A9" t="s">
        <v>988</v>
      </c>
      <c r="B9" t="s">
        <v>624</v>
      </c>
      <c r="C9" t="s">
        <v>633</v>
      </c>
      <c r="D9" s="4">
        <v>155263</v>
      </c>
    </row>
    <row r="10" spans="1:4" x14ac:dyDescent="0.3">
      <c r="A10" t="s">
        <v>989</v>
      </c>
      <c r="B10" t="s">
        <v>624</v>
      </c>
      <c r="C10" t="s">
        <v>634</v>
      </c>
      <c r="D10" s="4">
        <v>117594</v>
      </c>
    </row>
    <row r="11" spans="1:4" x14ac:dyDescent="0.3">
      <c r="A11" t="s">
        <v>990</v>
      </c>
      <c r="B11" t="s">
        <v>624</v>
      </c>
      <c r="C11" t="s">
        <v>635</v>
      </c>
      <c r="D11" s="4">
        <v>132703</v>
      </c>
    </row>
    <row r="12" spans="1:4" x14ac:dyDescent="0.3">
      <c r="A12" t="s">
        <v>991</v>
      </c>
      <c r="B12" t="s">
        <v>624</v>
      </c>
      <c r="C12" t="s">
        <v>636</v>
      </c>
      <c r="D12" s="4">
        <v>212572</v>
      </c>
    </row>
    <row r="13" spans="1:4" x14ac:dyDescent="0.3">
      <c r="A13" t="s">
        <v>992</v>
      </c>
      <c r="B13" t="s">
        <v>624</v>
      </c>
      <c r="C13" t="s">
        <v>637</v>
      </c>
      <c r="D13" s="4">
        <v>167887</v>
      </c>
    </row>
    <row r="14" spans="1:4" x14ac:dyDescent="0.3">
      <c r="A14" t="s">
        <v>993</v>
      </c>
      <c r="B14" t="s">
        <v>624</v>
      </c>
      <c r="C14" t="s">
        <v>638</v>
      </c>
      <c r="D14" s="4">
        <v>170779</v>
      </c>
    </row>
    <row r="15" spans="1:4" x14ac:dyDescent="0.3">
      <c r="A15" t="s">
        <v>994</v>
      </c>
      <c r="B15" t="s">
        <v>624</v>
      </c>
      <c r="C15" t="s">
        <v>639</v>
      </c>
      <c r="D15" s="4">
        <v>103719</v>
      </c>
    </row>
    <row r="16" spans="1:4" x14ac:dyDescent="0.3">
      <c r="A16" t="s">
        <v>995</v>
      </c>
      <c r="B16" t="s">
        <v>624</v>
      </c>
      <c r="C16" t="s">
        <v>644</v>
      </c>
      <c r="D16" s="4">
        <v>164818</v>
      </c>
    </row>
    <row r="17" spans="1:4" x14ac:dyDescent="0.3">
      <c r="A17" t="s">
        <v>996</v>
      </c>
      <c r="B17" t="s">
        <v>624</v>
      </c>
      <c r="C17" t="s">
        <v>646</v>
      </c>
      <c r="D17" s="4">
        <v>244726</v>
      </c>
    </row>
    <row r="18" spans="1:4" x14ac:dyDescent="0.3">
      <c r="A18" t="s">
        <v>997</v>
      </c>
      <c r="B18" t="s">
        <v>624</v>
      </c>
      <c r="C18" t="s">
        <v>647</v>
      </c>
      <c r="D18" s="4">
        <v>114598</v>
      </c>
    </row>
    <row r="19" spans="1:4" x14ac:dyDescent="0.3">
      <c r="A19" t="s">
        <v>998</v>
      </c>
      <c r="B19" t="s">
        <v>624</v>
      </c>
      <c r="C19" t="s">
        <v>649</v>
      </c>
      <c r="D19" s="4">
        <v>152317</v>
      </c>
    </row>
    <row r="20" spans="1:4" x14ac:dyDescent="0.3">
      <c r="A20" t="s">
        <v>999</v>
      </c>
      <c r="B20" t="s">
        <v>624</v>
      </c>
      <c r="C20" t="s">
        <v>623</v>
      </c>
      <c r="D20" s="4">
        <v>231571</v>
      </c>
    </row>
    <row r="21" spans="1:4" x14ac:dyDescent="0.3">
      <c r="A21" t="s">
        <v>1000</v>
      </c>
      <c r="B21" t="s">
        <v>624</v>
      </c>
      <c r="C21" t="s">
        <v>624</v>
      </c>
      <c r="D21" s="4">
        <v>211118</v>
      </c>
    </row>
    <row r="22" spans="1:4" x14ac:dyDescent="0.3">
      <c r="A22" t="s">
        <v>1002</v>
      </c>
      <c r="B22" t="s">
        <v>1001</v>
      </c>
      <c r="C22" t="s">
        <v>650</v>
      </c>
      <c r="D22" s="4">
        <v>38383</v>
      </c>
    </row>
    <row r="23" spans="1:4" x14ac:dyDescent="0.3">
      <c r="A23" t="s">
        <v>1003</v>
      </c>
      <c r="B23" t="s">
        <v>1001</v>
      </c>
      <c r="C23" t="s">
        <v>653</v>
      </c>
      <c r="D23" s="4">
        <v>50926</v>
      </c>
    </row>
    <row r="24" spans="1:4" x14ac:dyDescent="0.3">
      <c r="A24" t="s">
        <v>1004</v>
      </c>
      <c r="B24" t="s">
        <v>1001</v>
      </c>
      <c r="C24" t="s">
        <v>655</v>
      </c>
      <c r="D24" s="4">
        <v>21268</v>
      </c>
    </row>
    <row r="25" spans="1:4" x14ac:dyDescent="0.3">
      <c r="A25" t="s">
        <v>1005</v>
      </c>
      <c r="B25" t="s">
        <v>1001</v>
      </c>
      <c r="C25" t="s">
        <v>657</v>
      </c>
      <c r="D25" s="4">
        <v>127388</v>
      </c>
    </row>
    <row r="26" spans="1:4" x14ac:dyDescent="0.3">
      <c r="A26" t="s">
        <v>1006</v>
      </c>
      <c r="B26" t="s">
        <v>1001</v>
      </c>
      <c r="C26" t="s">
        <v>630</v>
      </c>
      <c r="D26" s="4">
        <v>22694</v>
      </c>
    </row>
    <row r="27" spans="1:4" x14ac:dyDescent="0.3">
      <c r="A27" t="s">
        <v>1007</v>
      </c>
      <c r="B27" t="s">
        <v>1001</v>
      </c>
      <c r="C27" t="s">
        <v>659</v>
      </c>
      <c r="D27" s="4">
        <v>77979</v>
      </c>
    </row>
    <row r="28" spans="1:4" x14ac:dyDescent="0.3">
      <c r="A28" t="s">
        <v>1008</v>
      </c>
      <c r="B28" t="s">
        <v>1001</v>
      </c>
      <c r="C28" t="s">
        <v>662</v>
      </c>
      <c r="D28" s="4">
        <v>21606</v>
      </c>
    </row>
    <row r="29" spans="1:4" x14ac:dyDescent="0.3">
      <c r="A29" t="s">
        <v>1009</v>
      </c>
      <c r="B29" t="s">
        <v>1001</v>
      </c>
      <c r="C29" t="s">
        <v>664</v>
      </c>
      <c r="D29" s="4">
        <v>34044</v>
      </c>
    </row>
    <row r="30" spans="1:4" x14ac:dyDescent="0.3">
      <c r="A30" t="s">
        <v>1010</v>
      </c>
      <c r="B30" t="s">
        <v>1001</v>
      </c>
      <c r="C30" t="s">
        <v>665</v>
      </c>
      <c r="D30" s="4">
        <v>36576</v>
      </c>
    </row>
    <row r="31" spans="1:4" x14ac:dyDescent="0.3">
      <c r="A31" t="s">
        <v>1011</v>
      </c>
      <c r="B31" t="s">
        <v>1001</v>
      </c>
      <c r="C31" t="s">
        <v>641</v>
      </c>
      <c r="D31" s="4">
        <v>38024</v>
      </c>
    </row>
    <row r="32" spans="1:4" x14ac:dyDescent="0.3">
      <c r="A32" t="s">
        <v>1012</v>
      </c>
      <c r="B32" t="s">
        <v>1001</v>
      </c>
      <c r="C32" t="s">
        <v>643</v>
      </c>
      <c r="D32" s="4">
        <v>160114</v>
      </c>
    </row>
    <row r="33" spans="1:4" x14ac:dyDescent="0.3">
      <c r="A33" t="s">
        <v>1014</v>
      </c>
      <c r="B33" t="s">
        <v>1013</v>
      </c>
      <c r="C33" t="s">
        <v>645</v>
      </c>
      <c r="D33" s="4">
        <v>144716</v>
      </c>
    </row>
    <row r="34" spans="1:4" x14ac:dyDescent="0.3">
      <c r="A34" t="s">
        <v>1015</v>
      </c>
      <c r="B34" t="s">
        <v>1013</v>
      </c>
      <c r="C34" t="s">
        <v>666</v>
      </c>
      <c r="D34" s="4">
        <v>508855</v>
      </c>
    </row>
    <row r="35" spans="1:4" x14ac:dyDescent="0.3">
      <c r="A35" t="s">
        <v>1016</v>
      </c>
      <c r="B35" t="s">
        <v>1013</v>
      </c>
      <c r="C35" t="s">
        <v>668</v>
      </c>
      <c r="D35" s="4">
        <v>278974</v>
      </c>
    </row>
    <row r="36" spans="1:4" x14ac:dyDescent="0.3">
      <c r="A36" t="s">
        <v>1017</v>
      </c>
      <c r="B36" t="s">
        <v>1013</v>
      </c>
      <c r="C36" t="s">
        <v>670</v>
      </c>
      <c r="D36" s="4">
        <v>244315</v>
      </c>
    </row>
    <row r="37" spans="1:4" x14ac:dyDescent="0.3">
      <c r="A37" t="s">
        <v>1018</v>
      </c>
      <c r="B37" t="s">
        <v>1013</v>
      </c>
      <c r="C37" t="s">
        <v>671</v>
      </c>
      <c r="D37" s="4">
        <v>729741</v>
      </c>
    </row>
    <row r="38" spans="1:4" x14ac:dyDescent="0.3">
      <c r="A38" t="s">
        <v>1019</v>
      </c>
      <c r="B38" t="s">
        <v>1013</v>
      </c>
      <c r="C38" t="s">
        <v>673</v>
      </c>
      <c r="D38" s="4">
        <v>226266</v>
      </c>
    </row>
    <row r="39" spans="1:4" x14ac:dyDescent="0.3">
      <c r="A39" t="s">
        <v>1020</v>
      </c>
      <c r="B39" t="s">
        <v>1013</v>
      </c>
      <c r="C39" t="s">
        <v>674</v>
      </c>
      <c r="D39" s="4">
        <v>147283</v>
      </c>
    </row>
    <row r="40" spans="1:4" x14ac:dyDescent="0.3">
      <c r="A40" t="s">
        <v>1021</v>
      </c>
      <c r="B40" t="s">
        <v>1013</v>
      </c>
      <c r="C40" t="s">
        <v>675</v>
      </c>
      <c r="D40" s="4">
        <v>626881</v>
      </c>
    </row>
    <row r="41" spans="1:4" x14ac:dyDescent="0.3">
      <c r="A41" t="s">
        <v>1022</v>
      </c>
      <c r="B41" t="s">
        <v>1013</v>
      </c>
      <c r="C41" t="s">
        <v>676</v>
      </c>
      <c r="D41" s="4">
        <v>398467</v>
      </c>
    </row>
    <row r="42" spans="1:4" x14ac:dyDescent="0.3">
      <c r="A42" t="s">
        <v>1023</v>
      </c>
      <c r="B42" t="s">
        <v>1013</v>
      </c>
      <c r="C42" t="s">
        <v>677</v>
      </c>
      <c r="D42" s="4">
        <v>464117</v>
      </c>
    </row>
    <row r="43" spans="1:4" x14ac:dyDescent="0.3">
      <c r="A43" t="s">
        <v>1024</v>
      </c>
      <c r="B43" t="s">
        <v>688</v>
      </c>
      <c r="C43" t="s">
        <v>679</v>
      </c>
      <c r="D43" s="4">
        <v>13645</v>
      </c>
    </row>
    <row r="44" spans="1:4" x14ac:dyDescent="0.3">
      <c r="A44" t="s">
        <v>1025</v>
      </c>
      <c r="B44" t="s">
        <v>688</v>
      </c>
      <c r="C44" t="s">
        <v>681</v>
      </c>
      <c r="D44" s="4">
        <v>19876</v>
      </c>
    </row>
    <row r="45" spans="1:4" x14ac:dyDescent="0.3">
      <c r="A45" t="s">
        <v>1026</v>
      </c>
      <c r="B45" t="s">
        <v>688</v>
      </c>
      <c r="C45" t="s">
        <v>682</v>
      </c>
      <c r="D45" s="4">
        <v>10350</v>
      </c>
    </row>
    <row r="46" spans="1:4" x14ac:dyDescent="0.3">
      <c r="A46" t="s">
        <v>1027</v>
      </c>
      <c r="B46" t="s">
        <v>688</v>
      </c>
      <c r="C46" t="s">
        <v>683</v>
      </c>
      <c r="D46" s="4">
        <v>66338</v>
      </c>
    </row>
    <row r="47" spans="1:4" x14ac:dyDescent="0.3">
      <c r="A47" t="s">
        <v>1028</v>
      </c>
      <c r="B47" t="s">
        <v>688</v>
      </c>
      <c r="C47" t="s">
        <v>669</v>
      </c>
      <c r="D47" s="4">
        <v>37328</v>
      </c>
    </row>
    <row r="48" spans="1:4" x14ac:dyDescent="0.3">
      <c r="A48" t="s">
        <v>1029</v>
      </c>
      <c r="B48" t="s">
        <v>688</v>
      </c>
      <c r="C48" t="s">
        <v>672</v>
      </c>
      <c r="D48" s="4">
        <v>37604</v>
      </c>
    </row>
    <row r="49" spans="1:4" x14ac:dyDescent="0.3">
      <c r="A49" t="s">
        <v>1030</v>
      </c>
      <c r="B49" t="s">
        <v>688</v>
      </c>
      <c r="C49" t="s">
        <v>660</v>
      </c>
      <c r="D49" s="4">
        <v>40295</v>
      </c>
    </row>
    <row r="50" spans="1:4" x14ac:dyDescent="0.3">
      <c r="A50" t="s">
        <v>1031</v>
      </c>
      <c r="B50" t="s">
        <v>688</v>
      </c>
      <c r="C50" t="s">
        <v>684</v>
      </c>
      <c r="D50" s="4">
        <v>61396</v>
      </c>
    </row>
    <row r="51" spans="1:4" x14ac:dyDescent="0.3">
      <c r="A51" t="s">
        <v>1032</v>
      </c>
      <c r="B51" t="s">
        <v>688</v>
      </c>
      <c r="C51" t="s">
        <v>686</v>
      </c>
      <c r="D51" s="4">
        <v>43807</v>
      </c>
    </row>
    <row r="52" spans="1:4" x14ac:dyDescent="0.3">
      <c r="A52" t="s">
        <v>1033</v>
      </c>
      <c r="B52" t="s">
        <v>688</v>
      </c>
      <c r="C52" t="s">
        <v>688</v>
      </c>
      <c r="D52" s="4">
        <v>59040</v>
      </c>
    </row>
    <row r="53" spans="1:4" x14ac:dyDescent="0.3">
      <c r="A53" t="s">
        <v>1034</v>
      </c>
      <c r="B53" t="s">
        <v>688</v>
      </c>
      <c r="C53" t="s">
        <v>667</v>
      </c>
      <c r="D53" s="4">
        <v>38819</v>
      </c>
    </row>
    <row r="54" spans="1:4" x14ac:dyDescent="0.3">
      <c r="A54" t="s">
        <v>1035</v>
      </c>
      <c r="B54" t="s">
        <v>688</v>
      </c>
      <c r="C54" t="s">
        <v>678</v>
      </c>
      <c r="D54" s="4">
        <v>29417</v>
      </c>
    </row>
    <row r="55" spans="1:4" x14ac:dyDescent="0.3">
      <c r="A55" t="s">
        <v>1036</v>
      </c>
      <c r="B55" t="s">
        <v>688</v>
      </c>
      <c r="C55" t="s">
        <v>689</v>
      </c>
      <c r="D55" s="4">
        <v>81525</v>
      </c>
    </row>
    <row r="56" spans="1:4" x14ac:dyDescent="0.3">
      <c r="A56" t="s">
        <v>1037</v>
      </c>
      <c r="B56" t="s">
        <v>688</v>
      </c>
      <c r="C56" t="s">
        <v>690</v>
      </c>
      <c r="D56" s="4">
        <v>43155</v>
      </c>
    </row>
    <row r="57" spans="1:4" x14ac:dyDescent="0.3">
      <c r="A57" t="s">
        <v>1038</v>
      </c>
      <c r="B57" t="s">
        <v>688</v>
      </c>
      <c r="C57" t="s">
        <v>691</v>
      </c>
      <c r="D57" s="4">
        <v>28352</v>
      </c>
    </row>
    <row r="58" spans="1:4" x14ac:dyDescent="0.3">
      <c r="A58" t="s">
        <v>1039</v>
      </c>
      <c r="B58" t="s">
        <v>688</v>
      </c>
      <c r="C58" t="s">
        <v>693</v>
      </c>
      <c r="D58" s="4">
        <v>67058</v>
      </c>
    </row>
    <row r="59" spans="1:4" x14ac:dyDescent="0.3">
      <c r="A59" t="s">
        <v>1040</v>
      </c>
      <c r="B59" t="s">
        <v>688</v>
      </c>
      <c r="C59" t="s">
        <v>680</v>
      </c>
      <c r="D59" s="4">
        <v>39708</v>
      </c>
    </row>
    <row r="60" spans="1:4" x14ac:dyDescent="0.3">
      <c r="A60" t="s">
        <v>1041</v>
      </c>
      <c r="B60" t="s">
        <v>688</v>
      </c>
      <c r="C60" t="s">
        <v>695</v>
      </c>
      <c r="D60" s="4">
        <v>33158</v>
      </c>
    </row>
    <row r="61" spans="1:4" x14ac:dyDescent="0.3">
      <c r="A61" t="s">
        <v>1042</v>
      </c>
      <c r="B61" t="s">
        <v>688</v>
      </c>
      <c r="C61" t="s">
        <v>697</v>
      </c>
      <c r="D61" s="4">
        <v>49412</v>
      </c>
    </row>
    <row r="62" spans="1:4" x14ac:dyDescent="0.3">
      <c r="A62" t="s">
        <v>1043</v>
      </c>
      <c r="B62" t="s">
        <v>688</v>
      </c>
      <c r="C62" t="s">
        <v>699</v>
      </c>
      <c r="D62" s="4">
        <v>42717</v>
      </c>
    </row>
    <row r="63" spans="1:4" x14ac:dyDescent="0.3">
      <c r="A63" t="s">
        <v>1045</v>
      </c>
      <c r="B63" t="s">
        <v>1044</v>
      </c>
      <c r="C63" t="s">
        <v>700</v>
      </c>
      <c r="D63" s="4">
        <v>193719</v>
      </c>
    </row>
    <row r="64" spans="1:4" x14ac:dyDescent="0.3">
      <c r="A64" t="s">
        <v>1046</v>
      </c>
      <c r="B64" t="s">
        <v>1044</v>
      </c>
      <c r="C64" t="s">
        <v>701</v>
      </c>
      <c r="D64" s="4">
        <v>162188</v>
      </c>
    </row>
    <row r="65" spans="1:4" x14ac:dyDescent="0.3">
      <c r="A65" t="s">
        <v>1047</v>
      </c>
      <c r="B65" t="s">
        <v>1044</v>
      </c>
      <c r="C65" t="s">
        <v>702</v>
      </c>
      <c r="D65" s="4">
        <v>216835</v>
      </c>
    </row>
    <row r="66" spans="1:4" x14ac:dyDescent="0.3">
      <c r="A66" t="s">
        <v>1048</v>
      </c>
      <c r="B66" t="s">
        <v>1044</v>
      </c>
      <c r="C66" t="s">
        <v>703</v>
      </c>
      <c r="D66" s="4">
        <v>276756</v>
      </c>
    </row>
    <row r="67" spans="1:4" x14ac:dyDescent="0.3">
      <c r="A67" t="s">
        <v>1049</v>
      </c>
      <c r="B67" t="s">
        <v>1044</v>
      </c>
      <c r="C67" t="s">
        <v>704</v>
      </c>
      <c r="D67" s="4">
        <v>94441</v>
      </c>
    </row>
    <row r="68" spans="1:4" x14ac:dyDescent="0.3">
      <c r="A68" t="s">
        <v>1050</v>
      </c>
      <c r="B68" t="s">
        <v>1044</v>
      </c>
      <c r="C68" t="s">
        <v>705</v>
      </c>
      <c r="D68" s="4">
        <v>27438</v>
      </c>
    </row>
    <row r="69" spans="1:4" x14ac:dyDescent="0.3">
      <c r="A69" t="s">
        <v>1051</v>
      </c>
      <c r="B69" t="s">
        <v>1044</v>
      </c>
      <c r="C69" t="s">
        <v>694</v>
      </c>
      <c r="D69" s="4">
        <v>53113</v>
      </c>
    </row>
    <row r="70" spans="1:4" x14ac:dyDescent="0.3">
      <c r="A70" t="s">
        <v>1052</v>
      </c>
      <c r="B70" t="s">
        <v>1044</v>
      </c>
      <c r="C70" t="s">
        <v>706</v>
      </c>
      <c r="D70" s="4">
        <v>176928</v>
      </c>
    </row>
    <row r="71" spans="1:4" x14ac:dyDescent="0.3">
      <c r="A71" t="s">
        <v>1053</v>
      </c>
      <c r="B71" t="s">
        <v>1044</v>
      </c>
      <c r="C71" t="s">
        <v>707</v>
      </c>
      <c r="D71" s="4">
        <v>36824</v>
      </c>
    </row>
    <row r="72" spans="1:4" x14ac:dyDescent="0.3">
      <c r="A72" t="s">
        <v>1054</v>
      </c>
      <c r="B72" t="s">
        <v>1044</v>
      </c>
      <c r="C72" t="s">
        <v>708</v>
      </c>
      <c r="D72" s="4">
        <v>162961</v>
      </c>
    </row>
    <row r="73" spans="1:4" x14ac:dyDescent="0.3">
      <c r="A73" t="s">
        <v>1055</v>
      </c>
      <c r="B73" t="s">
        <v>1044</v>
      </c>
      <c r="C73" t="s">
        <v>709</v>
      </c>
      <c r="D73" s="4">
        <v>149084</v>
      </c>
    </row>
    <row r="74" spans="1:4" x14ac:dyDescent="0.3">
      <c r="A74" t="s">
        <v>1056</v>
      </c>
      <c r="B74" t="s">
        <v>1044</v>
      </c>
      <c r="C74" t="s">
        <v>711</v>
      </c>
      <c r="D74" s="4">
        <v>166998</v>
      </c>
    </row>
    <row r="75" spans="1:4" x14ac:dyDescent="0.3">
      <c r="A75" t="s">
        <v>1057</v>
      </c>
      <c r="B75" t="s">
        <v>1044</v>
      </c>
      <c r="C75" t="s">
        <v>696</v>
      </c>
      <c r="D75" s="4">
        <v>73089</v>
      </c>
    </row>
    <row r="76" spans="1:4" x14ac:dyDescent="0.3">
      <c r="A76" t="s">
        <v>1058</v>
      </c>
      <c r="B76" t="s">
        <v>1044</v>
      </c>
      <c r="C76" t="s">
        <v>712</v>
      </c>
      <c r="D76" s="4">
        <v>225020</v>
      </c>
    </row>
    <row r="77" spans="1:4" x14ac:dyDescent="0.3">
      <c r="A77" t="s">
        <v>1059</v>
      </c>
      <c r="B77" t="s">
        <v>1044</v>
      </c>
      <c r="C77" t="s">
        <v>713</v>
      </c>
      <c r="D77" s="4">
        <v>40190</v>
      </c>
    </row>
    <row r="78" spans="1:4" x14ac:dyDescent="0.3">
      <c r="A78" t="s">
        <v>1060</v>
      </c>
      <c r="B78" t="s">
        <v>1044</v>
      </c>
      <c r="C78" t="s">
        <v>714</v>
      </c>
      <c r="D78" s="4">
        <v>110953</v>
      </c>
    </row>
    <row r="79" spans="1:4" x14ac:dyDescent="0.3">
      <c r="A79" t="s">
        <v>1061</v>
      </c>
      <c r="B79" t="s">
        <v>1044</v>
      </c>
      <c r="C79" t="s">
        <v>715</v>
      </c>
      <c r="D79" s="4">
        <v>254457</v>
      </c>
    </row>
    <row r="80" spans="1:4" x14ac:dyDescent="0.3">
      <c r="A80" t="s">
        <v>1062</v>
      </c>
      <c r="B80" t="s">
        <v>1044</v>
      </c>
      <c r="C80" t="s">
        <v>716</v>
      </c>
      <c r="D80" s="4">
        <v>219883</v>
      </c>
    </row>
    <row r="81" spans="1:4" x14ac:dyDescent="0.3">
      <c r="A81" t="s">
        <v>1063</v>
      </c>
      <c r="B81" t="s">
        <v>1044</v>
      </c>
      <c r="C81" t="s">
        <v>717</v>
      </c>
      <c r="D81" s="4">
        <v>226079</v>
      </c>
    </row>
    <row r="82" spans="1:4" x14ac:dyDescent="0.3">
      <c r="A82" t="s">
        <v>1064</v>
      </c>
      <c r="B82" t="s">
        <v>1044</v>
      </c>
      <c r="C82" t="s">
        <v>718</v>
      </c>
      <c r="D82" s="4">
        <v>294050</v>
      </c>
    </row>
    <row r="83" spans="1:4" x14ac:dyDescent="0.3">
      <c r="A83" t="s">
        <v>1065</v>
      </c>
      <c r="B83" t="s">
        <v>1044</v>
      </c>
      <c r="C83" t="s">
        <v>719</v>
      </c>
      <c r="D83" s="4">
        <v>163184</v>
      </c>
    </row>
    <row r="84" spans="1:4" x14ac:dyDescent="0.3">
      <c r="A84" t="s">
        <v>1066</v>
      </c>
      <c r="B84" t="s">
        <v>1044</v>
      </c>
      <c r="C84" t="s">
        <v>721</v>
      </c>
      <c r="D84" s="4">
        <v>170624</v>
      </c>
    </row>
    <row r="85" spans="1:4" x14ac:dyDescent="0.3">
      <c r="A85" t="s">
        <v>1067</v>
      </c>
      <c r="B85" t="s">
        <v>1044</v>
      </c>
      <c r="C85" t="s">
        <v>722</v>
      </c>
      <c r="D85" s="4">
        <v>61187</v>
      </c>
    </row>
    <row r="86" spans="1:4" x14ac:dyDescent="0.3">
      <c r="A86" t="s">
        <v>1068</v>
      </c>
      <c r="B86" t="s">
        <v>243</v>
      </c>
      <c r="C86" t="s">
        <v>960</v>
      </c>
      <c r="D86" s="4">
        <v>119128</v>
      </c>
    </row>
    <row r="87" spans="1:4" x14ac:dyDescent="0.3">
      <c r="A87" t="s">
        <v>1069</v>
      </c>
      <c r="B87" t="s">
        <v>243</v>
      </c>
      <c r="C87" t="s">
        <v>710</v>
      </c>
      <c r="D87" s="4">
        <v>28943</v>
      </c>
    </row>
    <row r="88" spans="1:4" x14ac:dyDescent="0.3">
      <c r="A88" t="s">
        <v>1070</v>
      </c>
      <c r="B88" t="s">
        <v>243</v>
      </c>
      <c r="C88" t="s">
        <v>723</v>
      </c>
      <c r="D88" s="4">
        <v>42985</v>
      </c>
    </row>
    <row r="89" spans="1:4" x14ac:dyDescent="0.3">
      <c r="A89" t="s">
        <v>1071</v>
      </c>
      <c r="B89" t="s">
        <v>243</v>
      </c>
      <c r="C89" t="s">
        <v>669</v>
      </c>
      <c r="D89" s="4">
        <v>34794</v>
      </c>
    </row>
    <row r="90" spans="1:4" x14ac:dyDescent="0.3">
      <c r="A90" t="s">
        <v>1072</v>
      </c>
      <c r="B90" t="s">
        <v>243</v>
      </c>
      <c r="C90" t="s">
        <v>724</v>
      </c>
      <c r="D90" s="4">
        <v>44658</v>
      </c>
    </row>
    <row r="91" spans="1:4" x14ac:dyDescent="0.3">
      <c r="A91" t="s">
        <v>1073</v>
      </c>
      <c r="B91" t="s">
        <v>243</v>
      </c>
      <c r="C91" t="s">
        <v>725</v>
      </c>
      <c r="D91" s="4">
        <v>39910</v>
      </c>
    </row>
    <row r="92" spans="1:4" x14ac:dyDescent="0.3">
      <c r="A92" t="s">
        <v>1074</v>
      </c>
      <c r="B92" t="s">
        <v>243</v>
      </c>
      <c r="C92" t="s">
        <v>726</v>
      </c>
      <c r="D92" s="4">
        <v>15163</v>
      </c>
    </row>
    <row r="93" spans="1:4" x14ac:dyDescent="0.3">
      <c r="A93" t="s">
        <v>1075</v>
      </c>
      <c r="B93" t="s">
        <v>243</v>
      </c>
      <c r="C93" t="s">
        <v>727</v>
      </c>
      <c r="D93" s="4">
        <v>14911</v>
      </c>
    </row>
    <row r="94" spans="1:4" x14ac:dyDescent="0.3">
      <c r="A94" t="s">
        <v>1076</v>
      </c>
      <c r="B94" t="s">
        <v>243</v>
      </c>
      <c r="C94" t="s">
        <v>728</v>
      </c>
      <c r="D94" s="4">
        <v>19096</v>
      </c>
    </row>
    <row r="95" spans="1:4" x14ac:dyDescent="0.3">
      <c r="A95" t="s">
        <v>1077</v>
      </c>
      <c r="B95" t="s">
        <v>243</v>
      </c>
      <c r="C95" t="s">
        <v>729</v>
      </c>
      <c r="D95" s="4">
        <v>88210</v>
      </c>
    </row>
    <row r="96" spans="1:4" x14ac:dyDescent="0.3">
      <c r="A96" t="s">
        <v>1078</v>
      </c>
      <c r="B96" t="s">
        <v>243</v>
      </c>
      <c r="C96" t="s">
        <v>730</v>
      </c>
      <c r="D96" s="4">
        <v>114149</v>
      </c>
    </row>
    <row r="97" spans="1:4" x14ac:dyDescent="0.3">
      <c r="A97" t="s">
        <v>1079</v>
      </c>
      <c r="B97" t="s">
        <v>243</v>
      </c>
      <c r="C97" t="s">
        <v>731</v>
      </c>
      <c r="D97" s="4">
        <v>94053</v>
      </c>
    </row>
    <row r="98" spans="1:4" x14ac:dyDescent="0.3">
      <c r="A98" t="s">
        <v>1080</v>
      </c>
      <c r="B98" t="s">
        <v>760</v>
      </c>
      <c r="C98" t="s">
        <v>966</v>
      </c>
      <c r="D98" s="4">
        <v>36135</v>
      </c>
    </row>
    <row r="99" spans="1:4" x14ac:dyDescent="0.3">
      <c r="A99" t="s">
        <v>1081</v>
      </c>
      <c r="B99" t="s">
        <v>760</v>
      </c>
      <c r="C99" t="s">
        <v>971</v>
      </c>
      <c r="D99" s="4">
        <v>153945</v>
      </c>
    </row>
    <row r="100" spans="1:4" x14ac:dyDescent="0.3">
      <c r="A100" t="s">
        <v>1082</v>
      </c>
      <c r="B100" t="s">
        <v>760</v>
      </c>
      <c r="C100" t="s">
        <v>965</v>
      </c>
      <c r="D100" s="4">
        <v>28012</v>
      </c>
    </row>
    <row r="101" spans="1:4" x14ac:dyDescent="0.3">
      <c r="A101" t="s">
        <v>1083</v>
      </c>
      <c r="B101" t="s">
        <v>760</v>
      </c>
      <c r="C101" t="s">
        <v>732</v>
      </c>
      <c r="D101" s="4">
        <v>225271</v>
      </c>
    </row>
    <row r="102" spans="1:4" x14ac:dyDescent="0.3">
      <c r="A102" t="s">
        <v>1084</v>
      </c>
      <c r="B102" t="s">
        <v>760</v>
      </c>
      <c r="C102" t="s">
        <v>733</v>
      </c>
      <c r="D102" s="4">
        <v>26068</v>
      </c>
    </row>
    <row r="103" spans="1:4" x14ac:dyDescent="0.3">
      <c r="A103" t="s">
        <v>1085</v>
      </c>
      <c r="B103" t="s">
        <v>760</v>
      </c>
      <c r="C103" t="s">
        <v>735</v>
      </c>
      <c r="D103" s="4">
        <v>70931</v>
      </c>
    </row>
    <row r="104" spans="1:4" x14ac:dyDescent="0.3">
      <c r="A104" t="s">
        <v>1086</v>
      </c>
      <c r="B104" t="s">
        <v>760</v>
      </c>
      <c r="C104" t="s">
        <v>736</v>
      </c>
      <c r="D104" s="4">
        <v>123639</v>
      </c>
    </row>
    <row r="105" spans="1:4" x14ac:dyDescent="0.3">
      <c r="A105" t="s">
        <v>1087</v>
      </c>
      <c r="B105" t="s">
        <v>760</v>
      </c>
      <c r="C105" t="s">
        <v>734</v>
      </c>
      <c r="D105" s="4">
        <v>68286</v>
      </c>
    </row>
    <row r="106" spans="1:4" x14ac:dyDescent="0.3">
      <c r="A106" t="s">
        <v>1088</v>
      </c>
      <c r="B106" t="s">
        <v>760</v>
      </c>
      <c r="C106" t="s">
        <v>737</v>
      </c>
      <c r="D106" s="4">
        <v>73978</v>
      </c>
    </row>
    <row r="107" spans="1:4" x14ac:dyDescent="0.3">
      <c r="A107" t="s">
        <v>1089</v>
      </c>
      <c r="B107" t="s">
        <v>760</v>
      </c>
      <c r="C107" t="s">
        <v>738</v>
      </c>
      <c r="D107" s="4">
        <v>88272</v>
      </c>
    </row>
    <row r="108" spans="1:4" x14ac:dyDescent="0.3">
      <c r="A108" t="s">
        <v>1090</v>
      </c>
      <c r="B108" t="s">
        <v>760</v>
      </c>
      <c r="C108" t="s">
        <v>739</v>
      </c>
      <c r="D108" s="4">
        <v>115164</v>
      </c>
    </row>
    <row r="109" spans="1:4" x14ac:dyDescent="0.3">
      <c r="A109" t="s">
        <v>1091</v>
      </c>
      <c r="B109" t="s">
        <v>760</v>
      </c>
      <c r="C109" t="s">
        <v>740</v>
      </c>
      <c r="D109" s="4">
        <v>83602</v>
      </c>
    </row>
    <row r="110" spans="1:4" x14ac:dyDescent="0.3">
      <c r="A110" t="s">
        <v>1092</v>
      </c>
      <c r="B110" t="s">
        <v>760</v>
      </c>
      <c r="C110" t="s">
        <v>742</v>
      </c>
      <c r="D110" s="4">
        <v>85068</v>
      </c>
    </row>
    <row r="111" spans="1:4" x14ac:dyDescent="0.3">
      <c r="A111" t="s">
        <v>1093</v>
      </c>
      <c r="B111" t="s">
        <v>760</v>
      </c>
      <c r="C111" t="s">
        <v>744</v>
      </c>
      <c r="D111" s="4">
        <v>64251</v>
      </c>
    </row>
    <row r="112" spans="1:4" x14ac:dyDescent="0.3">
      <c r="A112" t="s">
        <v>1094</v>
      </c>
      <c r="B112" t="s">
        <v>760</v>
      </c>
      <c r="C112" t="s">
        <v>747</v>
      </c>
      <c r="D112" s="4">
        <v>84905</v>
      </c>
    </row>
    <row r="113" spans="1:4" x14ac:dyDescent="0.3">
      <c r="A113" t="s">
        <v>1095</v>
      </c>
      <c r="B113" t="s">
        <v>760</v>
      </c>
      <c r="C113" t="s">
        <v>743</v>
      </c>
      <c r="D113" s="4">
        <v>53918</v>
      </c>
    </row>
    <row r="114" spans="1:4" x14ac:dyDescent="0.3">
      <c r="A114" t="s">
        <v>1096</v>
      </c>
      <c r="B114" t="s">
        <v>760</v>
      </c>
      <c r="C114" t="s">
        <v>749</v>
      </c>
      <c r="D114" s="4">
        <v>104723</v>
      </c>
    </row>
    <row r="115" spans="1:4" x14ac:dyDescent="0.3">
      <c r="A115" t="s">
        <v>1097</v>
      </c>
      <c r="B115" t="s">
        <v>760</v>
      </c>
      <c r="C115" t="s">
        <v>750</v>
      </c>
      <c r="D115" s="4">
        <v>67129</v>
      </c>
    </row>
    <row r="116" spans="1:4" x14ac:dyDescent="0.3">
      <c r="A116" t="s">
        <v>1098</v>
      </c>
      <c r="B116" t="s">
        <v>760</v>
      </c>
      <c r="C116" t="s">
        <v>752</v>
      </c>
      <c r="D116" s="4">
        <v>26192</v>
      </c>
    </row>
    <row r="117" spans="1:4" x14ac:dyDescent="0.3">
      <c r="A117" t="s">
        <v>1099</v>
      </c>
      <c r="B117" t="s">
        <v>760</v>
      </c>
      <c r="C117" t="s">
        <v>753</v>
      </c>
      <c r="D117" s="4">
        <v>85416</v>
      </c>
    </row>
    <row r="118" spans="1:4" x14ac:dyDescent="0.3">
      <c r="A118" t="s">
        <v>1100</v>
      </c>
      <c r="B118" t="s">
        <v>760</v>
      </c>
      <c r="C118" t="s">
        <v>745</v>
      </c>
      <c r="D118" s="4">
        <v>55226</v>
      </c>
    </row>
    <row r="119" spans="1:4" x14ac:dyDescent="0.3">
      <c r="A119" t="s">
        <v>1101</v>
      </c>
      <c r="B119" t="s">
        <v>760</v>
      </c>
      <c r="C119" t="s">
        <v>746</v>
      </c>
      <c r="D119" s="4">
        <v>118303</v>
      </c>
    </row>
    <row r="120" spans="1:4" x14ac:dyDescent="0.3">
      <c r="A120" t="s">
        <v>1102</v>
      </c>
      <c r="B120" t="s">
        <v>760</v>
      </c>
      <c r="C120" t="s">
        <v>748</v>
      </c>
      <c r="D120" s="4">
        <v>18092</v>
      </c>
    </row>
    <row r="121" spans="1:4" x14ac:dyDescent="0.3">
      <c r="A121" t="s">
        <v>1103</v>
      </c>
      <c r="B121" t="s">
        <v>760</v>
      </c>
      <c r="C121" t="s">
        <v>754</v>
      </c>
      <c r="D121" s="4">
        <v>92030</v>
      </c>
    </row>
    <row r="122" spans="1:4" x14ac:dyDescent="0.3">
      <c r="A122" t="s">
        <v>1104</v>
      </c>
      <c r="B122" t="s">
        <v>760</v>
      </c>
      <c r="C122" t="s">
        <v>755</v>
      </c>
      <c r="D122" s="4">
        <v>82002</v>
      </c>
    </row>
    <row r="123" spans="1:4" x14ac:dyDescent="0.3">
      <c r="A123" t="s">
        <v>1105</v>
      </c>
      <c r="B123" t="s">
        <v>760</v>
      </c>
      <c r="C123" t="s">
        <v>751</v>
      </c>
      <c r="D123" s="4">
        <v>59700</v>
      </c>
    </row>
    <row r="124" spans="1:4" x14ac:dyDescent="0.3">
      <c r="A124" t="s">
        <v>1106</v>
      </c>
      <c r="B124" t="s">
        <v>760</v>
      </c>
      <c r="C124" t="s">
        <v>756</v>
      </c>
      <c r="D124" s="4">
        <v>86699</v>
      </c>
    </row>
    <row r="125" spans="1:4" x14ac:dyDescent="0.3">
      <c r="A125" t="s">
        <v>1107</v>
      </c>
      <c r="B125" t="s">
        <v>760</v>
      </c>
      <c r="C125" t="s">
        <v>759</v>
      </c>
      <c r="D125" s="4">
        <v>90940</v>
      </c>
    </row>
    <row r="126" spans="1:4" x14ac:dyDescent="0.3">
      <c r="A126" t="s">
        <v>1108</v>
      </c>
      <c r="B126" t="s">
        <v>760</v>
      </c>
      <c r="C126" t="s">
        <v>760</v>
      </c>
      <c r="D126" s="4">
        <v>49435</v>
      </c>
    </row>
    <row r="127" spans="1:4" x14ac:dyDescent="0.3">
      <c r="A127" t="s">
        <v>1109</v>
      </c>
      <c r="B127" t="s">
        <v>760</v>
      </c>
      <c r="C127" t="s">
        <v>764</v>
      </c>
      <c r="D127" s="4">
        <v>102893</v>
      </c>
    </row>
    <row r="128" spans="1:4" x14ac:dyDescent="0.3">
      <c r="A128" t="s">
        <v>1110</v>
      </c>
      <c r="B128" t="s">
        <v>760</v>
      </c>
      <c r="C128" t="s">
        <v>769</v>
      </c>
      <c r="D128" s="4">
        <v>51777</v>
      </c>
    </row>
    <row r="129" spans="1:4" x14ac:dyDescent="0.3">
      <c r="A129" t="s">
        <v>1112</v>
      </c>
      <c r="B129" t="s">
        <v>1111</v>
      </c>
      <c r="C129" t="s">
        <v>765</v>
      </c>
      <c r="D129" s="4">
        <v>242645</v>
      </c>
    </row>
    <row r="130" spans="1:4" x14ac:dyDescent="0.3">
      <c r="A130" t="s">
        <v>1113</v>
      </c>
      <c r="B130" t="s">
        <v>1111</v>
      </c>
      <c r="C130" t="s">
        <v>766</v>
      </c>
      <c r="D130" s="4">
        <v>184081</v>
      </c>
    </row>
    <row r="131" spans="1:4" x14ac:dyDescent="0.3">
      <c r="A131" t="s">
        <v>1114</v>
      </c>
      <c r="B131" t="s">
        <v>1111</v>
      </c>
      <c r="C131" t="s">
        <v>767</v>
      </c>
      <c r="D131" s="4">
        <v>4266</v>
      </c>
    </row>
    <row r="132" spans="1:4" x14ac:dyDescent="0.3">
      <c r="A132" t="s">
        <v>1115</v>
      </c>
      <c r="B132" t="s">
        <v>1111</v>
      </c>
      <c r="C132" t="s">
        <v>768</v>
      </c>
      <c r="D132" s="4">
        <v>10823</v>
      </c>
    </row>
    <row r="133" spans="1:4" x14ac:dyDescent="0.3">
      <c r="A133" t="s">
        <v>1116</v>
      </c>
      <c r="B133" t="s">
        <v>1111</v>
      </c>
      <c r="C133" t="s">
        <v>770</v>
      </c>
      <c r="D133" s="4">
        <v>64633</v>
      </c>
    </row>
    <row r="134" spans="1:4" x14ac:dyDescent="0.3">
      <c r="A134" t="s">
        <v>1117</v>
      </c>
      <c r="B134" t="s">
        <v>1111</v>
      </c>
      <c r="C134" t="s">
        <v>772</v>
      </c>
      <c r="D134" s="4">
        <v>126300</v>
      </c>
    </row>
    <row r="135" spans="1:4" x14ac:dyDescent="0.3">
      <c r="A135" t="s">
        <v>1118</v>
      </c>
      <c r="B135" t="s">
        <v>1111</v>
      </c>
      <c r="C135" t="s">
        <v>774</v>
      </c>
      <c r="D135" s="4">
        <v>165409</v>
      </c>
    </row>
    <row r="136" spans="1:4" x14ac:dyDescent="0.3">
      <c r="A136" t="s">
        <v>1119</v>
      </c>
      <c r="B136" t="s">
        <v>1111</v>
      </c>
      <c r="C136" t="s">
        <v>773</v>
      </c>
      <c r="D136" s="4">
        <v>69386</v>
      </c>
    </row>
    <row r="137" spans="1:4" x14ac:dyDescent="0.3">
      <c r="A137" t="s">
        <v>1120</v>
      </c>
      <c r="B137" t="s">
        <v>1111</v>
      </c>
      <c r="C137" t="s">
        <v>775</v>
      </c>
      <c r="D137" s="4">
        <v>94966</v>
      </c>
    </row>
    <row r="138" spans="1:4" x14ac:dyDescent="0.3">
      <c r="A138" t="s">
        <v>1121</v>
      </c>
      <c r="B138" t="s">
        <v>1111</v>
      </c>
      <c r="C138" t="s">
        <v>776</v>
      </c>
      <c r="D138" s="4">
        <v>294984</v>
      </c>
    </row>
    <row r="139" spans="1:4" x14ac:dyDescent="0.3">
      <c r="A139" t="s">
        <v>1122</v>
      </c>
      <c r="B139" t="s">
        <v>1111</v>
      </c>
      <c r="C139" t="s">
        <v>741</v>
      </c>
      <c r="D139" s="4">
        <v>16969</v>
      </c>
    </row>
    <row r="140" spans="1:4" x14ac:dyDescent="0.3">
      <c r="A140" t="s">
        <v>1123</v>
      </c>
      <c r="B140" t="s">
        <v>1111</v>
      </c>
      <c r="C140" t="s">
        <v>778</v>
      </c>
      <c r="D140" s="4">
        <v>78320</v>
      </c>
    </row>
    <row r="141" spans="1:4" x14ac:dyDescent="0.3">
      <c r="A141" t="s">
        <v>1124</v>
      </c>
      <c r="B141" t="s">
        <v>1111</v>
      </c>
      <c r="C141" t="s">
        <v>780</v>
      </c>
      <c r="D141" s="4">
        <v>226086</v>
      </c>
    </row>
    <row r="142" spans="1:4" x14ac:dyDescent="0.3">
      <c r="A142" t="s">
        <v>1125</v>
      </c>
      <c r="B142" t="s">
        <v>1111</v>
      </c>
      <c r="C142" t="s">
        <v>781</v>
      </c>
      <c r="D142" s="4">
        <v>96117</v>
      </c>
    </row>
    <row r="143" spans="1:4" x14ac:dyDescent="0.3">
      <c r="A143" t="s">
        <v>1126</v>
      </c>
      <c r="B143" t="s">
        <v>1111</v>
      </c>
      <c r="C143" t="s">
        <v>782</v>
      </c>
      <c r="D143" s="4">
        <v>103641</v>
      </c>
    </row>
    <row r="144" spans="1:4" x14ac:dyDescent="0.3">
      <c r="A144" t="s">
        <v>1127</v>
      </c>
      <c r="B144" t="s">
        <v>1111</v>
      </c>
      <c r="C144" t="s">
        <v>783</v>
      </c>
      <c r="D144" s="4">
        <v>77871</v>
      </c>
    </row>
    <row r="145" spans="1:4" x14ac:dyDescent="0.3">
      <c r="A145" t="s">
        <v>1128</v>
      </c>
      <c r="B145" t="s">
        <v>1111</v>
      </c>
      <c r="C145" t="s">
        <v>784</v>
      </c>
      <c r="D145" s="4">
        <v>420383</v>
      </c>
    </row>
    <row r="146" spans="1:4" x14ac:dyDescent="0.3">
      <c r="A146" t="s">
        <v>1129</v>
      </c>
      <c r="B146" t="s">
        <v>1111</v>
      </c>
      <c r="C146" t="s">
        <v>785</v>
      </c>
      <c r="D146" s="4">
        <v>78474</v>
      </c>
    </row>
    <row r="147" spans="1:4" x14ac:dyDescent="0.3">
      <c r="A147" t="s">
        <v>1130</v>
      </c>
      <c r="B147" t="s">
        <v>1111</v>
      </c>
      <c r="C147" t="s">
        <v>757</v>
      </c>
      <c r="D147" s="4">
        <v>79287</v>
      </c>
    </row>
    <row r="148" spans="1:4" x14ac:dyDescent="0.3">
      <c r="A148" t="s">
        <v>1131</v>
      </c>
      <c r="B148" t="s">
        <v>1111</v>
      </c>
      <c r="C148" t="s">
        <v>758</v>
      </c>
      <c r="D148" s="4">
        <v>58827</v>
      </c>
    </row>
    <row r="149" spans="1:4" x14ac:dyDescent="0.3">
      <c r="A149" t="s">
        <v>1132</v>
      </c>
      <c r="B149" t="s">
        <v>1111</v>
      </c>
      <c r="C149" t="s">
        <v>786</v>
      </c>
      <c r="D149" s="4">
        <v>263439</v>
      </c>
    </row>
    <row r="150" spans="1:4" x14ac:dyDescent="0.3">
      <c r="A150" t="s">
        <v>1133</v>
      </c>
      <c r="B150" t="s">
        <v>1111</v>
      </c>
      <c r="C150" t="s">
        <v>787</v>
      </c>
      <c r="D150" s="4">
        <v>153964</v>
      </c>
    </row>
    <row r="151" spans="1:4" x14ac:dyDescent="0.3">
      <c r="A151" t="s">
        <v>1134</v>
      </c>
      <c r="B151" t="s">
        <v>1111</v>
      </c>
      <c r="C151" t="s">
        <v>788</v>
      </c>
      <c r="D151" s="4">
        <v>290476</v>
      </c>
    </row>
    <row r="152" spans="1:4" x14ac:dyDescent="0.3">
      <c r="A152" t="s">
        <v>1135</v>
      </c>
      <c r="B152" t="s">
        <v>1111</v>
      </c>
      <c r="C152" t="s">
        <v>789</v>
      </c>
      <c r="D152" s="4">
        <v>271804</v>
      </c>
    </row>
    <row r="153" spans="1:4" x14ac:dyDescent="0.3">
      <c r="A153" t="s">
        <v>1136</v>
      </c>
      <c r="B153" t="s">
        <v>1111</v>
      </c>
      <c r="C153" t="s">
        <v>790</v>
      </c>
      <c r="D153" s="4">
        <v>155111</v>
      </c>
    </row>
    <row r="154" spans="1:4" x14ac:dyDescent="0.3">
      <c r="A154" t="s">
        <v>1137</v>
      </c>
      <c r="B154" t="s">
        <v>1111</v>
      </c>
      <c r="C154" t="s">
        <v>791</v>
      </c>
      <c r="D154" s="4">
        <v>118736</v>
      </c>
    </row>
    <row r="155" spans="1:4" x14ac:dyDescent="0.3">
      <c r="A155" t="s">
        <v>1139</v>
      </c>
      <c r="B155" t="s">
        <v>1138</v>
      </c>
      <c r="C155" t="s">
        <v>144</v>
      </c>
      <c r="D155" s="4">
        <v>10587</v>
      </c>
    </row>
    <row r="156" spans="1:4" x14ac:dyDescent="0.3">
      <c r="A156" t="s">
        <v>1140</v>
      </c>
      <c r="B156" t="s">
        <v>1138</v>
      </c>
      <c r="C156" t="s">
        <v>963</v>
      </c>
      <c r="D156" s="4">
        <v>7430</v>
      </c>
    </row>
    <row r="157" spans="1:4" x14ac:dyDescent="0.3">
      <c r="A157" t="s">
        <v>1141</v>
      </c>
      <c r="B157" t="s">
        <v>1138</v>
      </c>
      <c r="C157" t="s">
        <v>962</v>
      </c>
      <c r="D157" s="4">
        <v>3634</v>
      </c>
    </row>
    <row r="158" spans="1:4" x14ac:dyDescent="0.3">
      <c r="A158" t="s">
        <v>1142</v>
      </c>
      <c r="B158" t="s">
        <v>1138</v>
      </c>
      <c r="C158" t="s">
        <v>961</v>
      </c>
      <c r="D158" s="4">
        <v>2510</v>
      </c>
    </row>
    <row r="159" spans="1:4" x14ac:dyDescent="0.3">
      <c r="A159" t="s">
        <v>1143</v>
      </c>
      <c r="B159" t="s">
        <v>1138</v>
      </c>
      <c r="C159" t="s">
        <v>792</v>
      </c>
      <c r="D159" s="4">
        <v>4217</v>
      </c>
    </row>
    <row r="160" spans="1:4" x14ac:dyDescent="0.3">
      <c r="A160" t="s">
        <v>1144</v>
      </c>
      <c r="B160" t="s">
        <v>1138</v>
      </c>
      <c r="C160" t="s">
        <v>793</v>
      </c>
      <c r="D160" s="4">
        <v>5486</v>
      </c>
    </row>
    <row r="161" spans="1:4" x14ac:dyDescent="0.3">
      <c r="A161" t="s">
        <v>1145</v>
      </c>
      <c r="B161" t="s">
        <v>1138</v>
      </c>
      <c r="C161" t="s">
        <v>794</v>
      </c>
      <c r="D161" s="4">
        <v>107942</v>
      </c>
    </row>
    <row r="162" spans="1:4" x14ac:dyDescent="0.3">
      <c r="A162" t="s">
        <v>1146</v>
      </c>
      <c r="B162" t="s">
        <v>1138</v>
      </c>
      <c r="C162" t="s">
        <v>795</v>
      </c>
      <c r="D162" s="4">
        <v>82592</v>
      </c>
    </row>
    <row r="163" spans="1:4" x14ac:dyDescent="0.3">
      <c r="A163" t="s">
        <v>1147</v>
      </c>
      <c r="B163" t="s">
        <v>1138</v>
      </c>
      <c r="C163" t="s">
        <v>796</v>
      </c>
      <c r="D163" s="4">
        <v>40374</v>
      </c>
    </row>
    <row r="164" spans="1:4" x14ac:dyDescent="0.3">
      <c r="A164" t="s">
        <v>1148</v>
      </c>
      <c r="B164" t="s">
        <v>1138</v>
      </c>
      <c r="C164" t="s">
        <v>797</v>
      </c>
      <c r="D164" s="4">
        <v>172574</v>
      </c>
    </row>
    <row r="165" spans="1:4" x14ac:dyDescent="0.3">
      <c r="A165" t="s">
        <v>1149</v>
      </c>
      <c r="B165" t="s">
        <v>1138</v>
      </c>
      <c r="C165" t="s">
        <v>799</v>
      </c>
      <c r="D165" s="4">
        <v>169950</v>
      </c>
    </row>
    <row r="166" spans="1:4" x14ac:dyDescent="0.3">
      <c r="A166" t="s">
        <v>1150</v>
      </c>
      <c r="B166" t="s">
        <v>1138</v>
      </c>
      <c r="C166" t="s">
        <v>800</v>
      </c>
      <c r="D166" s="4">
        <v>21171</v>
      </c>
    </row>
    <row r="167" spans="1:4" x14ac:dyDescent="0.3">
      <c r="A167" t="s">
        <v>1151</v>
      </c>
      <c r="B167" t="s">
        <v>1138</v>
      </c>
      <c r="C167" t="s">
        <v>801</v>
      </c>
      <c r="D167" s="4">
        <v>75829</v>
      </c>
    </row>
    <row r="168" spans="1:4" x14ac:dyDescent="0.3">
      <c r="A168" t="s">
        <v>1152</v>
      </c>
      <c r="B168" t="s">
        <v>1138</v>
      </c>
      <c r="C168" t="s">
        <v>802</v>
      </c>
      <c r="D168" s="4">
        <v>39696</v>
      </c>
    </row>
    <row r="169" spans="1:4" x14ac:dyDescent="0.3">
      <c r="A169" t="s">
        <v>1153</v>
      </c>
      <c r="B169" t="s">
        <v>1138</v>
      </c>
      <c r="C169" t="s">
        <v>761</v>
      </c>
      <c r="D169" s="4">
        <v>125343</v>
      </c>
    </row>
    <row r="170" spans="1:4" x14ac:dyDescent="0.3">
      <c r="A170" t="s">
        <v>1154</v>
      </c>
      <c r="B170" t="s">
        <v>1138</v>
      </c>
      <c r="C170" t="s">
        <v>762</v>
      </c>
      <c r="D170" s="4">
        <v>46564</v>
      </c>
    </row>
    <row r="171" spans="1:4" x14ac:dyDescent="0.3">
      <c r="A171" t="s">
        <v>1155</v>
      </c>
      <c r="B171" t="s">
        <v>1138</v>
      </c>
      <c r="C171" t="s">
        <v>763</v>
      </c>
      <c r="D171" s="4">
        <v>83347</v>
      </c>
    </row>
    <row r="172" spans="1:4" x14ac:dyDescent="0.3">
      <c r="A172" t="s">
        <v>1156</v>
      </c>
      <c r="B172" t="s">
        <v>1138</v>
      </c>
      <c r="C172" t="s">
        <v>803</v>
      </c>
      <c r="D172" s="4">
        <v>74058</v>
      </c>
    </row>
    <row r="173" spans="1:4" x14ac:dyDescent="0.3">
      <c r="A173" t="s">
        <v>1157</v>
      </c>
      <c r="B173" t="s">
        <v>1138</v>
      </c>
      <c r="C173" t="s">
        <v>804</v>
      </c>
      <c r="D173" s="4">
        <v>47468</v>
      </c>
    </row>
    <row r="174" spans="1:4" x14ac:dyDescent="0.3">
      <c r="A174" t="s">
        <v>1158</v>
      </c>
      <c r="B174" t="s">
        <v>1138</v>
      </c>
      <c r="C174" t="s">
        <v>805</v>
      </c>
      <c r="D174" s="4">
        <v>14393</v>
      </c>
    </row>
    <row r="175" spans="1:4" x14ac:dyDescent="0.3">
      <c r="A175" t="s">
        <v>1159</v>
      </c>
      <c r="B175" t="s">
        <v>1138</v>
      </c>
      <c r="C175" t="s">
        <v>806</v>
      </c>
      <c r="D175" s="4">
        <v>33350</v>
      </c>
    </row>
    <row r="176" spans="1:4" x14ac:dyDescent="0.3">
      <c r="A176" t="s">
        <v>1160</v>
      </c>
      <c r="B176" t="s">
        <v>1138</v>
      </c>
      <c r="C176" t="s">
        <v>807</v>
      </c>
      <c r="D176" s="4">
        <v>31037</v>
      </c>
    </row>
    <row r="177" spans="1:4" x14ac:dyDescent="0.3">
      <c r="A177" t="s">
        <v>1161</v>
      </c>
      <c r="B177" t="s">
        <v>1138</v>
      </c>
      <c r="C177" t="s">
        <v>808</v>
      </c>
      <c r="D177" s="4">
        <v>16542</v>
      </c>
    </row>
    <row r="178" spans="1:4" x14ac:dyDescent="0.3">
      <c r="A178" t="s">
        <v>1162</v>
      </c>
      <c r="B178" t="s">
        <v>1138</v>
      </c>
      <c r="C178" t="s">
        <v>809</v>
      </c>
      <c r="D178" s="4">
        <v>43138</v>
      </c>
    </row>
    <row r="179" spans="1:4" x14ac:dyDescent="0.3">
      <c r="A179" t="s">
        <v>1163</v>
      </c>
      <c r="B179" t="s">
        <v>1138</v>
      </c>
      <c r="C179" t="s">
        <v>810</v>
      </c>
      <c r="D179" s="4">
        <v>29353</v>
      </c>
    </row>
    <row r="180" spans="1:4" x14ac:dyDescent="0.3">
      <c r="A180" t="s">
        <v>1164</v>
      </c>
      <c r="B180" t="s">
        <v>1138</v>
      </c>
      <c r="C180" t="s">
        <v>811</v>
      </c>
      <c r="D180" s="4">
        <v>28361</v>
      </c>
    </row>
    <row r="181" spans="1:4" x14ac:dyDescent="0.3">
      <c r="A181" t="s">
        <v>1165</v>
      </c>
      <c r="B181" t="s">
        <v>1138</v>
      </c>
      <c r="C181" t="s">
        <v>812</v>
      </c>
      <c r="D181" s="4">
        <v>308159</v>
      </c>
    </row>
    <row r="182" spans="1:4" x14ac:dyDescent="0.3">
      <c r="A182" t="s">
        <v>1166</v>
      </c>
      <c r="B182" t="s">
        <v>1138</v>
      </c>
      <c r="C182" t="s">
        <v>798</v>
      </c>
      <c r="D182" s="4">
        <v>31538</v>
      </c>
    </row>
    <row r="183" spans="1:4" x14ac:dyDescent="0.3">
      <c r="A183" t="s">
        <v>1168</v>
      </c>
      <c r="B183" t="s">
        <v>1167</v>
      </c>
      <c r="C183" t="s">
        <v>813</v>
      </c>
      <c r="D183" s="4">
        <v>240144</v>
      </c>
    </row>
    <row r="184" spans="1:4" x14ac:dyDescent="0.3">
      <c r="A184" t="s">
        <v>1169</v>
      </c>
      <c r="B184" t="s">
        <v>1167</v>
      </c>
      <c r="C184" t="s">
        <v>815</v>
      </c>
      <c r="D184" s="4">
        <v>145288</v>
      </c>
    </row>
    <row r="185" spans="1:4" x14ac:dyDescent="0.3">
      <c r="A185" t="s">
        <v>1170</v>
      </c>
      <c r="B185" t="s">
        <v>1167</v>
      </c>
      <c r="C185" t="s">
        <v>817</v>
      </c>
      <c r="D185" s="4">
        <v>103281</v>
      </c>
    </row>
    <row r="186" spans="1:4" x14ac:dyDescent="0.3">
      <c r="A186" t="s">
        <v>1171</v>
      </c>
      <c r="B186" t="s">
        <v>1167</v>
      </c>
      <c r="C186" t="s">
        <v>819</v>
      </c>
      <c r="D186" s="4">
        <v>88881</v>
      </c>
    </row>
    <row r="187" spans="1:4" x14ac:dyDescent="0.3">
      <c r="A187" t="s">
        <v>1172</v>
      </c>
      <c r="B187" t="s">
        <v>1167</v>
      </c>
      <c r="C187" t="s">
        <v>820</v>
      </c>
      <c r="D187" s="4">
        <v>242075</v>
      </c>
    </row>
    <row r="188" spans="1:4" x14ac:dyDescent="0.3">
      <c r="A188" t="s">
        <v>1173</v>
      </c>
      <c r="B188" t="s">
        <v>1167</v>
      </c>
      <c r="C188" t="s">
        <v>821</v>
      </c>
      <c r="D188" s="4">
        <v>273674</v>
      </c>
    </row>
    <row r="189" spans="1:4" x14ac:dyDescent="0.3">
      <c r="A189" t="s">
        <v>1174</v>
      </c>
      <c r="B189" t="s">
        <v>1167</v>
      </c>
      <c r="C189" t="s">
        <v>822</v>
      </c>
      <c r="D189" s="4">
        <v>248419</v>
      </c>
    </row>
    <row r="190" spans="1:4" x14ac:dyDescent="0.3">
      <c r="A190" t="s">
        <v>1175</v>
      </c>
      <c r="B190" t="s">
        <v>1167</v>
      </c>
      <c r="C190" t="s">
        <v>823</v>
      </c>
      <c r="D190" s="4">
        <v>291903</v>
      </c>
    </row>
    <row r="191" spans="1:4" x14ac:dyDescent="0.3">
      <c r="A191" t="s">
        <v>1176</v>
      </c>
      <c r="B191" t="s">
        <v>1167</v>
      </c>
      <c r="C191" t="s">
        <v>814</v>
      </c>
      <c r="D191" s="4">
        <v>101694</v>
      </c>
    </row>
    <row r="192" spans="1:4" x14ac:dyDescent="0.3">
      <c r="A192" t="s">
        <v>1177</v>
      </c>
      <c r="B192" t="s">
        <v>1167</v>
      </c>
      <c r="C192" t="s">
        <v>824</v>
      </c>
      <c r="D192" s="4">
        <v>199538</v>
      </c>
    </row>
    <row r="193" spans="1:4" x14ac:dyDescent="0.3">
      <c r="A193" t="s">
        <v>1178</v>
      </c>
      <c r="B193" t="s">
        <v>1167</v>
      </c>
      <c r="C193" t="s">
        <v>825</v>
      </c>
      <c r="D193" s="4">
        <v>203404</v>
      </c>
    </row>
    <row r="194" spans="1:4" x14ac:dyDescent="0.3">
      <c r="A194" t="s">
        <v>1179</v>
      </c>
      <c r="B194" t="s">
        <v>1167</v>
      </c>
      <c r="C194" t="s">
        <v>826</v>
      </c>
      <c r="D194" s="4">
        <v>82700</v>
      </c>
    </row>
    <row r="195" spans="1:4" x14ac:dyDescent="0.3">
      <c r="A195" t="s">
        <v>1181</v>
      </c>
      <c r="B195" t="s">
        <v>1180</v>
      </c>
      <c r="C195" t="s">
        <v>827</v>
      </c>
      <c r="D195" s="4">
        <v>14870</v>
      </c>
    </row>
    <row r="196" spans="1:4" x14ac:dyDescent="0.3">
      <c r="A196" t="s">
        <v>1182</v>
      </c>
      <c r="B196" t="s">
        <v>1180</v>
      </c>
      <c r="C196" t="s">
        <v>828</v>
      </c>
      <c r="D196" s="4">
        <v>14265</v>
      </c>
    </row>
    <row r="197" spans="1:4" x14ac:dyDescent="0.3">
      <c r="A197" t="s">
        <v>1183</v>
      </c>
      <c r="B197" t="s">
        <v>1180</v>
      </c>
      <c r="C197" t="s">
        <v>829</v>
      </c>
      <c r="D197" s="4">
        <v>24444</v>
      </c>
    </row>
    <row r="198" spans="1:4" x14ac:dyDescent="0.3">
      <c r="A198" t="s">
        <v>1184</v>
      </c>
      <c r="B198" t="s">
        <v>1180</v>
      </c>
      <c r="C198" t="s">
        <v>816</v>
      </c>
      <c r="D198" s="4">
        <v>15391</v>
      </c>
    </row>
    <row r="199" spans="1:4" x14ac:dyDescent="0.3">
      <c r="A199" t="s">
        <v>1185</v>
      </c>
      <c r="B199" t="s">
        <v>1180</v>
      </c>
      <c r="C199" t="s">
        <v>818</v>
      </c>
      <c r="D199" s="4">
        <v>47324</v>
      </c>
    </row>
    <row r="200" spans="1:4" x14ac:dyDescent="0.3">
      <c r="A200" t="s">
        <v>1186</v>
      </c>
      <c r="B200" t="s">
        <v>1180</v>
      </c>
      <c r="C200" t="s">
        <v>830</v>
      </c>
      <c r="D200" s="4">
        <v>33489</v>
      </c>
    </row>
    <row r="201" spans="1:4" x14ac:dyDescent="0.3">
      <c r="A201" t="s">
        <v>1187</v>
      </c>
      <c r="B201" t="s">
        <v>1180</v>
      </c>
      <c r="C201" t="s">
        <v>831</v>
      </c>
      <c r="D201" s="4">
        <v>73279</v>
      </c>
    </row>
    <row r="202" spans="1:4" x14ac:dyDescent="0.3">
      <c r="A202" t="s">
        <v>1188</v>
      </c>
      <c r="B202" t="s">
        <v>1180</v>
      </c>
      <c r="C202" t="s">
        <v>720</v>
      </c>
      <c r="D202" s="4">
        <v>48637</v>
      </c>
    </row>
    <row r="203" spans="1:4" x14ac:dyDescent="0.3">
      <c r="A203" t="s">
        <v>1189</v>
      </c>
      <c r="B203" t="s">
        <v>1180</v>
      </c>
      <c r="C203" t="s">
        <v>832</v>
      </c>
      <c r="D203" s="4">
        <v>61692</v>
      </c>
    </row>
    <row r="204" spans="1:4" x14ac:dyDescent="0.3">
      <c r="A204" t="s">
        <v>1190</v>
      </c>
      <c r="B204" t="s">
        <v>1180</v>
      </c>
      <c r="C204" t="s">
        <v>833</v>
      </c>
      <c r="D204" s="4">
        <v>63851</v>
      </c>
    </row>
    <row r="205" spans="1:4" x14ac:dyDescent="0.3">
      <c r="A205" t="s">
        <v>1191</v>
      </c>
      <c r="B205" t="s">
        <v>1180</v>
      </c>
      <c r="C205" t="s">
        <v>834</v>
      </c>
      <c r="D205" s="4">
        <v>20131</v>
      </c>
    </row>
    <row r="206" spans="1:4" x14ac:dyDescent="0.3">
      <c r="A206" t="s">
        <v>1192</v>
      </c>
      <c r="B206" t="s">
        <v>1180</v>
      </c>
      <c r="C206" t="s">
        <v>771</v>
      </c>
      <c r="D206" s="4">
        <v>53221</v>
      </c>
    </row>
    <row r="207" spans="1:4" x14ac:dyDescent="0.3">
      <c r="A207" t="s">
        <v>1193</v>
      </c>
      <c r="B207" t="s">
        <v>1180</v>
      </c>
      <c r="C207" t="s">
        <v>777</v>
      </c>
      <c r="D207" s="4">
        <v>55702</v>
      </c>
    </row>
    <row r="208" spans="1:4" x14ac:dyDescent="0.3">
      <c r="A208" t="s">
        <v>1194</v>
      </c>
      <c r="B208" t="s">
        <v>1180</v>
      </c>
      <c r="C208" t="s">
        <v>779</v>
      </c>
      <c r="D208" s="4">
        <v>44857</v>
      </c>
    </row>
    <row r="209" spans="1:4" x14ac:dyDescent="0.3">
      <c r="A209" t="s">
        <v>1195</v>
      </c>
      <c r="B209" t="s">
        <v>1180</v>
      </c>
      <c r="C209" t="s">
        <v>835</v>
      </c>
      <c r="D209" s="4">
        <v>41581</v>
      </c>
    </row>
    <row r="210" spans="1:4" x14ac:dyDescent="0.3">
      <c r="A210" t="s">
        <v>1196</v>
      </c>
      <c r="B210" t="s">
        <v>1180</v>
      </c>
      <c r="C210" t="s">
        <v>836</v>
      </c>
      <c r="D210" s="4">
        <v>62867</v>
      </c>
    </row>
    <row r="211" spans="1:4" x14ac:dyDescent="0.3">
      <c r="A211" t="s">
        <v>1197</v>
      </c>
      <c r="B211" t="s">
        <v>1180</v>
      </c>
      <c r="C211" t="s">
        <v>837</v>
      </c>
      <c r="D211" s="4">
        <v>35398</v>
      </c>
    </row>
    <row r="212" spans="1:4" x14ac:dyDescent="0.3">
      <c r="A212" t="s">
        <v>1198</v>
      </c>
      <c r="B212" t="s">
        <v>846</v>
      </c>
      <c r="C212" t="s">
        <v>974</v>
      </c>
      <c r="D212" s="4">
        <v>42827</v>
      </c>
    </row>
    <row r="213" spans="1:4" x14ac:dyDescent="0.3">
      <c r="A213" t="s">
        <v>1199</v>
      </c>
      <c r="B213" t="s">
        <v>846</v>
      </c>
      <c r="C213" t="s">
        <v>972</v>
      </c>
      <c r="D213" s="4">
        <v>43153</v>
      </c>
    </row>
    <row r="214" spans="1:4" x14ac:dyDescent="0.3">
      <c r="A214" t="s">
        <v>1200</v>
      </c>
      <c r="B214" t="s">
        <v>846</v>
      </c>
      <c r="C214" t="s">
        <v>973</v>
      </c>
      <c r="D214" s="4">
        <v>97129</v>
      </c>
    </row>
    <row r="215" spans="1:4" x14ac:dyDescent="0.3">
      <c r="A215" t="s">
        <v>1201</v>
      </c>
      <c r="B215" t="s">
        <v>846</v>
      </c>
      <c r="C215" t="s">
        <v>969</v>
      </c>
      <c r="D215" s="4">
        <v>36762</v>
      </c>
    </row>
    <row r="216" spans="1:4" x14ac:dyDescent="0.3">
      <c r="A216" t="s">
        <v>1202</v>
      </c>
      <c r="B216" t="s">
        <v>846</v>
      </c>
      <c r="C216" t="s">
        <v>970</v>
      </c>
      <c r="D216" s="4">
        <v>117017</v>
      </c>
    </row>
    <row r="217" spans="1:4" x14ac:dyDescent="0.3">
      <c r="A217" t="s">
        <v>1203</v>
      </c>
      <c r="B217" t="s">
        <v>846</v>
      </c>
      <c r="C217" t="s">
        <v>968</v>
      </c>
      <c r="D217" s="4">
        <v>19876</v>
      </c>
    </row>
    <row r="218" spans="1:4" x14ac:dyDescent="0.3">
      <c r="A218" t="s">
        <v>1204</v>
      </c>
      <c r="B218" t="s">
        <v>846</v>
      </c>
      <c r="C218" t="s">
        <v>967</v>
      </c>
      <c r="D218" s="4">
        <v>40283</v>
      </c>
    </row>
    <row r="219" spans="1:4" x14ac:dyDescent="0.3">
      <c r="A219" t="s">
        <v>1205</v>
      </c>
      <c r="B219" t="s">
        <v>846</v>
      </c>
      <c r="C219" t="s">
        <v>954</v>
      </c>
      <c r="D219" s="4">
        <v>112555</v>
      </c>
    </row>
    <row r="220" spans="1:4" x14ac:dyDescent="0.3">
      <c r="A220" t="s">
        <v>1206</v>
      </c>
      <c r="B220" t="s">
        <v>846</v>
      </c>
      <c r="C220" t="s">
        <v>956</v>
      </c>
      <c r="D220" s="4">
        <v>97993</v>
      </c>
    </row>
    <row r="221" spans="1:4" x14ac:dyDescent="0.3">
      <c r="A221" t="s">
        <v>1207</v>
      </c>
      <c r="B221" t="s">
        <v>846</v>
      </c>
      <c r="C221" t="s">
        <v>955</v>
      </c>
      <c r="D221" s="4">
        <v>127537</v>
      </c>
    </row>
    <row r="222" spans="1:4" x14ac:dyDescent="0.3">
      <c r="A222" t="s">
        <v>1208</v>
      </c>
      <c r="B222" t="s">
        <v>846</v>
      </c>
      <c r="C222" t="s">
        <v>844</v>
      </c>
      <c r="D222" s="4">
        <v>247601</v>
      </c>
    </row>
    <row r="223" spans="1:4" x14ac:dyDescent="0.3">
      <c r="A223" t="s">
        <v>1209</v>
      </c>
      <c r="B223" t="s">
        <v>846</v>
      </c>
      <c r="C223" t="s">
        <v>958</v>
      </c>
      <c r="D223" s="4">
        <v>93949</v>
      </c>
    </row>
    <row r="224" spans="1:4" x14ac:dyDescent="0.3">
      <c r="A224" t="s">
        <v>1210</v>
      </c>
      <c r="B224" t="s">
        <v>846</v>
      </c>
      <c r="C224" t="s">
        <v>845</v>
      </c>
      <c r="D224" s="4">
        <v>26754</v>
      </c>
    </row>
    <row r="225" spans="1:4" x14ac:dyDescent="0.3">
      <c r="A225" t="s">
        <v>1211</v>
      </c>
      <c r="B225" t="s">
        <v>846</v>
      </c>
      <c r="C225" t="s">
        <v>959</v>
      </c>
      <c r="D225" s="4">
        <v>80292</v>
      </c>
    </row>
    <row r="226" spans="1:4" x14ac:dyDescent="0.3">
      <c r="A226" t="s">
        <v>1212</v>
      </c>
      <c r="B226" t="s">
        <v>846</v>
      </c>
      <c r="C226" t="s">
        <v>846</v>
      </c>
      <c r="D226" s="4">
        <v>106274</v>
      </c>
    </row>
    <row r="227" spans="1:4" x14ac:dyDescent="0.3">
      <c r="A227" t="s">
        <v>1214</v>
      </c>
      <c r="B227" t="s">
        <v>1213</v>
      </c>
      <c r="C227" t="s">
        <v>838</v>
      </c>
      <c r="D227" s="4">
        <v>181915</v>
      </c>
    </row>
    <row r="228" spans="1:4" x14ac:dyDescent="0.3">
      <c r="A228" t="s">
        <v>1215</v>
      </c>
      <c r="B228" t="s">
        <v>1213</v>
      </c>
      <c r="C228" t="s">
        <v>839</v>
      </c>
      <c r="D228" s="4">
        <v>121517</v>
      </c>
    </row>
    <row r="229" spans="1:4" x14ac:dyDescent="0.3">
      <c r="A229" t="s">
        <v>1216</v>
      </c>
      <c r="B229" t="s">
        <v>1213</v>
      </c>
      <c r="C229" t="s">
        <v>840</v>
      </c>
      <c r="D229" s="4">
        <v>56562</v>
      </c>
    </row>
    <row r="230" spans="1:4" x14ac:dyDescent="0.3">
      <c r="A230" t="s">
        <v>1217</v>
      </c>
      <c r="B230" t="s">
        <v>1213</v>
      </c>
      <c r="C230" t="s">
        <v>841</v>
      </c>
      <c r="D230" s="4">
        <v>100317</v>
      </c>
    </row>
    <row r="231" spans="1:4" x14ac:dyDescent="0.3">
      <c r="A231" t="s">
        <v>1218</v>
      </c>
      <c r="B231" t="s">
        <v>1213</v>
      </c>
      <c r="C231" t="s">
        <v>847</v>
      </c>
      <c r="D231" s="4">
        <v>409877</v>
      </c>
    </row>
    <row r="232" spans="1:4" x14ac:dyDescent="0.3">
      <c r="A232" t="s">
        <v>1219</v>
      </c>
      <c r="B232" t="s">
        <v>1213</v>
      </c>
      <c r="C232" t="s">
        <v>848</v>
      </c>
      <c r="D232" s="4">
        <v>42345</v>
      </c>
    </row>
    <row r="233" spans="1:4" x14ac:dyDescent="0.3">
      <c r="A233" t="s">
        <v>1220</v>
      </c>
      <c r="B233" t="s">
        <v>1213</v>
      </c>
      <c r="C233" t="s">
        <v>842</v>
      </c>
      <c r="D233" s="4">
        <v>134624</v>
      </c>
    </row>
    <row r="234" spans="1:4" x14ac:dyDescent="0.3">
      <c r="A234" t="s">
        <v>1221</v>
      </c>
      <c r="B234" t="s">
        <v>1213</v>
      </c>
      <c r="C234" t="s">
        <v>849</v>
      </c>
      <c r="D234" s="4">
        <v>113035</v>
      </c>
    </row>
    <row r="235" spans="1:4" x14ac:dyDescent="0.3">
      <c r="A235" t="s">
        <v>1222</v>
      </c>
      <c r="B235" t="s">
        <v>1213</v>
      </c>
      <c r="C235" t="s">
        <v>850</v>
      </c>
      <c r="D235" s="4">
        <v>79498</v>
      </c>
    </row>
    <row r="236" spans="1:4" x14ac:dyDescent="0.3">
      <c r="A236" t="s">
        <v>1223</v>
      </c>
      <c r="B236" t="s">
        <v>1213</v>
      </c>
      <c r="C236" t="s">
        <v>851</v>
      </c>
      <c r="D236" s="4">
        <v>107133</v>
      </c>
    </row>
    <row r="237" spans="1:4" x14ac:dyDescent="0.3">
      <c r="A237" t="s">
        <v>1224</v>
      </c>
      <c r="B237" t="s">
        <v>1213</v>
      </c>
      <c r="C237" t="s">
        <v>852</v>
      </c>
      <c r="D237" s="4">
        <v>45854</v>
      </c>
    </row>
    <row r="238" spans="1:4" x14ac:dyDescent="0.3">
      <c r="A238" t="s">
        <v>1225</v>
      </c>
      <c r="B238" t="s">
        <v>1213</v>
      </c>
      <c r="C238" t="s">
        <v>853</v>
      </c>
      <c r="D238" s="4">
        <v>39279</v>
      </c>
    </row>
    <row r="239" spans="1:4" x14ac:dyDescent="0.3">
      <c r="A239" t="s">
        <v>1226</v>
      </c>
      <c r="B239" t="s">
        <v>1213</v>
      </c>
      <c r="C239" t="s">
        <v>854</v>
      </c>
      <c r="D239" s="4">
        <v>49116</v>
      </c>
    </row>
    <row r="240" spans="1:4" x14ac:dyDescent="0.3">
      <c r="A240" t="s">
        <v>1227</v>
      </c>
      <c r="B240" t="s">
        <v>1213</v>
      </c>
      <c r="C240" t="s">
        <v>855</v>
      </c>
      <c r="D240" s="4">
        <v>22104</v>
      </c>
    </row>
    <row r="241" spans="1:4" x14ac:dyDescent="0.3">
      <c r="A241" t="s">
        <v>1228</v>
      </c>
      <c r="B241" t="s">
        <v>1213</v>
      </c>
      <c r="C241" t="s">
        <v>856</v>
      </c>
      <c r="D241" s="4">
        <v>40799</v>
      </c>
    </row>
    <row r="242" spans="1:4" x14ac:dyDescent="0.3">
      <c r="A242" t="s">
        <v>1229</v>
      </c>
      <c r="B242" t="s">
        <v>1213</v>
      </c>
      <c r="C242" t="s">
        <v>648</v>
      </c>
      <c r="D242" s="4">
        <v>68408</v>
      </c>
    </row>
    <row r="243" spans="1:4" x14ac:dyDescent="0.3">
      <c r="A243" t="s">
        <v>1231</v>
      </c>
      <c r="B243" t="s">
        <v>1230</v>
      </c>
      <c r="C243" t="s">
        <v>857</v>
      </c>
      <c r="D243" s="4">
        <v>155963</v>
      </c>
    </row>
    <row r="244" spans="1:4" x14ac:dyDescent="0.3">
      <c r="A244" t="s">
        <v>1232</v>
      </c>
      <c r="B244" t="s">
        <v>1230</v>
      </c>
      <c r="C244" t="s">
        <v>859</v>
      </c>
      <c r="D244" s="4">
        <v>199418</v>
      </c>
    </row>
    <row r="245" spans="1:4" x14ac:dyDescent="0.3">
      <c r="A245" t="s">
        <v>1233</v>
      </c>
      <c r="B245" t="s">
        <v>1230</v>
      </c>
      <c r="C245" t="s">
        <v>862</v>
      </c>
      <c r="D245" s="4">
        <v>198872</v>
      </c>
    </row>
    <row r="246" spans="1:4" x14ac:dyDescent="0.3">
      <c r="A246" t="s">
        <v>1234</v>
      </c>
      <c r="B246" t="s">
        <v>1230</v>
      </c>
      <c r="C246" t="s">
        <v>863</v>
      </c>
      <c r="D246" s="4">
        <v>124401</v>
      </c>
    </row>
    <row r="247" spans="1:4" x14ac:dyDescent="0.3">
      <c r="A247" t="s">
        <v>1235</v>
      </c>
      <c r="B247" t="s">
        <v>1230</v>
      </c>
      <c r="C247" t="s">
        <v>864</v>
      </c>
      <c r="D247" s="4">
        <v>104496</v>
      </c>
    </row>
    <row r="248" spans="1:4" x14ac:dyDescent="0.3">
      <c r="A248" t="s">
        <v>1236</v>
      </c>
      <c r="B248" t="s">
        <v>1230</v>
      </c>
      <c r="C248" t="s">
        <v>861</v>
      </c>
      <c r="D248" s="4">
        <v>94919</v>
      </c>
    </row>
    <row r="249" spans="1:4" x14ac:dyDescent="0.3">
      <c r="A249" t="s">
        <v>1237</v>
      </c>
      <c r="B249" t="s">
        <v>1230</v>
      </c>
      <c r="C249" t="s">
        <v>865</v>
      </c>
      <c r="D249" s="4">
        <v>147574</v>
      </c>
    </row>
    <row r="250" spans="1:4" x14ac:dyDescent="0.3">
      <c r="A250" t="s">
        <v>1238</v>
      </c>
      <c r="B250" t="s">
        <v>1230</v>
      </c>
      <c r="C250" t="s">
        <v>625</v>
      </c>
      <c r="D250" s="4">
        <v>89357</v>
      </c>
    </row>
    <row r="251" spans="1:4" x14ac:dyDescent="0.3">
      <c r="A251" t="s">
        <v>1240</v>
      </c>
      <c r="B251" t="s">
        <v>1239</v>
      </c>
      <c r="C251" t="s">
        <v>866</v>
      </c>
      <c r="D251" s="4">
        <v>80431</v>
      </c>
    </row>
    <row r="252" spans="1:4" x14ac:dyDescent="0.3">
      <c r="A252" t="s">
        <v>1241</v>
      </c>
      <c r="B252" t="s">
        <v>1239</v>
      </c>
      <c r="C252" t="s">
        <v>860</v>
      </c>
      <c r="D252" s="4">
        <v>113618</v>
      </c>
    </row>
    <row r="253" spans="1:4" x14ac:dyDescent="0.3">
      <c r="A253" t="s">
        <v>1242</v>
      </c>
      <c r="B253" t="s">
        <v>1239</v>
      </c>
      <c r="C253" t="s">
        <v>867</v>
      </c>
      <c r="D253" s="4">
        <v>58495</v>
      </c>
    </row>
    <row r="254" spans="1:4" x14ac:dyDescent="0.3">
      <c r="A254" t="s">
        <v>1243</v>
      </c>
      <c r="B254" t="s">
        <v>1239</v>
      </c>
      <c r="C254" t="s">
        <v>868</v>
      </c>
      <c r="D254" s="4">
        <v>57107</v>
      </c>
    </row>
    <row r="255" spans="1:4" x14ac:dyDescent="0.3">
      <c r="A255" t="s">
        <v>1244</v>
      </c>
      <c r="B255" t="s">
        <v>1239</v>
      </c>
      <c r="C255" t="s">
        <v>871</v>
      </c>
      <c r="D255" s="4">
        <v>64021</v>
      </c>
    </row>
    <row r="256" spans="1:4" x14ac:dyDescent="0.3">
      <c r="A256" t="s">
        <v>1245</v>
      </c>
      <c r="B256" t="s">
        <v>1239</v>
      </c>
      <c r="C256" t="s">
        <v>872</v>
      </c>
      <c r="D256" s="4">
        <v>42742</v>
      </c>
    </row>
    <row r="257" spans="1:4" x14ac:dyDescent="0.3">
      <c r="A257" t="s">
        <v>1246</v>
      </c>
      <c r="B257" t="s">
        <v>1239</v>
      </c>
      <c r="C257" t="s">
        <v>873</v>
      </c>
      <c r="D257" s="4">
        <v>66457</v>
      </c>
    </row>
    <row r="258" spans="1:4" x14ac:dyDescent="0.3">
      <c r="A258" t="s">
        <v>1247</v>
      </c>
      <c r="B258" t="s">
        <v>1239</v>
      </c>
      <c r="C258" t="s">
        <v>869</v>
      </c>
      <c r="D258" s="4">
        <v>42872</v>
      </c>
    </row>
    <row r="259" spans="1:4" x14ac:dyDescent="0.3">
      <c r="A259" t="s">
        <v>1248</v>
      </c>
      <c r="B259" t="s">
        <v>1239</v>
      </c>
      <c r="C259" t="s">
        <v>876</v>
      </c>
      <c r="D259" s="4">
        <v>40994</v>
      </c>
    </row>
    <row r="260" spans="1:4" x14ac:dyDescent="0.3">
      <c r="A260" t="s">
        <v>1249</v>
      </c>
      <c r="B260" t="s">
        <v>1239</v>
      </c>
      <c r="C260" t="s">
        <v>878</v>
      </c>
      <c r="D260" s="4">
        <v>144439</v>
      </c>
    </row>
    <row r="261" spans="1:4" x14ac:dyDescent="0.3">
      <c r="A261" t="s">
        <v>1250</v>
      </c>
      <c r="B261" t="s">
        <v>1239</v>
      </c>
      <c r="C261" t="s">
        <v>870</v>
      </c>
      <c r="D261" s="4">
        <v>73444</v>
      </c>
    </row>
    <row r="262" spans="1:4" x14ac:dyDescent="0.3">
      <c r="A262" t="s">
        <v>1251</v>
      </c>
      <c r="B262" t="s">
        <v>1239</v>
      </c>
      <c r="C262" t="s">
        <v>881</v>
      </c>
      <c r="D262" s="4">
        <v>81737</v>
      </c>
    </row>
    <row r="263" spans="1:4" x14ac:dyDescent="0.3">
      <c r="A263" t="s">
        <v>1252</v>
      </c>
      <c r="B263" t="s">
        <v>1239</v>
      </c>
      <c r="C263" t="s">
        <v>882</v>
      </c>
      <c r="D263" s="4">
        <v>70166</v>
      </c>
    </row>
    <row r="264" spans="1:4" x14ac:dyDescent="0.3">
      <c r="A264" t="s">
        <v>1253</v>
      </c>
      <c r="B264" t="s">
        <v>1239</v>
      </c>
      <c r="C264" t="s">
        <v>883</v>
      </c>
      <c r="D264" s="4">
        <v>41392</v>
      </c>
    </row>
    <row r="265" spans="1:4" x14ac:dyDescent="0.3">
      <c r="A265" t="s">
        <v>1254</v>
      </c>
      <c r="B265" t="s">
        <v>1239</v>
      </c>
      <c r="C265" t="s">
        <v>879</v>
      </c>
      <c r="D265" s="4">
        <v>133086</v>
      </c>
    </row>
    <row r="266" spans="1:4" x14ac:dyDescent="0.3">
      <c r="A266" t="s">
        <v>1255</v>
      </c>
      <c r="B266" t="s">
        <v>895</v>
      </c>
      <c r="C266" t="s">
        <v>880</v>
      </c>
      <c r="D266" s="4">
        <v>16512</v>
      </c>
    </row>
    <row r="267" spans="1:4" x14ac:dyDescent="0.3">
      <c r="A267" t="s">
        <v>1256</v>
      </c>
      <c r="B267" t="s">
        <v>895</v>
      </c>
      <c r="C267" t="s">
        <v>843</v>
      </c>
      <c r="D267" s="4">
        <v>6673</v>
      </c>
    </row>
    <row r="268" spans="1:4" x14ac:dyDescent="0.3">
      <c r="A268" t="s">
        <v>1257</v>
      </c>
      <c r="B268" t="s">
        <v>895</v>
      </c>
      <c r="C268" t="s">
        <v>884</v>
      </c>
      <c r="D268" s="4">
        <v>16332</v>
      </c>
    </row>
    <row r="269" spans="1:4" x14ac:dyDescent="0.3">
      <c r="A269" t="s">
        <v>1258</v>
      </c>
      <c r="B269" t="s">
        <v>895</v>
      </c>
      <c r="C269" t="s">
        <v>885</v>
      </c>
      <c r="D269" s="4">
        <v>13160</v>
      </c>
    </row>
    <row r="270" spans="1:4" x14ac:dyDescent="0.3">
      <c r="A270" t="s">
        <v>1259</v>
      </c>
      <c r="B270" t="s">
        <v>895</v>
      </c>
      <c r="C270" t="s">
        <v>651</v>
      </c>
      <c r="D270" s="4">
        <v>29457</v>
      </c>
    </row>
    <row r="271" spans="1:4" x14ac:dyDescent="0.3">
      <c r="A271" t="s">
        <v>1260</v>
      </c>
      <c r="B271" t="s">
        <v>895</v>
      </c>
      <c r="C271" t="s">
        <v>886</v>
      </c>
      <c r="D271" s="4">
        <v>30427</v>
      </c>
    </row>
    <row r="272" spans="1:4" x14ac:dyDescent="0.3">
      <c r="A272" t="s">
        <v>1261</v>
      </c>
      <c r="B272" t="s">
        <v>895</v>
      </c>
      <c r="C272" t="s">
        <v>887</v>
      </c>
      <c r="D272" s="4">
        <v>33062</v>
      </c>
    </row>
    <row r="273" spans="1:4" x14ac:dyDescent="0.3">
      <c r="A273" t="s">
        <v>1262</v>
      </c>
      <c r="B273" t="s">
        <v>895</v>
      </c>
      <c r="C273" t="s">
        <v>888</v>
      </c>
      <c r="D273" s="4">
        <v>11791</v>
      </c>
    </row>
    <row r="274" spans="1:4" x14ac:dyDescent="0.3">
      <c r="A274" t="s">
        <v>1263</v>
      </c>
      <c r="B274" t="s">
        <v>895</v>
      </c>
      <c r="C274" t="s">
        <v>890</v>
      </c>
      <c r="D274" s="4">
        <v>53243</v>
      </c>
    </row>
    <row r="275" spans="1:4" x14ac:dyDescent="0.3">
      <c r="A275" t="s">
        <v>1264</v>
      </c>
      <c r="B275" t="s">
        <v>895</v>
      </c>
      <c r="C275" t="s">
        <v>891</v>
      </c>
      <c r="D275" s="4">
        <v>14436</v>
      </c>
    </row>
    <row r="276" spans="1:4" x14ac:dyDescent="0.3">
      <c r="A276" t="s">
        <v>1265</v>
      </c>
      <c r="B276" t="s">
        <v>895</v>
      </c>
      <c r="C276" t="s">
        <v>892</v>
      </c>
      <c r="D276" s="4">
        <v>20494</v>
      </c>
    </row>
    <row r="277" spans="1:4" x14ac:dyDescent="0.3">
      <c r="A277" t="s">
        <v>1266</v>
      </c>
      <c r="B277" t="s">
        <v>895</v>
      </c>
      <c r="C277" t="s">
        <v>893</v>
      </c>
      <c r="D277" s="4">
        <v>59968</v>
      </c>
    </row>
    <row r="278" spans="1:4" x14ac:dyDescent="0.3">
      <c r="A278" t="s">
        <v>1267</v>
      </c>
      <c r="B278" t="s">
        <v>895</v>
      </c>
      <c r="C278" t="s">
        <v>895</v>
      </c>
      <c r="D278" s="4">
        <v>62420</v>
      </c>
    </row>
    <row r="279" spans="1:4" x14ac:dyDescent="0.3">
      <c r="A279" t="s">
        <v>1268</v>
      </c>
      <c r="B279" t="s">
        <v>895</v>
      </c>
      <c r="C279" t="s">
        <v>897</v>
      </c>
      <c r="D279" s="4">
        <v>16257</v>
      </c>
    </row>
    <row r="280" spans="1:4" x14ac:dyDescent="0.3">
      <c r="A280" t="s">
        <v>1269</v>
      </c>
      <c r="B280" t="s">
        <v>908</v>
      </c>
      <c r="C280" t="s">
        <v>900</v>
      </c>
      <c r="D280" s="4">
        <v>62985</v>
      </c>
    </row>
    <row r="281" spans="1:4" x14ac:dyDescent="0.3">
      <c r="A281" t="s">
        <v>1270</v>
      </c>
      <c r="B281" t="s">
        <v>908</v>
      </c>
      <c r="C281" t="s">
        <v>902</v>
      </c>
      <c r="D281" s="4">
        <v>94220</v>
      </c>
    </row>
    <row r="282" spans="1:4" x14ac:dyDescent="0.3">
      <c r="A282" t="s">
        <v>1271</v>
      </c>
      <c r="B282" t="s">
        <v>908</v>
      </c>
      <c r="C282" t="s">
        <v>903</v>
      </c>
      <c r="D282" s="4">
        <v>120988</v>
      </c>
    </row>
    <row r="283" spans="1:4" x14ac:dyDescent="0.3">
      <c r="A283" t="s">
        <v>1272</v>
      </c>
      <c r="B283" t="s">
        <v>908</v>
      </c>
      <c r="C283" t="s">
        <v>904</v>
      </c>
      <c r="D283" s="4">
        <v>103456</v>
      </c>
    </row>
    <row r="284" spans="1:4" x14ac:dyDescent="0.3">
      <c r="A284" t="s">
        <v>1273</v>
      </c>
      <c r="B284" t="s">
        <v>908</v>
      </c>
      <c r="C284" t="s">
        <v>858</v>
      </c>
      <c r="D284" s="4">
        <v>144700</v>
      </c>
    </row>
    <row r="285" spans="1:4" x14ac:dyDescent="0.3">
      <c r="A285" t="s">
        <v>1274</v>
      </c>
      <c r="B285" t="s">
        <v>908</v>
      </c>
      <c r="C285" t="s">
        <v>874</v>
      </c>
      <c r="D285" s="4">
        <v>61480</v>
      </c>
    </row>
    <row r="286" spans="1:4" x14ac:dyDescent="0.3">
      <c r="A286" t="s">
        <v>1275</v>
      </c>
      <c r="B286" t="s">
        <v>908</v>
      </c>
      <c r="C286" t="s">
        <v>875</v>
      </c>
      <c r="D286" s="4">
        <v>95755</v>
      </c>
    </row>
    <row r="287" spans="1:4" x14ac:dyDescent="0.3">
      <c r="A287" t="s">
        <v>1276</v>
      </c>
      <c r="B287" t="s">
        <v>908</v>
      </c>
      <c r="C287" t="s">
        <v>877</v>
      </c>
      <c r="D287" s="4">
        <v>32489</v>
      </c>
    </row>
    <row r="288" spans="1:4" x14ac:dyDescent="0.3">
      <c r="A288" t="s">
        <v>1277</v>
      </c>
      <c r="B288" t="s">
        <v>908</v>
      </c>
      <c r="C288" t="s">
        <v>908</v>
      </c>
      <c r="D288" s="4">
        <v>80927</v>
      </c>
    </row>
    <row r="289" spans="1:4" x14ac:dyDescent="0.3">
      <c r="A289" t="s">
        <v>1279</v>
      </c>
      <c r="B289" t="s">
        <v>1278</v>
      </c>
      <c r="C289" t="s">
        <v>964</v>
      </c>
      <c r="D289" s="4">
        <v>6618</v>
      </c>
    </row>
    <row r="290" spans="1:4" x14ac:dyDescent="0.3">
      <c r="A290" t="s">
        <v>1280</v>
      </c>
      <c r="B290" t="s">
        <v>1278</v>
      </c>
      <c r="C290" t="s">
        <v>894</v>
      </c>
      <c r="D290" s="4">
        <v>5944</v>
      </c>
    </row>
    <row r="291" spans="1:4" x14ac:dyDescent="0.3">
      <c r="A291" t="s">
        <v>1281</v>
      </c>
      <c r="B291" t="s">
        <v>1278</v>
      </c>
      <c r="C291" t="s">
        <v>957</v>
      </c>
      <c r="D291" s="4">
        <v>10602</v>
      </c>
    </row>
    <row r="292" spans="1:4" x14ac:dyDescent="0.3">
      <c r="A292" t="s">
        <v>1282</v>
      </c>
      <c r="B292" t="s">
        <v>1278</v>
      </c>
      <c r="C292" t="s">
        <v>896</v>
      </c>
      <c r="D292" s="4">
        <v>56832</v>
      </c>
    </row>
    <row r="293" spans="1:4" x14ac:dyDescent="0.3">
      <c r="A293" t="s">
        <v>1283</v>
      </c>
      <c r="B293" t="s">
        <v>1278</v>
      </c>
      <c r="C293" t="s">
        <v>898</v>
      </c>
      <c r="D293" s="4">
        <v>11190</v>
      </c>
    </row>
    <row r="294" spans="1:4" x14ac:dyDescent="0.3">
      <c r="A294" t="s">
        <v>1284</v>
      </c>
      <c r="B294" t="s">
        <v>1278</v>
      </c>
      <c r="C294" t="s">
        <v>899</v>
      </c>
      <c r="D294" s="4">
        <v>22375</v>
      </c>
    </row>
    <row r="295" spans="1:4" x14ac:dyDescent="0.3">
      <c r="A295" t="s">
        <v>1285</v>
      </c>
      <c r="B295" t="s">
        <v>1278</v>
      </c>
      <c r="C295" t="s">
        <v>910</v>
      </c>
      <c r="D295" s="4">
        <v>24589</v>
      </c>
    </row>
    <row r="296" spans="1:4" x14ac:dyDescent="0.3">
      <c r="A296" t="s">
        <v>1286</v>
      </c>
      <c r="B296" t="s">
        <v>1278</v>
      </c>
      <c r="C296" t="s">
        <v>911</v>
      </c>
      <c r="D296" s="4">
        <v>24251</v>
      </c>
    </row>
    <row r="297" spans="1:4" x14ac:dyDescent="0.3">
      <c r="A297" t="s">
        <v>1287</v>
      </c>
      <c r="B297" t="s">
        <v>1278</v>
      </c>
      <c r="C297" t="s">
        <v>912</v>
      </c>
      <c r="D297" s="4">
        <v>23598</v>
      </c>
    </row>
    <row r="298" spans="1:4" x14ac:dyDescent="0.3">
      <c r="A298" t="s">
        <v>1288</v>
      </c>
      <c r="B298" t="s">
        <v>920</v>
      </c>
      <c r="C298" t="s">
        <v>901</v>
      </c>
      <c r="D298" s="4">
        <v>53736</v>
      </c>
    </row>
    <row r="299" spans="1:4" x14ac:dyDescent="0.3">
      <c r="A299" t="s">
        <v>1289</v>
      </c>
      <c r="B299" t="s">
        <v>920</v>
      </c>
      <c r="C299" t="s">
        <v>905</v>
      </c>
      <c r="D299" s="4">
        <v>28315</v>
      </c>
    </row>
    <row r="300" spans="1:4" x14ac:dyDescent="0.3">
      <c r="A300" t="s">
        <v>1290</v>
      </c>
      <c r="B300" t="s">
        <v>920</v>
      </c>
      <c r="C300" t="s">
        <v>906</v>
      </c>
      <c r="D300" s="4">
        <v>55611</v>
      </c>
    </row>
    <row r="301" spans="1:4" x14ac:dyDescent="0.3">
      <c r="A301" t="s">
        <v>1291</v>
      </c>
      <c r="B301" t="s">
        <v>920</v>
      </c>
      <c r="C301" t="s">
        <v>907</v>
      </c>
      <c r="D301" s="4">
        <v>46443</v>
      </c>
    </row>
    <row r="302" spans="1:4" x14ac:dyDescent="0.3">
      <c r="A302" t="s">
        <v>1292</v>
      </c>
      <c r="B302" t="s">
        <v>920</v>
      </c>
      <c r="C302" t="s">
        <v>909</v>
      </c>
      <c r="D302" s="4">
        <v>55287</v>
      </c>
    </row>
    <row r="303" spans="1:4" x14ac:dyDescent="0.3">
      <c r="A303" t="s">
        <v>1293</v>
      </c>
      <c r="B303" t="s">
        <v>920</v>
      </c>
      <c r="C303" t="s">
        <v>913</v>
      </c>
      <c r="D303" s="4">
        <v>34200</v>
      </c>
    </row>
    <row r="304" spans="1:4" x14ac:dyDescent="0.3">
      <c r="A304" t="s">
        <v>1294</v>
      </c>
      <c r="B304" t="s">
        <v>920</v>
      </c>
      <c r="C304" t="s">
        <v>915</v>
      </c>
      <c r="D304" s="4">
        <v>26420</v>
      </c>
    </row>
    <row r="305" spans="1:4" x14ac:dyDescent="0.3">
      <c r="A305" t="s">
        <v>1295</v>
      </c>
      <c r="B305" t="s">
        <v>920</v>
      </c>
      <c r="C305" t="s">
        <v>916</v>
      </c>
      <c r="D305" s="4">
        <v>50158</v>
      </c>
    </row>
    <row r="306" spans="1:4" x14ac:dyDescent="0.3">
      <c r="A306" t="s">
        <v>1296</v>
      </c>
      <c r="B306" t="s">
        <v>920</v>
      </c>
      <c r="C306" t="s">
        <v>917</v>
      </c>
      <c r="D306" s="4">
        <v>39310</v>
      </c>
    </row>
    <row r="307" spans="1:4" x14ac:dyDescent="0.3">
      <c r="A307" t="s">
        <v>1297</v>
      </c>
      <c r="B307" t="s">
        <v>920</v>
      </c>
      <c r="C307" t="s">
        <v>914</v>
      </c>
      <c r="D307" s="4">
        <v>57864</v>
      </c>
    </row>
    <row r="308" spans="1:4" x14ac:dyDescent="0.3">
      <c r="A308" t="s">
        <v>1298</v>
      </c>
      <c r="B308" t="s">
        <v>920</v>
      </c>
      <c r="C308" t="s">
        <v>918</v>
      </c>
      <c r="D308" s="4">
        <v>58823</v>
      </c>
    </row>
    <row r="309" spans="1:4" x14ac:dyDescent="0.3">
      <c r="A309" t="s">
        <v>1299</v>
      </c>
      <c r="B309" t="s">
        <v>920</v>
      </c>
      <c r="C309" t="s">
        <v>889</v>
      </c>
      <c r="D309" s="4">
        <v>106401</v>
      </c>
    </row>
    <row r="310" spans="1:4" x14ac:dyDescent="0.3">
      <c r="A310" t="s">
        <v>1300</v>
      </c>
      <c r="B310" t="s">
        <v>920</v>
      </c>
      <c r="C310" t="s">
        <v>919</v>
      </c>
      <c r="D310" s="4">
        <v>40642</v>
      </c>
    </row>
    <row r="311" spans="1:4" x14ac:dyDescent="0.3">
      <c r="A311" t="s">
        <v>1301</v>
      </c>
      <c r="B311" t="s">
        <v>920</v>
      </c>
      <c r="C311" t="s">
        <v>921</v>
      </c>
      <c r="D311" s="4">
        <v>32837</v>
      </c>
    </row>
    <row r="312" spans="1:4" x14ac:dyDescent="0.3">
      <c r="A312" t="s">
        <v>1302</v>
      </c>
      <c r="B312" t="s">
        <v>920</v>
      </c>
      <c r="C312" t="s">
        <v>920</v>
      </c>
      <c r="D312" s="4">
        <v>121527</v>
      </c>
    </row>
    <row r="313" spans="1:4" x14ac:dyDescent="0.3">
      <c r="A313" t="s">
        <v>1303</v>
      </c>
      <c r="B313" t="s">
        <v>920</v>
      </c>
      <c r="C313" t="s">
        <v>922</v>
      </c>
      <c r="D313" s="4">
        <v>48466</v>
      </c>
    </row>
    <row r="314" spans="1:4" x14ac:dyDescent="0.3">
      <c r="A314" t="s">
        <v>1304</v>
      </c>
      <c r="B314" t="s">
        <v>920</v>
      </c>
      <c r="C314" t="s">
        <v>932</v>
      </c>
      <c r="D314" s="4">
        <v>51677</v>
      </c>
    </row>
    <row r="315" spans="1:4" x14ac:dyDescent="0.3">
      <c r="A315" t="s">
        <v>1305</v>
      </c>
      <c r="B315" t="s">
        <v>920</v>
      </c>
      <c r="C315" t="s">
        <v>933</v>
      </c>
      <c r="D315" s="4">
        <v>67577</v>
      </c>
    </row>
    <row r="316" spans="1:4" x14ac:dyDescent="0.3">
      <c r="A316" t="s">
        <v>1306</v>
      </c>
      <c r="B316" t="s">
        <v>920</v>
      </c>
      <c r="C316" t="s">
        <v>934</v>
      </c>
      <c r="D316" s="4">
        <v>92373</v>
      </c>
    </row>
    <row r="317" spans="1:4" x14ac:dyDescent="0.3">
      <c r="A317" t="s">
        <v>1307</v>
      </c>
      <c r="B317" t="s">
        <v>920</v>
      </c>
      <c r="C317" t="s">
        <v>923</v>
      </c>
      <c r="D317" s="4">
        <v>41333</v>
      </c>
    </row>
    <row r="318" spans="1:4" x14ac:dyDescent="0.3">
      <c r="A318" t="s">
        <v>1308</v>
      </c>
      <c r="B318" t="s">
        <v>938</v>
      </c>
      <c r="C318" t="s">
        <v>925</v>
      </c>
      <c r="D318" s="4">
        <v>76701</v>
      </c>
    </row>
    <row r="319" spans="1:4" x14ac:dyDescent="0.3">
      <c r="A319" t="s">
        <v>1309</v>
      </c>
      <c r="B319" t="s">
        <v>938</v>
      </c>
      <c r="C319" t="s">
        <v>927</v>
      </c>
      <c r="D319" s="4">
        <v>108248</v>
      </c>
    </row>
    <row r="320" spans="1:4" x14ac:dyDescent="0.3">
      <c r="A320" t="s">
        <v>1310</v>
      </c>
      <c r="B320" t="s">
        <v>938</v>
      </c>
      <c r="C320" t="s">
        <v>929</v>
      </c>
      <c r="D320" s="4">
        <v>166350</v>
      </c>
    </row>
    <row r="321" spans="1:4" x14ac:dyDescent="0.3">
      <c r="A321" t="s">
        <v>1311</v>
      </c>
      <c r="B321" t="s">
        <v>938</v>
      </c>
      <c r="C321" t="s">
        <v>931</v>
      </c>
      <c r="D321" s="4">
        <v>70045</v>
      </c>
    </row>
    <row r="322" spans="1:4" x14ac:dyDescent="0.3">
      <c r="A322" t="s">
        <v>1312</v>
      </c>
      <c r="B322" t="s">
        <v>938</v>
      </c>
      <c r="C322" t="s">
        <v>936</v>
      </c>
      <c r="D322" s="4">
        <v>68301</v>
      </c>
    </row>
    <row r="323" spans="1:4" x14ac:dyDescent="0.3">
      <c r="A323" t="s">
        <v>1313</v>
      </c>
      <c r="B323" t="s">
        <v>938</v>
      </c>
      <c r="C323" t="s">
        <v>938</v>
      </c>
      <c r="D323" s="4">
        <v>147497</v>
      </c>
    </row>
    <row r="324" spans="1:4" x14ac:dyDescent="0.3">
      <c r="A324" t="s">
        <v>1314</v>
      </c>
      <c r="B324" t="s">
        <v>938</v>
      </c>
      <c r="C324" t="s">
        <v>940</v>
      </c>
      <c r="D324" s="4">
        <v>42204</v>
      </c>
    </row>
    <row r="325" spans="1:4" x14ac:dyDescent="0.3">
      <c r="A325" t="s">
        <v>1315</v>
      </c>
      <c r="B325" t="s">
        <v>938</v>
      </c>
      <c r="C325" t="s">
        <v>942</v>
      </c>
      <c r="D325" s="4">
        <v>69184</v>
      </c>
    </row>
    <row r="326" spans="1:4" x14ac:dyDescent="0.3">
      <c r="A326" t="s">
        <v>1316</v>
      </c>
      <c r="B326" t="s">
        <v>938</v>
      </c>
      <c r="C326" t="s">
        <v>944</v>
      </c>
      <c r="D326" s="4">
        <v>110470</v>
      </c>
    </row>
    <row r="327" spans="1:4" x14ac:dyDescent="0.3">
      <c r="A327" t="s">
        <v>1318</v>
      </c>
      <c r="B327" t="s">
        <v>1317</v>
      </c>
      <c r="C327" t="s">
        <v>945</v>
      </c>
      <c r="D327" s="4">
        <v>52041</v>
      </c>
    </row>
    <row r="328" spans="1:4" x14ac:dyDescent="0.3">
      <c r="A328" t="s">
        <v>1319</v>
      </c>
      <c r="B328" t="s">
        <v>1317</v>
      </c>
      <c r="C328" t="s">
        <v>946</v>
      </c>
      <c r="D328" s="4">
        <v>120216</v>
      </c>
    </row>
    <row r="329" spans="1:4" x14ac:dyDescent="0.3">
      <c r="A329" t="s">
        <v>1320</v>
      </c>
      <c r="B329" t="s">
        <v>1317</v>
      </c>
      <c r="C329" t="s">
        <v>947</v>
      </c>
      <c r="D329" s="4">
        <v>136743</v>
      </c>
    </row>
    <row r="330" spans="1:4" x14ac:dyDescent="0.3">
      <c r="A330" t="s">
        <v>1321</v>
      </c>
      <c r="B330" t="s">
        <v>1317</v>
      </c>
      <c r="C330" t="s">
        <v>948</v>
      </c>
      <c r="D330" s="4">
        <v>124163</v>
      </c>
    </row>
    <row r="331" spans="1:4" x14ac:dyDescent="0.3">
      <c r="A331" t="s">
        <v>1322</v>
      </c>
      <c r="B331" t="s">
        <v>1317</v>
      </c>
      <c r="C331" t="s">
        <v>949</v>
      </c>
      <c r="D331" s="4">
        <v>116518</v>
      </c>
    </row>
    <row r="332" spans="1:4" x14ac:dyDescent="0.3">
      <c r="A332" t="s">
        <v>1323</v>
      </c>
      <c r="B332" t="s">
        <v>1317</v>
      </c>
      <c r="C332" t="s">
        <v>950</v>
      </c>
      <c r="D332" s="4">
        <v>107319</v>
      </c>
    </row>
    <row r="333" spans="1:4" x14ac:dyDescent="0.3">
      <c r="A333" t="s">
        <v>1324</v>
      </c>
      <c r="B333" t="s">
        <v>952</v>
      </c>
      <c r="C333" t="s">
        <v>951</v>
      </c>
      <c r="D333" s="4">
        <v>58093</v>
      </c>
    </row>
    <row r="334" spans="1:4" x14ac:dyDescent="0.3">
      <c r="A334" t="s">
        <v>1325</v>
      </c>
      <c r="B334" t="s">
        <v>952</v>
      </c>
      <c r="C334" t="s">
        <v>953</v>
      </c>
      <c r="D334" s="4">
        <v>17263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EE41-2D79-4456-9184-4FE0AC7B920C}">
  <dimension ref="A2:K102"/>
  <sheetViews>
    <sheetView workbookViewId="0">
      <selection activeCell="G11" sqref="G11:G19"/>
    </sheetView>
  </sheetViews>
  <sheetFormatPr defaultRowHeight="14.4" x14ac:dyDescent="0.3"/>
  <cols>
    <col min="3" max="3" width="12" bestFit="1" customWidth="1"/>
    <col min="4" max="4" width="10" bestFit="1" customWidth="1"/>
    <col min="7" max="11" width="9.33203125" customWidth="1"/>
  </cols>
  <sheetData>
    <row r="2" spans="1:7" x14ac:dyDescent="0.3">
      <c r="A2" t="s">
        <v>1366</v>
      </c>
      <c r="B2" s="25" t="s">
        <v>1367</v>
      </c>
    </row>
    <row r="3" spans="1:7" x14ac:dyDescent="0.3">
      <c r="B3" s="2" t="s">
        <v>1332</v>
      </c>
    </row>
    <row r="4" spans="1:7" x14ac:dyDescent="0.3">
      <c r="B4">
        <v>2020</v>
      </c>
      <c r="C4">
        <v>2021</v>
      </c>
      <c r="D4">
        <v>2022</v>
      </c>
      <c r="E4" t="s">
        <v>285</v>
      </c>
    </row>
    <row r="5" spans="1:7" x14ac:dyDescent="0.3">
      <c r="B5" s="4">
        <v>271050</v>
      </c>
      <c r="C5" s="4">
        <v>278785</v>
      </c>
      <c r="D5" s="4">
        <v>284650</v>
      </c>
      <c r="E5" t="s">
        <v>1330</v>
      </c>
    </row>
    <row r="6" spans="1:7" x14ac:dyDescent="0.3">
      <c r="B6" s="4">
        <v>3140150</v>
      </c>
      <c r="C6" s="4">
        <v>3199515</v>
      </c>
      <c r="D6" s="4">
        <v>3265250</v>
      </c>
      <c r="E6" t="s">
        <v>1331</v>
      </c>
    </row>
    <row r="7" spans="1:7" x14ac:dyDescent="0.3">
      <c r="B7" s="4">
        <v>3411200</v>
      </c>
      <c r="C7" s="4">
        <v>3478300</v>
      </c>
      <c r="D7" s="4">
        <v>3549900</v>
      </c>
      <c r="E7" t="s">
        <v>16</v>
      </c>
    </row>
    <row r="8" spans="1:7" x14ac:dyDescent="0.3">
      <c r="B8">
        <f>B6/B7</f>
        <v>0.92054115853658536</v>
      </c>
      <c r="C8">
        <f>C6/C7</f>
        <v>0.91985021418509039</v>
      </c>
      <c r="D8">
        <f>D6/D7</f>
        <v>0.91981464266599056</v>
      </c>
    </row>
    <row r="9" spans="1:7" x14ac:dyDescent="0.3">
      <c r="B9" s="2" t="s">
        <v>1365</v>
      </c>
    </row>
    <row r="10" spans="1:7" x14ac:dyDescent="0.3">
      <c r="B10" t="s">
        <v>82</v>
      </c>
      <c r="C10" t="s">
        <v>1342</v>
      </c>
      <c r="D10" t="s">
        <v>1343</v>
      </c>
      <c r="E10" t="s">
        <v>1330</v>
      </c>
      <c r="F10" t="s">
        <v>1372</v>
      </c>
      <c r="G10" t="s">
        <v>1397</v>
      </c>
    </row>
    <row r="11" spans="1:7" x14ac:dyDescent="0.3">
      <c r="B11" t="s">
        <v>1353</v>
      </c>
      <c r="C11" t="s">
        <v>1333</v>
      </c>
      <c r="D11">
        <v>498248</v>
      </c>
      <c r="E11">
        <v>39952</v>
      </c>
      <c r="F11">
        <v>458296</v>
      </c>
    </row>
    <row r="12" spans="1:7" x14ac:dyDescent="0.3">
      <c r="B12" t="s">
        <v>1354</v>
      </c>
      <c r="C12" t="s">
        <v>1334</v>
      </c>
      <c r="D12">
        <v>664103</v>
      </c>
      <c r="E12">
        <v>53251</v>
      </c>
      <c r="F12">
        <v>610852</v>
      </c>
    </row>
    <row r="13" spans="1:7" x14ac:dyDescent="0.3">
      <c r="B13" t="s">
        <v>1355</v>
      </c>
      <c r="C13" t="s">
        <v>1335</v>
      </c>
      <c r="D13">
        <v>1274744</v>
      </c>
      <c r="E13">
        <v>102216</v>
      </c>
      <c r="F13">
        <v>1172528</v>
      </c>
    </row>
    <row r="14" spans="1:7" x14ac:dyDescent="0.3">
      <c r="B14" t="s">
        <v>1356</v>
      </c>
      <c r="C14" t="s">
        <v>1336</v>
      </c>
      <c r="D14">
        <v>95283</v>
      </c>
      <c r="E14">
        <v>7640</v>
      </c>
      <c r="F14">
        <v>87643</v>
      </c>
    </row>
    <row r="15" spans="1:7" x14ac:dyDescent="0.3">
      <c r="B15" t="s">
        <v>1357</v>
      </c>
      <c r="C15" t="s">
        <v>1337</v>
      </c>
      <c r="D15">
        <v>509015</v>
      </c>
      <c r="E15">
        <v>40816</v>
      </c>
      <c r="F15">
        <v>468199</v>
      </c>
    </row>
    <row r="16" spans="1:7" x14ac:dyDescent="0.3">
      <c r="B16" t="s">
        <v>1358</v>
      </c>
      <c r="C16" t="s">
        <v>1338</v>
      </c>
      <c r="D16">
        <v>429837</v>
      </c>
      <c r="E16">
        <v>34467</v>
      </c>
      <c r="F16">
        <v>395370</v>
      </c>
    </row>
    <row r="17" spans="1:6" x14ac:dyDescent="0.3">
      <c r="B17" t="s">
        <v>1359</v>
      </c>
      <c r="C17" t="s">
        <v>1339</v>
      </c>
      <c r="D17">
        <v>15901</v>
      </c>
      <c r="E17">
        <v>1275</v>
      </c>
      <c r="F17">
        <v>14626</v>
      </c>
    </row>
    <row r="18" spans="1:6" x14ac:dyDescent="0.3">
      <c r="B18" t="s">
        <v>1360</v>
      </c>
      <c r="C18" t="s">
        <v>1340</v>
      </c>
      <c r="D18">
        <v>41373</v>
      </c>
      <c r="E18">
        <v>3318</v>
      </c>
      <c r="F18">
        <v>38055</v>
      </c>
    </row>
    <row r="19" spans="1:6" x14ac:dyDescent="0.3">
      <c r="B19" t="s">
        <v>1361</v>
      </c>
      <c r="C19" t="s">
        <v>1341</v>
      </c>
      <c r="D19">
        <v>21396</v>
      </c>
      <c r="E19">
        <v>1716</v>
      </c>
      <c r="F19">
        <v>19680</v>
      </c>
    </row>
    <row r="22" spans="1:6" x14ac:dyDescent="0.3">
      <c r="A22" t="s">
        <v>1368</v>
      </c>
      <c r="B22" s="25" t="s">
        <v>1369</v>
      </c>
    </row>
    <row r="23" spans="1:6" x14ac:dyDescent="0.3">
      <c r="B23" t="s">
        <v>82</v>
      </c>
      <c r="C23" t="s">
        <v>1370</v>
      </c>
    </row>
    <row r="24" spans="1:6" x14ac:dyDescent="0.3">
      <c r="B24" t="s">
        <v>1364</v>
      </c>
      <c r="C24" s="4">
        <v>564627</v>
      </c>
      <c r="D24" s="4">
        <v>56463</v>
      </c>
      <c r="E24">
        <v>508164</v>
      </c>
      <c r="F24" t="s">
        <v>1396</v>
      </c>
    </row>
    <row r="27" spans="1:6" x14ac:dyDescent="0.3">
      <c r="A27" t="s">
        <v>1373</v>
      </c>
      <c r="B27" s="25" t="s">
        <v>1374</v>
      </c>
    </row>
    <row r="28" spans="1:6" x14ac:dyDescent="0.3">
      <c r="A28" t="s">
        <v>1375</v>
      </c>
      <c r="B28" t="s">
        <v>82</v>
      </c>
      <c r="C28" t="s">
        <v>1370</v>
      </c>
      <c r="D28" t="s">
        <v>1371</v>
      </c>
      <c r="E28" t="s">
        <v>1372</v>
      </c>
    </row>
    <row r="29" spans="1:6" x14ac:dyDescent="0.3">
      <c r="B29" t="s">
        <v>1352</v>
      </c>
      <c r="C29">
        <v>316790</v>
      </c>
      <c r="D29">
        <v>108186</v>
      </c>
      <c r="E29">
        <v>208604</v>
      </c>
      <c r="F29">
        <f>E29/C29</f>
        <v>0.65849300798636323</v>
      </c>
    </row>
    <row r="32" spans="1:6" x14ac:dyDescent="0.3">
      <c r="A32" t="s">
        <v>1377</v>
      </c>
      <c r="B32" s="26" t="s">
        <v>1376</v>
      </c>
    </row>
    <row r="33" spans="1:7" x14ac:dyDescent="0.3">
      <c r="A33" t="s">
        <v>1378</v>
      </c>
      <c r="B33" t="s">
        <v>82</v>
      </c>
      <c r="C33" t="s">
        <v>1370</v>
      </c>
      <c r="D33" t="s">
        <v>1371</v>
      </c>
      <c r="E33" t="s">
        <v>1372</v>
      </c>
    </row>
    <row r="34" spans="1:7" x14ac:dyDescent="0.3">
      <c r="B34" t="s">
        <v>1362</v>
      </c>
      <c r="C34">
        <v>1800000</v>
      </c>
      <c r="D34">
        <v>208000</v>
      </c>
      <c r="E34">
        <v>1592000</v>
      </c>
      <c r="F34">
        <f>E34/C34</f>
        <v>0.88444444444444448</v>
      </c>
    </row>
    <row r="37" spans="1:7" x14ac:dyDescent="0.3">
      <c r="A37" t="s">
        <v>1395</v>
      </c>
      <c r="B37" s="28" t="s">
        <v>1379</v>
      </c>
    </row>
    <row r="38" spans="1:7" x14ac:dyDescent="0.3">
      <c r="B38" t="s">
        <v>82</v>
      </c>
      <c r="D38" t="s">
        <v>1394</v>
      </c>
      <c r="E38" t="s">
        <v>1371</v>
      </c>
      <c r="F38" t="s">
        <v>1372</v>
      </c>
    </row>
    <row r="39" spans="1:7" x14ac:dyDescent="0.3">
      <c r="B39" t="s">
        <v>1350</v>
      </c>
      <c r="C39" t="s">
        <v>1401</v>
      </c>
      <c r="D39">
        <v>49159</v>
      </c>
      <c r="E39">
        <v>17482</v>
      </c>
      <c r="F39">
        <v>31677</v>
      </c>
      <c r="G39">
        <f>F39/D39</f>
        <v>0.64437844545251122</v>
      </c>
    </row>
    <row r="40" spans="1:7" x14ac:dyDescent="0.3">
      <c r="C40" t="s">
        <v>1415</v>
      </c>
      <c r="D40">
        <v>95426</v>
      </c>
      <c r="E40">
        <v>33936</v>
      </c>
      <c r="F40">
        <v>61490</v>
      </c>
    </row>
    <row r="42" spans="1:7" x14ac:dyDescent="0.3">
      <c r="A42" t="s">
        <v>1398</v>
      </c>
      <c r="B42" t="s">
        <v>1380</v>
      </c>
    </row>
    <row r="43" spans="1:7" x14ac:dyDescent="0.3">
      <c r="B43" t="s">
        <v>82</v>
      </c>
      <c r="D43" t="s">
        <v>1382</v>
      </c>
      <c r="E43" t="s">
        <v>1371</v>
      </c>
      <c r="F43" t="s">
        <v>1372</v>
      </c>
    </row>
    <row r="44" spans="1:7" x14ac:dyDescent="0.3">
      <c r="B44" t="s">
        <v>1351</v>
      </c>
      <c r="C44" t="s">
        <v>1402</v>
      </c>
      <c r="D44">
        <v>345000</v>
      </c>
      <c r="E44">
        <v>120750</v>
      </c>
      <c r="F44">
        <v>224250</v>
      </c>
      <c r="G44" t="s">
        <v>1434</v>
      </c>
    </row>
    <row r="46" spans="1:7" x14ac:dyDescent="0.3">
      <c r="A46" t="s">
        <v>1438</v>
      </c>
      <c r="B46" t="s">
        <v>1436</v>
      </c>
      <c r="C46">
        <v>11500000000</v>
      </c>
      <c r="D46" t="s">
        <v>1437</v>
      </c>
      <c r="E46">
        <v>2022</v>
      </c>
    </row>
    <row r="47" spans="1:7" x14ac:dyDescent="0.3">
      <c r="A47" t="s">
        <v>1440</v>
      </c>
      <c r="B47" t="s">
        <v>1435</v>
      </c>
      <c r="C47">
        <v>30870</v>
      </c>
      <c r="D47">
        <f>C46/C47</f>
        <v>372529.96436669905</v>
      </c>
    </row>
    <row r="50" spans="1:7" x14ac:dyDescent="0.3">
      <c r="A50" t="s">
        <v>1383</v>
      </c>
      <c r="B50" s="26" t="s">
        <v>1381</v>
      </c>
    </row>
    <row r="51" spans="1:7" x14ac:dyDescent="0.3">
      <c r="B51" t="s">
        <v>82</v>
      </c>
      <c r="C51" t="s">
        <v>247</v>
      </c>
      <c r="D51" t="s">
        <v>1382</v>
      </c>
      <c r="E51" t="s">
        <v>1371</v>
      </c>
      <c r="F51" t="s">
        <v>1372</v>
      </c>
    </row>
    <row r="52" spans="1:7" x14ac:dyDescent="0.3">
      <c r="B52" t="s">
        <v>1344</v>
      </c>
      <c r="C52" t="s">
        <v>1345</v>
      </c>
      <c r="D52">
        <v>1720211</v>
      </c>
      <c r="E52">
        <v>276374</v>
      </c>
      <c r="F52">
        <f>D52-E52</f>
        <v>1443837</v>
      </c>
      <c r="G52">
        <f>F52/D52</f>
        <v>0.83933715108204754</v>
      </c>
    </row>
    <row r="53" spans="1:7" x14ac:dyDescent="0.3">
      <c r="B53" t="s">
        <v>1346</v>
      </c>
      <c r="C53" t="s">
        <v>1347</v>
      </c>
      <c r="D53">
        <v>738481</v>
      </c>
      <c r="E53">
        <v>230025</v>
      </c>
      <c r="F53">
        <f>D53-E53</f>
        <v>508456</v>
      </c>
      <c r="G53">
        <f>F53/D53</f>
        <v>0.68851602140068602</v>
      </c>
    </row>
    <row r="54" spans="1:7" x14ac:dyDescent="0.3">
      <c r="B54" t="s">
        <v>1348</v>
      </c>
      <c r="C54" t="s">
        <v>1349</v>
      </c>
      <c r="D54">
        <v>325798</v>
      </c>
      <c r="E54">
        <v>30342</v>
      </c>
      <c r="F54">
        <f>D54-E54</f>
        <v>295456</v>
      </c>
      <c r="G54">
        <f>F54/D54</f>
        <v>0.90686867322696885</v>
      </c>
    </row>
    <row r="56" spans="1:7" x14ac:dyDescent="0.3">
      <c r="A56" t="s">
        <v>1439</v>
      </c>
      <c r="B56" t="s">
        <v>1436</v>
      </c>
      <c r="C56">
        <v>310000000000</v>
      </c>
      <c r="D56">
        <v>2022</v>
      </c>
    </row>
    <row r="57" spans="1:7" x14ac:dyDescent="0.3">
      <c r="B57" t="s">
        <v>1435</v>
      </c>
      <c r="C57">
        <v>96600</v>
      </c>
      <c r="D57">
        <f>C56/C57</f>
        <v>3209109.7308488614</v>
      </c>
    </row>
    <row r="60" spans="1:7" x14ac:dyDescent="0.3">
      <c r="A60" t="s">
        <v>37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</row>
    <row r="61" spans="1:7" x14ac:dyDescent="0.3">
      <c r="B61" t="s">
        <v>1384</v>
      </c>
      <c r="C61" t="s">
        <v>1384</v>
      </c>
      <c r="D61" t="s">
        <v>39</v>
      </c>
      <c r="E61" t="s">
        <v>39</v>
      </c>
      <c r="F61" t="s">
        <v>39</v>
      </c>
    </row>
    <row r="62" spans="1:7" x14ac:dyDescent="0.3">
      <c r="B62" s="27">
        <v>35050</v>
      </c>
      <c r="C62" s="27">
        <v>38692</v>
      </c>
      <c r="D62" s="27">
        <v>40360</v>
      </c>
      <c r="E62" s="27">
        <v>42186</v>
      </c>
      <c r="F62" s="27">
        <v>43647</v>
      </c>
      <c r="G62" s="27"/>
    </row>
    <row r="63" spans="1:7" x14ac:dyDescent="0.3">
      <c r="A63" t="s">
        <v>1385</v>
      </c>
      <c r="B63" s="4">
        <v>2411041</v>
      </c>
      <c r="C63" s="4">
        <v>4106427</v>
      </c>
      <c r="D63" s="4">
        <v>8264070</v>
      </c>
      <c r="E63" s="4">
        <v>8938974</v>
      </c>
      <c r="F63" s="4">
        <v>9503738</v>
      </c>
      <c r="G63" s="4"/>
    </row>
    <row r="64" spans="1:7" x14ac:dyDescent="0.3">
      <c r="A64" t="s">
        <v>1386</v>
      </c>
      <c r="B64" s="4">
        <v>942463</v>
      </c>
      <c r="C64" s="4">
        <v>1399484</v>
      </c>
      <c r="D64" s="4">
        <v>1967659</v>
      </c>
      <c r="E64" s="4">
        <v>2784490</v>
      </c>
      <c r="F64" t="s">
        <v>1387</v>
      </c>
      <c r="G64" s="4"/>
    </row>
    <row r="65" spans="1:7" x14ac:dyDescent="0.3">
      <c r="A65" t="s">
        <v>1388</v>
      </c>
      <c r="B65" s="4">
        <v>121491</v>
      </c>
      <c r="C65" s="4">
        <v>206997</v>
      </c>
      <c r="D65" s="4">
        <v>295000</v>
      </c>
      <c r="E65" s="4">
        <v>430000</v>
      </c>
      <c r="F65" s="4">
        <v>534844</v>
      </c>
      <c r="G65" s="4"/>
    </row>
    <row r="66" spans="1:7" x14ac:dyDescent="0.3">
      <c r="A66" t="s">
        <v>1389</v>
      </c>
      <c r="B66" s="4">
        <v>76180</v>
      </c>
      <c r="C66" s="4">
        <v>125698</v>
      </c>
      <c r="D66" s="4">
        <v>163751</v>
      </c>
      <c r="E66" s="4">
        <v>213712</v>
      </c>
      <c r="F66" s="4">
        <v>256256</v>
      </c>
      <c r="G66" s="4"/>
    </row>
    <row r="67" spans="1:7" x14ac:dyDescent="0.3">
      <c r="A67" t="s">
        <v>1390</v>
      </c>
      <c r="B67" s="4">
        <v>402792</v>
      </c>
      <c r="C67" s="4">
        <v>793573</v>
      </c>
      <c r="D67" s="4">
        <v>1060000</v>
      </c>
      <c r="E67" s="4">
        <v>1405843</v>
      </c>
      <c r="F67" t="s">
        <v>1387</v>
      </c>
      <c r="G67" s="4"/>
    </row>
    <row r="68" spans="1:7" x14ac:dyDescent="0.3">
      <c r="A68" t="s">
        <v>1391</v>
      </c>
      <c r="B68" s="4">
        <v>689420</v>
      </c>
      <c r="C68" s="4">
        <v>1321453</v>
      </c>
      <c r="D68" s="4">
        <v>1837610</v>
      </c>
      <c r="E68" s="4">
        <v>2383017</v>
      </c>
      <c r="F68" s="4">
        <v>3355900</v>
      </c>
      <c r="G68" s="4"/>
    </row>
    <row r="69" spans="1:7" x14ac:dyDescent="0.3">
      <c r="A69" t="s">
        <v>1392</v>
      </c>
      <c r="B69" s="4">
        <v>143334</v>
      </c>
      <c r="C69" s="4">
        <v>210063</v>
      </c>
      <c r="D69" s="4">
        <v>275000</v>
      </c>
      <c r="E69" s="4">
        <v>345000</v>
      </c>
      <c r="F69" t="s">
        <v>1387</v>
      </c>
      <c r="G69" s="4"/>
    </row>
    <row r="70" spans="1:7" x14ac:dyDescent="0.3">
      <c r="A70" t="s">
        <v>1393</v>
      </c>
      <c r="B70" s="4">
        <v>35361</v>
      </c>
      <c r="C70" s="4">
        <v>49159</v>
      </c>
      <c r="D70" s="4">
        <v>59000</v>
      </c>
      <c r="E70" t="s">
        <v>1387</v>
      </c>
      <c r="F70" t="s">
        <v>1387</v>
      </c>
      <c r="G70" s="4"/>
    </row>
    <row r="73" spans="1:7" x14ac:dyDescent="0.3">
      <c r="A73" t="s">
        <v>1385</v>
      </c>
      <c r="B73" s="4">
        <v>1995</v>
      </c>
      <c r="C73" s="4">
        <v>2005</v>
      </c>
      <c r="D73" s="4">
        <v>2010</v>
      </c>
      <c r="E73" s="4">
        <v>2015</v>
      </c>
      <c r="F73" s="4">
        <v>2019</v>
      </c>
    </row>
    <row r="74" spans="1:7" x14ac:dyDescent="0.3">
      <c r="A74" t="s">
        <v>1386</v>
      </c>
      <c r="B74" s="18" cm="1">
        <f t="array" ref="B74:B80">B64:B70/SUM(B64:B70)</f>
        <v>0.39089463845699846</v>
      </c>
      <c r="C74" s="18" cm="1">
        <f t="array" ref="C74:C80">C64:C70/SUM(C64:C70)</f>
        <v>0.3408033309736177</v>
      </c>
      <c r="D74" s="18" cm="1">
        <f t="array" ref="D74:D80">D64:D70/SUM(D64:D70)</f>
        <v>0.34776458902584295</v>
      </c>
      <c r="E74" s="18" cm="1">
        <f t="array" ref="E74:E80">E64:E70/SUM(E64:E70)</f>
        <v>0.36821835102647926</v>
      </c>
      <c r="F74" s="18" t="e" cm="1">
        <f t="array" ref="F74:F80">F64:F70/SUM(F64:F70)</f>
        <v>#VALUE!</v>
      </c>
    </row>
    <row r="75" spans="1:7" x14ac:dyDescent="0.3">
      <c r="A75" t="s">
        <v>1388</v>
      </c>
      <c r="B75" s="18">
        <v>5.0389437591480193E-2</v>
      </c>
      <c r="C75" s="18">
        <v>5.0408055470120373E-2</v>
      </c>
      <c r="D75" s="18">
        <v>5.213838056422565E-2</v>
      </c>
      <c r="E75" s="18">
        <v>5.6862797475080211E-2</v>
      </c>
      <c r="F75" s="18">
        <v>0.12897130455751146</v>
      </c>
    </row>
    <row r="76" spans="1:7" x14ac:dyDescent="0.3">
      <c r="A76" t="s">
        <v>1389</v>
      </c>
      <c r="B76" s="18">
        <v>3.1596310473359847E-2</v>
      </c>
      <c r="C76" s="18">
        <v>3.0610065636135744E-2</v>
      </c>
      <c r="D76" s="18">
        <v>2.8941396460245811E-2</v>
      </c>
      <c r="E76" s="18">
        <v>2.8261074823242655E-2</v>
      </c>
      <c r="F76" s="18">
        <v>6.1793103448275863E-2</v>
      </c>
    </row>
    <row r="77" spans="1:7" x14ac:dyDescent="0.3">
      <c r="A77" t="s">
        <v>1390</v>
      </c>
      <c r="B77" s="18">
        <v>0.16706144773149856</v>
      </c>
      <c r="C77" s="18">
        <v>0.1932514568017403</v>
      </c>
      <c r="D77" s="18">
        <v>0.1873446894850142</v>
      </c>
      <c r="E77" s="18">
        <v>0.18590736230409113</v>
      </c>
      <c r="F77" s="18" t="e">
        <v>#VALUE!</v>
      </c>
    </row>
    <row r="78" spans="1:7" x14ac:dyDescent="0.3">
      <c r="A78" t="s">
        <v>1391</v>
      </c>
      <c r="B78" s="18">
        <v>0.28594287695646819</v>
      </c>
      <c r="C78" s="18">
        <v>0.32180116680510817</v>
      </c>
      <c r="D78" s="18">
        <v>0.324779693249582</v>
      </c>
      <c r="E78" s="18">
        <v>0.315127937327147</v>
      </c>
      <c r="F78" s="18">
        <v>0.80923559199421269</v>
      </c>
    </row>
    <row r="79" spans="1:7" x14ac:dyDescent="0.3">
      <c r="A79" t="s">
        <v>1392</v>
      </c>
      <c r="B79" s="18">
        <v>5.9449009784570232E-2</v>
      </c>
      <c r="C79" s="18">
        <v>5.115468995309061E-2</v>
      </c>
      <c r="D79" s="18">
        <v>4.8603575102244251E-2</v>
      </c>
      <c r="E79" s="18">
        <v>4.5622477043959705E-2</v>
      </c>
      <c r="F79" s="18" t="e">
        <v>#VALUE!</v>
      </c>
    </row>
    <row r="80" spans="1:7" x14ac:dyDescent="0.3">
      <c r="A80" t="s">
        <v>1393</v>
      </c>
      <c r="B80" s="18">
        <v>1.4666279005624542E-2</v>
      </c>
      <c r="C80" s="18">
        <v>1.1971234360187093E-2</v>
      </c>
      <c r="D80" s="18">
        <v>1.0427676112845129E-2</v>
      </c>
      <c r="E80" s="18" t="e">
        <v>#VALUE!</v>
      </c>
      <c r="F80" s="18" t="e">
        <v>#VALUE!</v>
      </c>
    </row>
    <row r="84" spans="1:11" x14ac:dyDescent="0.3">
      <c r="A84" t="s">
        <v>1403</v>
      </c>
      <c r="B84" t="s">
        <v>1404</v>
      </c>
      <c r="C84" t="s">
        <v>1405</v>
      </c>
      <c r="D84" t="s">
        <v>1406</v>
      </c>
      <c r="E84" t="s">
        <v>1407</v>
      </c>
      <c r="F84" t="s">
        <v>1408</v>
      </c>
    </row>
    <row r="85" spans="1:11" x14ac:dyDescent="0.3">
      <c r="A85" t="s">
        <v>1409</v>
      </c>
      <c r="B85" s="4">
        <v>211812</v>
      </c>
      <c r="C85" s="4">
        <v>566036</v>
      </c>
      <c r="D85" s="4">
        <v>942463</v>
      </c>
      <c r="E85" s="4">
        <v>1399484</v>
      </c>
    </row>
    <row r="86" spans="1:11" x14ac:dyDescent="0.3">
      <c r="A86" t="s">
        <v>1410</v>
      </c>
      <c r="B86" s="4">
        <v>183187</v>
      </c>
      <c r="C86" s="4">
        <v>370788</v>
      </c>
      <c r="D86" s="4">
        <v>689420</v>
      </c>
      <c r="E86" s="4">
        <v>1321453</v>
      </c>
    </row>
    <row r="87" spans="1:11" x14ac:dyDescent="0.3">
      <c r="A87" t="s">
        <v>1363</v>
      </c>
      <c r="B87" s="4">
        <v>78790</v>
      </c>
      <c r="C87" s="4">
        <v>228317</v>
      </c>
      <c r="D87" s="4">
        <v>402792</v>
      </c>
      <c r="E87" s="4">
        <v>793573</v>
      </c>
    </row>
    <row r="88" spans="1:11" x14ac:dyDescent="0.3">
      <c r="A88" t="s">
        <v>1399</v>
      </c>
      <c r="B88" s="4">
        <v>16690</v>
      </c>
      <c r="C88" s="4">
        <v>54546</v>
      </c>
      <c r="D88" s="4">
        <v>121491</v>
      </c>
      <c r="E88" s="4">
        <v>206997</v>
      </c>
    </row>
    <row r="89" spans="1:11" x14ac:dyDescent="0.3">
      <c r="A89" t="s">
        <v>1411</v>
      </c>
      <c r="B89" s="4">
        <v>6908</v>
      </c>
      <c r="C89" s="4">
        <v>19285</v>
      </c>
      <c r="D89" s="4">
        <v>35361</v>
      </c>
      <c r="E89" s="4">
        <v>49159</v>
      </c>
    </row>
    <row r="90" spans="1:11" x14ac:dyDescent="0.3">
      <c r="A90" t="s">
        <v>1402</v>
      </c>
      <c r="B90" s="4">
        <v>43845</v>
      </c>
      <c r="C90" s="4">
        <v>96578</v>
      </c>
      <c r="D90" s="4">
        <v>143334</v>
      </c>
      <c r="E90" s="4">
        <v>210063</v>
      </c>
    </row>
    <row r="91" spans="1:11" x14ac:dyDescent="0.3">
      <c r="A91" t="s">
        <v>1412</v>
      </c>
      <c r="B91" s="4">
        <v>16655</v>
      </c>
      <c r="C91" s="4">
        <v>43753</v>
      </c>
      <c r="D91" s="4">
        <v>76180</v>
      </c>
      <c r="E91" s="4">
        <v>125698</v>
      </c>
    </row>
    <row r="92" spans="1:11" x14ac:dyDescent="0.3">
      <c r="A92" t="s">
        <v>16</v>
      </c>
      <c r="B92" s="4">
        <v>557887</v>
      </c>
      <c r="C92" s="4">
        <v>1379303</v>
      </c>
      <c r="D92" s="4">
        <v>2411041</v>
      </c>
      <c r="E92" s="4">
        <v>4106427</v>
      </c>
      <c r="F92" t="s">
        <v>1413</v>
      </c>
    </row>
    <row r="93" spans="1:11" x14ac:dyDescent="0.3">
      <c r="F93" t="s">
        <v>1414</v>
      </c>
    </row>
    <row r="95" spans="1:11" x14ac:dyDescent="0.3">
      <c r="A95" t="s">
        <v>1409</v>
      </c>
      <c r="B95" s="18">
        <v>0.37966828407903391</v>
      </c>
      <c r="C95" s="18">
        <v>0.41037828526436904</v>
      </c>
      <c r="D95" s="18">
        <v>0.39089463845699846</v>
      </c>
      <c r="E95" s="18">
        <v>0.3408033309736177</v>
      </c>
      <c r="G95" s="30">
        <v>30.661841343370003</v>
      </c>
      <c r="H95" s="30">
        <v>29.35110189266269</v>
      </c>
      <c r="I95" s="30">
        <v>26.652611634286362</v>
      </c>
      <c r="J95" s="30">
        <v>28.468520515063364</v>
      </c>
      <c r="K95" s="29"/>
    </row>
    <row r="96" spans="1:11" x14ac:dyDescent="0.3">
      <c r="A96" t="s">
        <v>1410</v>
      </c>
      <c r="B96" s="18">
        <v>0.32835861025619884</v>
      </c>
      <c r="C96" s="18">
        <v>0.26882273148104513</v>
      </c>
      <c r="D96" s="18">
        <v>0.28594287695646819</v>
      </c>
      <c r="E96" s="18">
        <v>0.32180116680510817</v>
      </c>
      <c r="G96" s="30">
        <v>26.518094962362479</v>
      </c>
      <c r="H96" s="30">
        <v>19.226756546538759</v>
      </c>
      <c r="I96" s="30">
        <v>19.49662057068522</v>
      </c>
      <c r="J96" s="30">
        <v>26.881201814520228</v>
      </c>
    </row>
    <row r="97" spans="1:10" x14ac:dyDescent="0.3">
      <c r="A97" t="s">
        <v>1363</v>
      </c>
      <c r="B97" s="18">
        <v>0.14122931704807604</v>
      </c>
      <c r="C97" s="18">
        <v>0.16553070645101184</v>
      </c>
      <c r="D97" s="18">
        <v>0.16706144773149856</v>
      </c>
      <c r="E97" s="18">
        <v>0.1932514568017403</v>
      </c>
      <c r="G97" s="30">
        <v>11.405616676317312</v>
      </c>
      <c r="H97" s="30">
        <v>11.839097744360901</v>
      </c>
      <c r="I97" s="30">
        <v>11.390854331042675</v>
      </c>
      <c r="J97" s="30">
        <v>16.142985007831729</v>
      </c>
    </row>
    <row r="98" spans="1:10" x14ac:dyDescent="0.3">
      <c r="A98" t="s">
        <v>1399</v>
      </c>
      <c r="B98" s="18">
        <v>2.9916452614956075E-2</v>
      </c>
      <c r="C98" s="18">
        <v>3.9546060582772602E-2</v>
      </c>
      <c r="D98" s="18">
        <v>5.0389437591480193E-2</v>
      </c>
      <c r="E98" s="18">
        <v>5.0408055470120373E-2</v>
      </c>
      <c r="G98" s="30">
        <v>2.4160393746381006</v>
      </c>
      <c r="H98" s="30">
        <v>2.8284158672543427</v>
      </c>
      <c r="I98" s="30">
        <v>3.4357342835327054</v>
      </c>
      <c r="J98" s="30">
        <v>4.2107650684513516</v>
      </c>
    </row>
    <row r="99" spans="1:10" x14ac:dyDescent="0.3">
      <c r="A99" t="s">
        <v>1411</v>
      </c>
      <c r="B99" s="18">
        <v>1.2382435869629513E-2</v>
      </c>
      <c r="C99" s="18">
        <v>1.3981699452549585E-2</v>
      </c>
      <c r="D99" s="18">
        <v>1.4666279005624542E-2</v>
      </c>
      <c r="E99" s="18">
        <v>1.1971234360187093E-2</v>
      </c>
      <c r="G99" s="30">
        <v>1</v>
      </c>
      <c r="H99" s="30">
        <v>1</v>
      </c>
      <c r="I99" s="30">
        <v>1</v>
      </c>
      <c r="J99" s="30">
        <v>1</v>
      </c>
    </row>
    <row r="100" spans="1:10" x14ac:dyDescent="0.3">
      <c r="A100" t="s">
        <v>1402</v>
      </c>
      <c r="B100" s="18">
        <v>7.8591184236234221E-2</v>
      </c>
      <c r="C100" s="18">
        <v>7.0019422853426688E-2</v>
      </c>
      <c r="D100" s="18">
        <v>5.9449009784570232E-2</v>
      </c>
      <c r="E100" s="18">
        <v>5.115468995309061E-2</v>
      </c>
      <c r="G100" s="30">
        <v>6.3469889982628835</v>
      </c>
      <c r="H100" s="30">
        <v>5.0079336271713766</v>
      </c>
      <c r="I100" s="30">
        <v>4.0534487146856701</v>
      </c>
      <c r="J100" s="30">
        <v>4.2731341158282312</v>
      </c>
    </row>
    <row r="101" spans="1:10" x14ac:dyDescent="0.3">
      <c r="A101" t="s">
        <v>1412</v>
      </c>
      <c r="B101" s="18">
        <v>2.9853715895871387E-2</v>
      </c>
      <c r="C101" s="18">
        <v>3.1721093914825096E-2</v>
      </c>
      <c r="D101" s="18">
        <v>3.1596310473359847E-2</v>
      </c>
      <c r="E101" s="18">
        <v>3.0610065636135744E-2</v>
      </c>
      <c r="G101" s="30">
        <v>2.410972785176607</v>
      </c>
      <c r="H101" s="30">
        <v>2.2687581021519314</v>
      </c>
      <c r="I101" s="30">
        <v>2.1543508384943864</v>
      </c>
      <c r="J101" s="30">
        <v>2.55696820521166</v>
      </c>
    </row>
    <row r="102" spans="1:10" x14ac:dyDescent="0.3">
      <c r="B102" s="18"/>
      <c r="C102" s="18"/>
      <c r="D102" s="18"/>
      <c r="E102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C7DA-BF3E-4F2D-9BEB-3FDBAD3149D5}">
  <dimension ref="A1:C30"/>
  <sheetViews>
    <sheetView workbookViewId="0">
      <selection activeCell="G32" sqref="G32"/>
    </sheetView>
  </sheetViews>
  <sheetFormatPr defaultRowHeight="14.4" x14ac:dyDescent="0.3"/>
  <sheetData>
    <row r="1" spans="1:3" x14ac:dyDescent="0.3">
      <c r="A1" t="s">
        <v>1424</v>
      </c>
    </row>
    <row r="2" spans="1:3" x14ac:dyDescent="0.3">
      <c r="A2" t="s">
        <v>1429</v>
      </c>
      <c r="B2" t="s">
        <v>1403</v>
      </c>
    </row>
    <row r="3" spans="1:3" x14ac:dyDescent="0.3">
      <c r="A3" s="4">
        <v>1399484</v>
      </c>
      <c r="B3" t="s">
        <v>1417</v>
      </c>
    </row>
    <row r="4" spans="1:3" x14ac:dyDescent="0.3">
      <c r="A4" s="4">
        <v>1321453</v>
      </c>
      <c r="B4" t="s">
        <v>1418</v>
      </c>
    </row>
    <row r="5" spans="1:3" x14ac:dyDescent="0.3">
      <c r="A5" s="4">
        <v>793573</v>
      </c>
      <c r="B5" t="s">
        <v>1419</v>
      </c>
    </row>
    <row r="6" spans="1:3" x14ac:dyDescent="0.3">
      <c r="A6" s="4">
        <v>206997</v>
      </c>
      <c r="B6" t="s">
        <v>1420</v>
      </c>
    </row>
    <row r="7" spans="1:3" x14ac:dyDescent="0.3">
      <c r="A7" s="4">
        <v>49159</v>
      </c>
      <c r="B7" t="s">
        <v>1421</v>
      </c>
    </row>
    <row r="8" spans="1:3" x14ac:dyDescent="0.3">
      <c r="A8" s="4">
        <v>210063</v>
      </c>
      <c r="B8" t="s">
        <v>1422</v>
      </c>
    </row>
    <row r="9" spans="1:3" x14ac:dyDescent="0.3">
      <c r="A9" s="4">
        <v>125698</v>
      </c>
      <c r="B9" t="s">
        <v>1423</v>
      </c>
    </row>
    <row r="10" spans="1:3" x14ac:dyDescent="0.3">
      <c r="A10" s="4">
        <v>4106427</v>
      </c>
      <c r="B10" t="s">
        <v>394</v>
      </c>
    </row>
    <row r="14" spans="1:3" x14ac:dyDescent="0.3">
      <c r="A14" t="s">
        <v>1424</v>
      </c>
    </row>
    <row r="15" spans="1:3" x14ac:dyDescent="0.3">
      <c r="A15" t="s">
        <v>1425</v>
      </c>
      <c r="B15" t="s">
        <v>16</v>
      </c>
    </row>
    <row r="16" spans="1:3" x14ac:dyDescent="0.3">
      <c r="A16">
        <v>2010</v>
      </c>
      <c r="B16" s="4">
        <v>8264070</v>
      </c>
      <c r="C16" s="4"/>
    </row>
    <row r="17" spans="1:3" x14ac:dyDescent="0.3">
      <c r="A17">
        <v>2011</v>
      </c>
      <c r="B17" s="4">
        <v>8394019</v>
      </c>
      <c r="C17" s="4"/>
    </row>
    <row r="18" spans="1:3" x14ac:dyDescent="0.3">
      <c r="A18">
        <v>2012</v>
      </c>
      <c r="B18" s="4">
        <v>8526425</v>
      </c>
      <c r="C18" s="4"/>
    </row>
    <row r="19" spans="1:3" x14ac:dyDescent="0.3">
      <c r="A19">
        <v>2013</v>
      </c>
      <c r="B19" s="4">
        <v>8661345</v>
      </c>
      <c r="C19" s="4"/>
    </row>
    <row r="20" spans="1:3" x14ac:dyDescent="0.3">
      <c r="A20">
        <v>2014</v>
      </c>
      <c r="B20" s="4">
        <v>8798841</v>
      </c>
      <c r="C20" s="4"/>
    </row>
    <row r="21" spans="1:3" x14ac:dyDescent="0.3">
      <c r="A21">
        <v>2015</v>
      </c>
      <c r="B21" s="4">
        <v>8938974</v>
      </c>
      <c r="C21" s="4"/>
    </row>
    <row r="22" spans="1:3" x14ac:dyDescent="0.3">
      <c r="A22">
        <v>2016</v>
      </c>
      <c r="B22" s="4">
        <v>9121167</v>
      </c>
      <c r="C22" s="4"/>
    </row>
    <row r="23" spans="1:3" x14ac:dyDescent="0.3">
      <c r="A23">
        <v>2017</v>
      </c>
      <c r="B23" s="4">
        <v>9304277</v>
      </c>
      <c r="C23" s="4"/>
    </row>
    <row r="24" spans="1:3" x14ac:dyDescent="0.3">
      <c r="A24">
        <v>2018</v>
      </c>
      <c r="B24" s="4">
        <v>9366828</v>
      </c>
      <c r="C24" s="4"/>
    </row>
    <row r="25" spans="1:3" x14ac:dyDescent="0.3">
      <c r="A25">
        <v>2019</v>
      </c>
      <c r="B25" s="4">
        <v>9503738</v>
      </c>
      <c r="C25" s="4"/>
    </row>
    <row r="26" spans="1:3" x14ac:dyDescent="0.3">
      <c r="A26">
        <v>2020</v>
      </c>
      <c r="B26" s="4">
        <v>9282410</v>
      </c>
      <c r="C26" s="4"/>
    </row>
    <row r="28" spans="1:3" x14ac:dyDescent="0.3">
      <c r="A28" t="s">
        <v>1427</v>
      </c>
      <c r="B28" s="2" t="s">
        <v>1428</v>
      </c>
    </row>
    <row r="29" spans="1:3" x14ac:dyDescent="0.3">
      <c r="A29" t="s">
        <v>1426</v>
      </c>
    </row>
    <row r="30" spans="1:3" x14ac:dyDescent="0.3">
      <c r="A30">
        <v>2022</v>
      </c>
      <c r="B30">
        <v>9441129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14EB-261D-43E6-A446-91D468940C57}">
  <dimension ref="A1:P60"/>
  <sheetViews>
    <sheetView zoomScale="99" workbookViewId="0">
      <selection activeCell="B2" sqref="B2:C19"/>
    </sheetView>
  </sheetViews>
  <sheetFormatPr defaultRowHeight="14.4" x14ac:dyDescent="0.3"/>
  <cols>
    <col min="2" max="8" width="9" customWidth="1"/>
  </cols>
  <sheetData>
    <row r="1" spans="1:16" x14ac:dyDescent="0.3">
      <c r="A1" t="s">
        <v>1370</v>
      </c>
    </row>
    <row r="2" spans="1:16" x14ac:dyDescent="0.3">
      <c r="B2" t="s">
        <v>82</v>
      </c>
      <c r="C2" t="s">
        <v>1416</v>
      </c>
      <c r="D2" t="s">
        <v>1343</v>
      </c>
      <c r="E2" t="s">
        <v>1330</v>
      </c>
      <c r="F2" t="s">
        <v>1372</v>
      </c>
    </row>
    <row r="3" spans="1:16" x14ac:dyDescent="0.3">
      <c r="B3" t="s">
        <v>1353</v>
      </c>
      <c r="C3" t="s">
        <v>1333</v>
      </c>
      <c r="D3">
        <v>498248</v>
      </c>
      <c r="E3">
        <v>39952</v>
      </c>
      <c r="F3">
        <v>458296</v>
      </c>
    </row>
    <row r="4" spans="1:16" x14ac:dyDescent="0.3">
      <c r="B4" t="s">
        <v>1354</v>
      </c>
      <c r="C4" t="s">
        <v>1334</v>
      </c>
      <c r="D4">
        <v>664103</v>
      </c>
      <c r="E4">
        <v>53251</v>
      </c>
      <c r="F4">
        <v>610852</v>
      </c>
      <c r="N4" s="35"/>
      <c r="O4" s="35"/>
      <c r="P4" s="35"/>
    </row>
    <row r="5" spans="1:16" x14ac:dyDescent="0.3">
      <c r="B5" t="s">
        <v>1355</v>
      </c>
      <c r="C5" t="s">
        <v>1335</v>
      </c>
      <c r="D5">
        <v>1274744</v>
      </c>
      <c r="E5">
        <v>102216</v>
      </c>
      <c r="F5">
        <v>1172528</v>
      </c>
      <c r="N5" s="35"/>
      <c r="O5" s="35"/>
      <c r="P5" s="35"/>
    </row>
    <row r="6" spans="1:16" x14ac:dyDescent="0.3">
      <c r="B6" t="s">
        <v>1356</v>
      </c>
      <c r="C6" t="s">
        <v>1336</v>
      </c>
      <c r="D6">
        <v>95283</v>
      </c>
      <c r="E6">
        <v>7640</v>
      </c>
      <c r="F6">
        <v>87643</v>
      </c>
      <c r="N6" s="35"/>
      <c r="O6" s="35"/>
      <c r="P6" s="35"/>
    </row>
    <row r="7" spans="1:16" x14ac:dyDescent="0.3">
      <c r="B7" t="s">
        <v>1357</v>
      </c>
      <c r="C7" t="s">
        <v>1337</v>
      </c>
      <c r="D7">
        <v>509015</v>
      </c>
      <c r="E7">
        <v>40816</v>
      </c>
      <c r="F7">
        <v>468199</v>
      </c>
      <c r="N7" s="35"/>
      <c r="O7" s="35"/>
      <c r="P7" s="35"/>
    </row>
    <row r="8" spans="1:16" x14ac:dyDescent="0.3">
      <c r="B8" t="s">
        <v>1358</v>
      </c>
      <c r="C8" t="s">
        <v>1338</v>
      </c>
      <c r="D8">
        <v>429837</v>
      </c>
      <c r="E8">
        <v>34467</v>
      </c>
      <c r="F8">
        <v>395370</v>
      </c>
      <c r="N8" s="35"/>
      <c r="O8" s="35"/>
      <c r="P8" s="35"/>
    </row>
    <row r="9" spans="1:16" x14ac:dyDescent="0.3">
      <c r="B9" t="s">
        <v>1359</v>
      </c>
      <c r="C9" t="s">
        <v>1339</v>
      </c>
      <c r="D9">
        <v>15901</v>
      </c>
      <c r="E9">
        <v>1275</v>
      </c>
      <c r="F9">
        <v>14626</v>
      </c>
      <c r="N9" s="35"/>
      <c r="O9" s="35"/>
      <c r="P9" s="35"/>
    </row>
    <row r="10" spans="1:16" x14ac:dyDescent="0.3">
      <c r="B10" t="s">
        <v>1360</v>
      </c>
      <c r="C10" t="s">
        <v>1340</v>
      </c>
      <c r="D10">
        <v>41373</v>
      </c>
      <c r="E10">
        <v>3318</v>
      </c>
      <c r="F10">
        <v>38055</v>
      </c>
      <c r="N10" s="35"/>
      <c r="O10" s="35"/>
      <c r="P10" s="35"/>
    </row>
    <row r="11" spans="1:16" x14ac:dyDescent="0.3">
      <c r="B11" t="s">
        <v>1361</v>
      </c>
      <c r="C11" t="s">
        <v>1341</v>
      </c>
      <c r="D11">
        <v>21396</v>
      </c>
      <c r="E11">
        <v>1716</v>
      </c>
      <c r="F11">
        <v>19680</v>
      </c>
      <c r="N11" s="35"/>
      <c r="O11" s="35"/>
      <c r="P11" s="35"/>
    </row>
    <row r="12" spans="1:16" x14ac:dyDescent="0.3">
      <c r="B12" t="s">
        <v>1364</v>
      </c>
      <c r="C12" t="s">
        <v>1399</v>
      </c>
      <c r="D12">
        <v>564627</v>
      </c>
      <c r="E12">
        <v>56463</v>
      </c>
      <c r="F12">
        <v>508164</v>
      </c>
      <c r="N12" s="35"/>
      <c r="O12" s="35"/>
      <c r="P12" s="35"/>
    </row>
    <row r="13" spans="1:16" x14ac:dyDescent="0.3">
      <c r="B13" t="s">
        <v>1352</v>
      </c>
      <c r="C13" t="s">
        <v>1400</v>
      </c>
      <c r="D13">
        <v>316790</v>
      </c>
      <c r="E13">
        <v>108186</v>
      </c>
      <c r="F13">
        <v>208604</v>
      </c>
      <c r="N13" s="35"/>
      <c r="O13" s="35"/>
      <c r="P13" s="35"/>
    </row>
    <row r="14" spans="1:16" x14ac:dyDescent="0.3">
      <c r="B14" t="s">
        <v>1362</v>
      </c>
      <c r="C14" t="s">
        <v>1363</v>
      </c>
      <c r="D14">
        <v>1800000</v>
      </c>
      <c r="E14">
        <v>208000</v>
      </c>
      <c r="F14">
        <v>1592000</v>
      </c>
      <c r="N14" s="35"/>
      <c r="O14" s="35"/>
      <c r="P14" s="35"/>
    </row>
    <row r="15" spans="1:16" x14ac:dyDescent="0.3">
      <c r="B15" t="s">
        <v>1350</v>
      </c>
      <c r="C15" t="s">
        <v>1401</v>
      </c>
      <c r="D15">
        <v>123742</v>
      </c>
      <c r="E15">
        <v>44006</v>
      </c>
      <c r="F15">
        <v>79736</v>
      </c>
      <c r="N15" s="35"/>
      <c r="O15" s="35"/>
      <c r="P15" s="35"/>
    </row>
    <row r="16" spans="1:16" x14ac:dyDescent="0.3">
      <c r="B16" t="s">
        <v>1351</v>
      </c>
      <c r="C16" t="s">
        <v>1402</v>
      </c>
      <c r="D16">
        <v>372530</v>
      </c>
      <c r="E16">
        <v>130386</v>
      </c>
      <c r="F16">
        <v>242145</v>
      </c>
      <c r="N16" s="35"/>
      <c r="O16" s="35"/>
      <c r="P16" s="35"/>
    </row>
    <row r="17" spans="2:16" x14ac:dyDescent="0.3">
      <c r="B17" t="s">
        <v>1344</v>
      </c>
      <c r="C17" t="s">
        <v>1345</v>
      </c>
      <c r="D17">
        <v>1982534</v>
      </c>
      <c r="E17">
        <v>318519</v>
      </c>
      <c r="F17">
        <v>1664015</v>
      </c>
      <c r="N17" s="35"/>
      <c r="O17" s="35"/>
      <c r="P17" s="35"/>
    </row>
    <row r="18" spans="2:16" x14ac:dyDescent="0.3">
      <c r="B18" t="s">
        <v>1346</v>
      </c>
      <c r="C18" t="s">
        <v>1347</v>
      </c>
      <c r="D18">
        <v>851096</v>
      </c>
      <c r="E18">
        <v>265103</v>
      </c>
      <c r="F18">
        <v>585993</v>
      </c>
      <c r="N18" s="35"/>
      <c r="O18" s="35"/>
      <c r="P18" s="35"/>
    </row>
    <row r="19" spans="2:16" x14ac:dyDescent="0.3">
      <c r="B19" t="s">
        <v>1348</v>
      </c>
      <c r="C19" t="s">
        <v>1349</v>
      </c>
      <c r="D19">
        <v>375480</v>
      </c>
      <c r="E19">
        <v>34969</v>
      </c>
      <c r="F19">
        <v>340511</v>
      </c>
      <c r="N19" s="35"/>
      <c r="O19" s="35"/>
      <c r="P19" s="35"/>
    </row>
    <row r="20" spans="2:16" x14ac:dyDescent="0.3">
      <c r="D20">
        <f>SUM(D3:D19)</f>
        <v>9936699</v>
      </c>
      <c r="E20">
        <f>SUM(E3:E19)</f>
        <v>1450283</v>
      </c>
      <c r="F20">
        <f>SUM(F3:F19)</f>
        <v>8486417</v>
      </c>
      <c r="N20" s="35"/>
      <c r="O20" s="35"/>
      <c r="P20" s="35"/>
    </row>
    <row r="21" spans="2:16" x14ac:dyDescent="0.3">
      <c r="E21">
        <f>E20/D20</f>
        <v>0.14595219197039178</v>
      </c>
      <c r="F21">
        <f>F20/D20</f>
        <v>0.85404790866665081</v>
      </c>
      <c r="N21" s="35"/>
      <c r="O21" s="35"/>
      <c r="P21" s="35"/>
    </row>
    <row r="22" spans="2:16" x14ac:dyDescent="0.3">
      <c r="N22" s="35"/>
      <c r="O22" s="35"/>
      <c r="P22" s="35"/>
    </row>
    <row r="23" spans="2:16" x14ac:dyDescent="0.3">
      <c r="C23">
        <v>2022</v>
      </c>
      <c r="D23">
        <v>9441129</v>
      </c>
      <c r="N23" s="35"/>
      <c r="O23" s="35"/>
      <c r="P23" s="35"/>
    </row>
    <row r="24" spans="2:16" x14ac:dyDescent="0.3">
      <c r="D24">
        <f>SUM(D3:D14)</f>
        <v>6231317</v>
      </c>
      <c r="E24">
        <f>SUM(E3:E14)</f>
        <v>657300</v>
      </c>
      <c r="F24">
        <f>SUM(F3:F14)</f>
        <v>5574017</v>
      </c>
      <c r="N24" s="35"/>
      <c r="O24" s="35"/>
      <c r="P24" s="35"/>
    </row>
    <row r="25" spans="2:16" x14ac:dyDescent="0.3">
      <c r="B25" t="s">
        <v>1430</v>
      </c>
      <c r="D25">
        <f>D23-D24</f>
        <v>3209812</v>
      </c>
      <c r="N25" s="35"/>
      <c r="O25" s="35"/>
      <c r="P25" s="35"/>
    </row>
    <row r="26" spans="2:16" x14ac:dyDescent="0.3">
      <c r="B26">
        <v>2015</v>
      </c>
      <c r="C26" s="4">
        <v>9154000</v>
      </c>
      <c r="N26" s="35"/>
      <c r="O26" s="35"/>
      <c r="P26" s="35"/>
    </row>
    <row r="27" spans="2:16" x14ac:dyDescent="0.3">
      <c r="N27" s="35"/>
      <c r="O27" s="35"/>
      <c r="P27" s="35"/>
    </row>
    <row r="28" spans="2:16" x14ac:dyDescent="0.3">
      <c r="B28" t="s">
        <v>82</v>
      </c>
      <c r="C28" t="s">
        <v>1416</v>
      </c>
      <c r="D28" t="s">
        <v>1382</v>
      </c>
      <c r="E28" t="s">
        <v>1371</v>
      </c>
      <c r="F28" t="s">
        <v>1372</v>
      </c>
      <c r="G28" t="s">
        <v>1370</v>
      </c>
      <c r="N28" s="35"/>
      <c r="O28" s="35"/>
      <c r="P28" s="35"/>
    </row>
    <row r="29" spans="2:16" x14ac:dyDescent="0.3">
      <c r="B29" t="s">
        <v>1350</v>
      </c>
      <c r="C29" t="s">
        <v>1401</v>
      </c>
      <c r="D29">
        <v>95426</v>
      </c>
      <c r="E29">
        <v>33936</v>
      </c>
      <c r="F29">
        <v>61490</v>
      </c>
      <c r="G29">
        <v>123742</v>
      </c>
      <c r="H29">
        <f>G29/D29</f>
        <v>1.2967325466853896</v>
      </c>
      <c r="I29">
        <v>44006</v>
      </c>
      <c r="J29">
        <v>79736</v>
      </c>
      <c r="N29" s="35"/>
      <c r="O29" s="35"/>
      <c r="P29" s="35"/>
    </row>
    <row r="30" spans="2:16" x14ac:dyDescent="0.3">
      <c r="B30" t="s">
        <v>1351</v>
      </c>
      <c r="C30" t="s">
        <v>1402</v>
      </c>
      <c r="D30">
        <v>345000</v>
      </c>
      <c r="E30">
        <v>120750</v>
      </c>
      <c r="F30">
        <v>224250</v>
      </c>
      <c r="G30">
        <v>372530</v>
      </c>
      <c r="H30">
        <f>G30/D30</f>
        <v>1.0797971014492753</v>
      </c>
      <c r="I30">
        <v>130386</v>
      </c>
      <c r="J30">
        <v>242145</v>
      </c>
      <c r="N30" s="35"/>
      <c r="O30" s="35"/>
      <c r="P30" s="35"/>
    </row>
    <row r="31" spans="2:16" x14ac:dyDescent="0.3">
      <c r="B31" t="s">
        <v>1344</v>
      </c>
      <c r="C31" t="s">
        <v>1345</v>
      </c>
      <c r="D31">
        <v>1720211</v>
      </c>
      <c r="E31">
        <v>276374</v>
      </c>
      <c r="F31">
        <v>1443837</v>
      </c>
      <c r="G31">
        <f>I31+J31</f>
        <v>1982534</v>
      </c>
      <c r="H31">
        <f>G34/(SUM(D31:D33))</f>
        <v>1.1524947117784585</v>
      </c>
      <c r="I31">
        <v>318519</v>
      </c>
      <c r="J31">
        <v>1664015</v>
      </c>
      <c r="N31" s="35"/>
      <c r="O31" s="35"/>
      <c r="P31" s="35"/>
    </row>
    <row r="32" spans="2:16" x14ac:dyDescent="0.3">
      <c r="B32" t="s">
        <v>1346</v>
      </c>
      <c r="C32" t="s">
        <v>1347</v>
      </c>
      <c r="D32">
        <v>738481</v>
      </c>
      <c r="E32">
        <v>230025</v>
      </c>
      <c r="F32">
        <v>508456</v>
      </c>
      <c r="G32">
        <f>I32+J32</f>
        <v>851096</v>
      </c>
      <c r="I32">
        <v>265103</v>
      </c>
      <c r="J32">
        <v>585993</v>
      </c>
      <c r="N32" s="35"/>
      <c r="O32" s="35"/>
      <c r="P32" s="35"/>
    </row>
    <row r="33" spans="1:16" x14ac:dyDescent="0.3">
      <c r="B33" t="s">
        <v>1348</v>
      </c>
      <c r="C33" t="s">
        <v>1349</v>
      </c>
      <c r="D33">
        <v>325798</v>
      </c>
      <c r="E33">
        <v>30342</v>
      </c>
      <c r="F33">
        <v>295456</v>
      </c>
      <c r="G33">
        <f>I33+J33</f>
        <v>375480</v>
      </c>
      <c r="I33">
        <v>34969</v>
      </c>
      <c r="J33">
        <v>340511</v>
      </c>
      <c r="N33" s="35"/>
      <c r="O33" s="35"/>
      <c r="P33" s="35"/>
    </row>
    <row r="34" spans="1:16" x14ac:dyDescent="0.3">
      <c r="G34">
        <v>3209110</v>
      </c>
      <c r="N34" s="35"/>
      <c r="O34" s="35"/>
      <c r="P34" s="35"/>
    </row>
    <row r="35" spans="1:16" x14ac:dyDescent="0.3">
      <c r="N35" s="35"/>
      <c r="O35" s="35"/>
      <c r="P35" s="35"/>
    </row>
    <row r="37" spans="1:16" x14ac:dyDescent="0.3">
      <c r="D37">
        <f>SUM(D29:D33)</f>
        <v>3224916</v>
      </c>
      <c r="E37">
        <f>SUM(E29:E33)</f>
        <v>691427</v>
      </c>
      <c r="F37">
        <f>SUM(F29:F33)</f>
        <v>2533489</v>
      </c>
    </row>
    <row r="40" spans="1:16" x14ac:dyDescent="0.3">
      <c r="C40">
        <v>2015</v>
      </c>
    </row>
    <row r="41" spans="1:16" x14ac:dyDescent="0.3">
      <c r="A41" t="s">
        <v>1431</v>
      </c>
      <c r="B41" t="s">
        <v>1410</v>
      </c>
      <c r="C41" s="4">
        <v>2446675</v>
      </c>
      <c r="D41">
        <v>3549900</v>
      </c>
      <c r="E41">
        <f>D41/C41</f>
        <v>1.4509078647552289</v>
      </c>
    </row>
    <row r="42" spans="1:16" x14ac:dyDescent="0.3">
      <c r="A42" t="s">
        <v>1432</v>
      </c>
      <c r="B42" t="s">
        <v>1363</v>
      </c>
      <c r="C42" s="4">
        <v>1405843</v>
      </c>
      <c r="D42">
        <v>1800000</v>
      </c>
      <c r="E42">
        <f>D42/C42</f>
        <v>1.2803705676949702</v>
      </c>
    </row>
    <row r="43" spans="1:16" x14ac:dyDescent="0.3">
      <c r="A43" t="s">
        <v>1433</v>
      </c>
      <c r="B43" t="s">
        <v>1399</v>
      </c>
      <c r="C43" s="4">
        <v>430000</v>
      </c>
      <c r="D43">
        <v>564627</v>
      </c>
      <c r="E43">
        <f>D43/C43</f>
        <v>1.3130860465116279</v>
      </c>
    </row>
    <row r="44" spans="1:16" x14ac:dyDescent="0.3">
      <c r="A44" t="s">
        <v>1433</v>
      </c>
      <c r="B44" t="s">
        <v>1400</v>
      </c>
      <c r="C44" s="4">
        <v>213712</v>
      </c>
      <c r="D44">
        <v>316790</v>
      </c>
      <c r="E44">
        <f>D44/C44</f>
        <v>1.4823220034438871</v>
      </c>
    </row>
    <row r="45" spans="1:16" x14ac:dyDescent="0.3">
      <c r="B45" t="s">
        <v>1401</v>
      </c>
      <c r="C45">
        <v>95426</v>
      </c>
      <c r="D45">
        <f>C45*E45</f>
        <v>123741.59543363942</v>
      </c>
      <c r="E45">
        <v>1.2967283071032991</v>
      </c>
    </row>
    <row r="46" spans="1:16" x14ac:dyDescent="0.3">
      <c r="B46" t="s">
        <v>1402</v>
      </c>
      <c r="C46">
        <v>345000</v>
      </c>
      <c r="D46" s="4">
        <v>372529.96436669905</v>
      </c>
      <c r="E46">
        <f>D46/C46</f>
        <v>1.0797969981643452</v>
      </c>
    </row>
    <row r="47" spans="1:16" x14ac:dyDescent="0.3">
      <c r="A47" t="s">
        <v>1439</v>
      </c>
      <c r="B47" t="s">
        <v>1345</v>
      </c>
      <c r="C47">
        <v>2784490</v>
      </c>
      <c r="D47" s="4">
        <v>3209109.7308488614</v>
      </c>
      <c r="E47">
        <f>D47/C47</f>
        <v>1.1524946151176199</v>
      </c>
    </row>
    <row r="49" spans="2:7" x14ac:dyDescent="0.3">
      <c r="C49">
        <f>SUM(C45:C47)</f>
        <v>3224916</v>
      </c>
      <c r="D49">
        <f>C49*E50</f>
        <v>4394859.1896857042</v>
      </c>
    </row>
    <row r="50" spans="2:7" x14ac:dyDescent="0.3">
      <c r="C50" s="4">
        <f>SUM(C41:C46)</f>
        <v>4936656</v>
      </c>
      <c r="D50">
        <f>SUM(D41:D46)</f>
        <v>6727588.559800338</v>
      </c>
      <c r="E50">
        <f>D50/C50</f>
        <v>1.3627825312925061</v>
      </c>
    </row>
    <row r="51" spans="2:7" x14ac:dyDescent="0.3">
      <c r="C51" s="31">
        <f>SUM(C41:C47)</f>
        <v>7721146</v>
      </c>
      <c r="D51" s="31">
        <f>SUM(D41:D47)</f>
        <v>9936698.2906491999</v>
      </c>
      <c r="E51">
        <f>D51/C51</f>
        <v>1.2869460428088266</v>
      </c>
      <c r="F51" s="4"/>
    </row>
    <row r="52" spans="2:7" x14ac:dyDescent="0.3">
      <c r="C52" s="4"/>
    </row>
    <row r="53" spans="2:7" x14ac:dyDescent="0.3">
      <c r="G53" s="4"/>
    </row>
    <row r="54" spans="2:7" x14ac:dyDescent="0.3">
      <c r="C54" s="4">
        <v>1205963</v>
      </c>
      <c r="D54" s="4">
        <v>1807000</v>
      </c>
      <c r="E54">
        <f>D54/C54</f>
        <v>1.4983875956393355</v>
      </c>
    </row>
    <row r="55" spans="2:7" x14ac:dyDescent="0.3">
      <c r="C55" s="4">
        <v>766936</v>
      </c>
      <c r="D55" s="4">
        <v>846747</v>
      </c>
      <c r="E55">
        <f>D55/C55</f>
        <v>1.1040647459501185</v>
      </c>
    </row>
    <row r="56" spans="2:7" x14ac:dyDescent="0.3">
      <c r="C56" s="4"/>
    </row>
    <row r="60" spans="2:7" x14ac:dyDescent="0.3">
      <c r="B60" s="4"/>
      <c r="C60" s="4"/>
      <c r="D60" s="4"/>
      <c r="E60" s="4"/>
      <c r="F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1049-0C9F-469D-ADBB-7F477E24FDDA}">
  <dimension ref="B1:BL172"/>
  <sheetViews>
    <sheetView topLeftCell="AY1" workbookViewId="0">
      <selection activeCell="BH26" sqref="BH26"/>
    </sheetView>
  </sheetViews>
  <sheetFormatPr defaultRowHeight="14.4" x14ac:dyDescent="0.3"/>
  <cols>
    <col min="24" max="24" width="12.44140625" bestFit="1" customWidth="1"/>
    <col min="25" max="25" width="18.109375" bestFit="1" customWidth="1"/>
    <col min="32" max="32" width="11" bestFit="1" customWidth="1"/>
    <col min="34" max="34" width="12.44140625" bestFit="1" customWidth="1"/>
    <col min="35" max="35" width="18.77734375" bestFit="1" customWidth="1"/>
    <col min="57" max="57" width="8.88671875" style="18"/>
    <col min="62" max="62" width="12.44140625" bestFit="1" customWidth="1"/>
    <col min="63" max="63" width="13.88671875" bestFit="1" customWidth="1"/>
  </cols>
  <sheetData>
    <row r="1" spans="2:63" x14ac:dyDescent="0.3">
      <c r="D1">
        <f>SUM(D3:D19)</f>
        <v>9936700</v>
      </c>
      <c r="E1">
        <f>SUM(E3:E19)</f>
        <v>1450283</v>
      </c>
      <c r="F1">
        <f>SUM(F3:F19)</f>
        <v>8486418</v>
      </c>
      <c r="U1" t="s">
        <v>1780</v>
      </c>
      <c r="V1" t="s">
        <v>1781</v>
      </c>
      <c r="W1" t="s">
        <v>1782</v>
      </c>
      <c r="AQ1">
        <f>AP3/AT17</f>
        <v>0.36765519344454528</v>
      </c>
    </row>
    <row r="2" spans="2:63" x14ac:dyDescent="0.3">
      <c r="B2" t="s">
        <v>82</v>
      </c>
      <c r="C2" t="s">
        <v>1416</v>
      </c>
      <c r="D2" t="s">
        <v>1343</v>
      </c>
      <c r="E2" t="s">
        <v>1330</v>
      </c>
      <c r="F2" t="s">
        <v>1372</v>
      </c>
      <c r="G2" t="s">
        <v>1694</v>
      </c>
      <c r="J2" s="2" t="s">
        <v>1695</v>
      </c>
      <c r="K2" t="s">
        <v>1700</v>
      </c>
      <c r="N2" s="2" t="s">
        <v>1372</v>
      </c>
      <c r="O2" t="s">
        <v>1704</v>
      </c>
      <c r="U2" t="s">
        <v>1778</v>
      </c>
      <c r="V2" s="4">
        <v>224118</v>
      </c>
      <c r="W2" s="16" t="s">
        <v>385</v>
      </c>
      <c r="AA2" t="s">
        <v>1785</v>
      </c>
      <c r="AB2" t="s">
        <v>1786</v>
      </c>
      <c r="AC2" t="s">
        <v>1787</v>
      </c>
      <c r="AD2" t="s">
        <v>1788</v>
      </c>
      <c r="AE2" t="s">
        <v>1814</v>
      </c>
      <c r="AF2" t="s">
        <v>1814</v>
      </c>
      <c r="AO2" t="s">
        <v>1785</v>
      </c>
      <c r="AP2" t="s">
        <v>1816</v>
      </c>
      <c r="AQ2">
        <f>SUM(AQ3:AQ76)</f>
        <v>8488264.4558037743</v>
      </c>
      <c r="AS2" s="2" t="s">
        <v>288</v>
      </c>
      <c r="AT2">
        <v>3.89</v>
      </c>
      <c r="AU2" s="16">
        <v>0.37959999999999999</v>
      </c>
      <c r="AV2">
        <f>AT2*1000000</f>
        <v>3890000</v>
      </c>
      <c r="AY2" t="s">
        <v>1785</v>
      </c>
      <c r="AZ2" t="s">
        <v>1816</v>
      </c>
      <c r="BA2">
        <v>8488264.4558037743</v>
      </c>
      <c r="BB2">
        <v>8486417</v>
      </c>
      <c r="BC2">
        <f>BB2/BA2</f>
        <v>0.99978235176184793</v>
      </c>
      <c r="BE2" s="18" t="s">
        <v>1808</v>
      </c>
      <c r="BF2" t="s">
        <v>1785</v>
      </c>
      <c r="BG2" t="s">
        <v>1818</v>
      </c>
      <c r="BH2" t="s">
        <v>1788</v>
      </c>
    </row>
    <row r="3" spans="2:63" x14ac:dyDescent="0.3">
      <c r="B3" t="s">
        <v>1344</v>
      </c>
      <c r="C3" t="s">
        <v>1345</v>
      </c>
      <c r="D3">
        <v>1982535</v>
      </c>
      <c r="E3">
        <v>318519</v>
      </c>
      <c r="F3">
        <v>1664016</v>
      </c>
      <c r="G3" s="18">
        <f>E3/D3</f>
        <v>0.16066248515158624</v>
      </c>
      <c r="H3">
        <f>SUM(E3:E19)</f>
        <v>1450283</v>
      </c>
      <c r="J3" t="s">
        <v>1696</v>
      </c>
      <c r="K3">
        <f>L3/H3</f>
        <v>0.74895999999999996</v>
      </c>
      <c r="L3">
        <f>H3-SUM(L4:L7)</f>
        <v>1086203.9556799999</v>
      </c>
      <c r="N3" t="s">
        <v>285</v>
      </c>
      <c r="O3" t="s">
        <v>38</v>
      </c>
      <c r="P3" t="s">
        <v>1701</v>
      </c>
      <c r="U3" t="s">
        <v>1705</v>
      </c>
      <c r="V3" s="4">
        <v>200000</v>
      </c>
      <c r="W3" s="16" t="s">
        <v>385</v>
      </c>
      <c r="X3" s="20" t="s">
        <v>393</v>
      </c>
      <c r="Y3" t="s">
        <v>1784</v>
      </c>
      <c r="AA3" t="s">
        <v>288</v>
      </c>
      <c r="AB3" s="4">
        <v>2600000</v>
      </c>
      <c r="AC3" s="1">
        <v>0.27698682650653134</v>
      </c>
      <c r="AD3" t="s">
        <v>1645</v>
      </c>
      <c r="AE3" s="2">
        <v>2652702.8374530505</v>
      </c>
      <c r="AF3" s="2">
        <v>3695500</v>
      </c>
      <c r="AG3">
        <f>AF3/AK3</f>
        <v>0.95</v>
      </c>
      <c r="AH3" t="s">
        <v>288</v>
      </c>
      <c r="AI3">
        <v>3.89</v>
      </c>
      <c r="AJ3">
        <v>0.37959999999999999</v>
      </c>
      <c r="AK3">
        <v>3890000</v>
      </c>
      <c r="AL3">
        <f>AK3*0.95</f>
        <v>3695500</v>
      </c>
      <c r="AO3" t="s">
        <v>288</v>
      </c>
      <c r="AP3">
        <v>3695500</v>
      </c>
      <c r="AQ3" cm="1">
        <f t="array" ref="AQ3:AQ9">AP3:AP9*0.8755</f>
        <v>3235410.25</v>
      </c>
      <c r="AS3" s="2" t="s">
        <v>295</v>
      </c>
      <c r="AT3">
        <v>1.71</v>
      </c>
      <c r="AU3" s="16">
        <v>0.16719999999999999</v>
      </c>
      <c r="AV3">
        <f t="shared" ref="AV3:AV12" si="0">AT3*1000000</f>
        <v>1710000</v>
      </c>
      <c r="AY3" t="s">
        <v>288</v>
      </c>
      <c r="AZ3">
        <v>3695500</v>
      </c>
      <c r="BA3">
        <v>3235410.25</v>
      </c>
      <c r="BB3" cm="1">
        <f t="array" ref="BB3:BB76">BA3:BA76*BC2</f>
        <v>3234706.0686593885</v>
      </c>
      <c r="BE3" s="18">
        <v>0.38116274512553411</v>
      </c>
      <c r="BF3" t="s">
        <v>288</v>
      </c>
      <c r="BG3">
        <v>3234706</v>
      </c>
      <c r="BH3" t="s">
        <v>1645</v>
      </c>
    </row>
    <row r="4" spans="2:63" x14ac:dyDescent="0.3">
      <c r="B4" t="s">
        <v>1346</v>
      </c>
      <c r="C4" t="s">
        <v>1347</v>
      </c>
      <c r="D4">
        <v>851096</v>
      </c>
      <c r="E4">
        <v>265103</v>
      </c>
      <c r="F4">
        <v>585993</v>
      </c>
      <c r="G4" s="18">
        <f t="shared" ref="G4:G19" si="1">E4/D4</f>
        <v>0.31148425089531617</v>
      </c>
      <c r="I4">
        <v>14.8</v>
      </c>
      <c r="J4" t="s">
        <v>1661</v>
      </c>
      <c r="L4">
        <f>I4/100*$H$3</f>
        <v>214641.88400000002</v>
      </c>
      <c r="M4" s="38" t="s">
        <v>1813</v>
      </c>
      <c r="N4" s="2" t="s">
        <v>288</v>
      </c>
      <c r="O4">
        <v>3.89</v>
      </c>
      <c r="P4" s="16">
        <v>0.37959999999999999</v>
      </c>
      <c r="Q4">
        <f>O4*1000000</f>
        <v>3890000</v>
      </c>
      <c r="U4" t="s">
        <v>1707</v>
      </c>
      <c r="V4" s="4">
        <v>150000</v>
      </c>
      <c r="W4" s="16" t="s">
        <v>385</v>
      </c>
      <c r="X4" s="21" t="s">
        <v>385</v>
      </c>
      <c r="Y4">
        <v>971118</v>
      </c>
      <c r="AA4" t="s">
        <v>295</v>
      </c>
      <c r="AB4" s="4">
        <v>1200000</v>
      </c>
      <c r="AC4" s="1">
        <v>0.12784007377224524</v>
      </c>
      <c r="AD4" t="s">
        <v>1645</v>
      </c>
      <c r="AE4" s="2">
        <v>1224324.3865167927</v>
      </c>
      <c r="AF4" s="2">
        <v>1624500</v>
      </c>
      <c r="AG4">
        <f t="shared" ref="AG4:AG13" si="2">AF4/AK4</f>
        <v>0.95</v>
      </c>
      <c r="AH4" t="s">
        <v>295</v>
      </c>
      <c r="AI4">
        <v>1.71</v>
      </c>
      <c r="AJ4">
        <v>0.16719999999999999</v>
      </c>
      <c r="AK4">
        <v>1710000</v>
      </c>
      <c r="AL4">
        <f>AK4*0.95</f>
        <v>1624500</v>
      </c>
      <c r="AO4" t="s">
        <v>295</v>
      </c>
      <c r="AP4">
        <v>1624500</v>
      </c>
      <c r="AQ4">
        <v>1422249.75</v>
      </c>
      <c r="AS4" t="s">
        <v>291</v>
      </c>
      <c r="AT4">
        <v>0.76</v>
      </c>
      <c r="AU4" s="16">
        <v>7.3800000000000004E-2</v>
      </c>
      <c r="AV4">
        <f t="shared" si="0"/>
        <v>760000</v>
      </c>
      <c r="AY4" t="s">
        <v>295</v>
      </c>
      <c r="AZ4">
        <v>1624500</v>
      </c>
      <c r="BA4">
        <v>1422249.75</v>
      </c>
      <c r="BB4">
        <v>1421940.1998477003</v>
      </c>
      <c r="BE4" s="18">
        <v>0.16755481141216605</v>
      </c>
      <c r="BF4" t="s">
        <v>295</v>
      </c>
      <c r="BG4">
        <v>1421940</v>
      </c>
      <c r="BH4" t="s">
        <v>1645</v>
      </c>
      <c r="BJ4" s="20" t="s">
        <v>393</v>
      </c>
      <c r="BK4" t="s">
        <v>1819</v>
      </c>
    </row>
    <row r="5" spans="2:63" x14ac:dyDescent="0.3">
      <c r="B5" t="s">
        <v>1348</v>
      </c>
      <c r="C5" t="s">
        <v>1349</v>
      </c>
      <c r="D5">
        <v>375480</v>
      </c>
      <c r="E5">
        <v>34969</v>
      </c>
      <c r="F5">
        <v>340511</v>
      </c>
      <c r="G5" s="18">
        <f t="shared" si="1"/>
        <v>9.3131458399914782E-2</v>
      </c>
      <c r="I5">
        <f>K5-I6</f>
        <v>3.6799999999999997</v>
      </c>
      <c r="J5" t="s">
        <v>1658</v>
      </c>
      <c r="K5">
        <v>9.1999999999999993</v>
      </c>
      <c r="L5">
        <f>I5/100*$H$3</f>
        <v>53370.414400000001</v>
      </c>
      <c r="M5" s="39" t="s">
        <v>1817</v>
      </c>
      <c r="N5" s="2" t="s">
        <v>295</v>
      </c>
      <c r="O5">
        <v>1.71</v>
      </c>
      <c r="P5" s="16">
        <v>0.16719999999999999</v>
      </c>
      <c r="Q5">
        <f t="shared" ref="Q5:Q14" si="3">O5*1000000</f>
        <v>1710000</v>
      </c>
      <c r="U5" t="s">
        <v>1709</v>
      </c>
      <c r="V5" s="4">
        <v>100000</v>
      </c>
      <c r="W5" s="16" t="s">
        <v>385</v>
      </c>
      <c r="X5" s="21" t="s">
        <v>1777</v>
      </c>
      <c r="Y5">
        <v>416817</v>
      </c>
      <c r="AA5" t="s">
        <v>421</v>
      </c>
      <c r="AB5" s="4">
        <v>1084764</v>
      </c>
      <c r="AC5" s="1">
        <v>0.11556359148789652</v>
      </c>
      <c r="AD5" t="s">
        <v>1809</v>
      </c>
      <c r="AE5">
        <v>1106752.515679585</v>
      </c>
      <c r="AF5">
        <v>1106752.515679585</v>
      </c>
      <c r="AO5" t="s">
        <v>421</v>
      </c>
      <c r="AQ5">
        <v>0</v>
      </c>
      <c r="AS5" s="2" t="s">
        <v>292</v>
      </c>
      <c r="AT5">
        <v>0.71</v>
      </c>
      <c r="AU5" s="16">
        <v>6.8900000000000003E-2</v>
      </c>
      <c r="AV5">
        <f t="shared" si="0"/>
        <v>710000</v>
      </c>
      <c r="AY5" t="s">
        <v>421</v>
      </c>
      <c r="BA5">
        <v>0</v>
      </c>
      <c r="BB5">
        <v>0</v>
      </c>
      <c r="BE5" s="18">
        <v>7.3663243274517384E-2</v>
      </c>
      <c r="BF5" t="s">
        <v>291</v>
      </c>
      <c r="BG5">
        <v>625137</v>
      </c>
      <c r="BH5" t="s">
        <v>1645</v>
      </c>
      <c r="BJ5" s="21" t="s">
        <v>385</v>
      </c>
      <c r="BK5">
        <v>866021</v>
      </c>
    </row>
    <row r="6" spans="2:63" x14ac:dyDescent="0.3">
      <c r="B6" t="s">
        <v>1364</v>
      </c>
      <c r="C6" t="s">
        <v>1399</v>
      </c>
      <c r="D6">
        <v>564627</v>
      </c>
      <c r="E6">
        <v>56463</v>
      </c>
      <c r="F6">
        <v>508164</v>
      </c>
      <c r="G6" s="18">
        <f t="shared" si="1"/>
        <v>0.10000053132421935</v>
      </c>
      <c r="I6">
        <f>K5*0.6</f>
        <v>5.52</v>
      </c>
      <c r="J6" t="s">
        <v>1698</v>
      </c>
      <c r="L6">
        <f>I6/100*$H$3</f>
        <v>80055.621599999999</v>
      </c>
      <c r="N6" t="s">
        <v>291</v>
      </c>
      <c r="O6">
        <v>0.76</v>
      </c>
      <c r="P6" s="16">
        <v>7.3800000000000004E-2</v>
      </c>
      <c r="Q6">
        <f t="shared" si="3"/>
        <v>760000</v>
      </c>
      <c r="U6" t="s">
        <v>1711</v>
      </c>
      <c r="V6" s="4">
        <v>90000</v>
      </c>
      <c r="W6" s="16" t="s">
        <v>385</v>
      </c>
      <c r="X6" s="21" t="s">
        <v>386</v>
      </c>
      <c r="Y6">
        <v>339552</v>
      </c>
      <c r="AA6" t="s">
        <v>291</v>
      </c>
      <c r="AB6" s="4">
        <v>700000</v>
      </c>
      <c r="AC6" s="1">
        <v>7.4573376367143049E-2</v>
      </c>
      <c r="AD6" t="s">
        <v>1645</v>
      </c>
      <c r="AE6">
        <v>714189.22546812904</v>
      </c>
      <c r="AF6">
        <v>714189.22546812904</v>
      </c>
      <c r="AG6">
        <f t="shared" si="2"/>
        <v>0.93972266508964342</v>
      </c>
      <c r="AH6" t="s">
        <v>291</v>
      </c>
      <c r="AI6">
        <v>0.76</v>
      </c>
      <c r="AJ6">
        <v>7.3800000000000004E-2</v>
      </c>
      <c r="AK6">
        <v>760000</v>
      </c>
      <c r="AO6" t="s">
        <v>291</v>
      </c>
      <c r="AP6">
        <v>714189.22546812904</v>
      </c>
      <c r="AQ6">
        <v>625272.66689734696</v>
      </c>
      <c r="AS6" t="s">
        <v>300</v>
      </c>
      <c r="AT6">
        <v>0.48</v>
      </c>
      <c r="AU6" s="16">
        <v>4.7199999999999999E-2</v>
      </c>
      <c r="AV6">
        <f t="shared" si="0"/>
        <v>480000</v>
      </c>
      <c r="AY6" t="s">
        <v>291</v>
      </c>
      <c r="AZ6">
        <v>714189.22546812904</v>
      </c>
      <c r="BA6">
        <v>625272.66689734696</v>
      </c>
      <c r="BB6">
        <v>625136.5774030321</v>
      </c>
      <c r="BE6" s="18">
        <v>6.9569525042193894E-2</v>
      </c>
      <c r="BF6" t="s">
        <v>292</v>
      </c>
      <c r="BG6">
        <v>590396</v>
      </c>
      <c r="BH6" t="s">
        <v>1810</v>
      </c>
      <c r="BJ6" s="21" t="s">
        <v>1777</v>
      </c>
      <c r="BK6">
        <v>163138</v>
      </c>
    </row>
    <row r="7" spans="2:63" x14ac:dyDescent="0.3">
      <c r="B7" t="s">
        <v>1352</v>
      </c>
      <c r="C7" t="s">
        <v>1400</v>
      </c>
      <c r="D7">
        <v>316790</v>
      </c>
      <c r="E7">
        <v>108186</v>
      </c>
      <c r="F7">
        <v>208604</v>
      </c>
      <c r="G7" s="18">
        <f t="shared" si="1"/>
        <v>0.34150699201363677</v>
      </c>
      <c r="I7">
        <f>I6/5</f>
        <v>1.1039999999999999</v>
      </c>
      <c r="J7" t="s">
        <v>1699</v>
      </c>
      <c r="L7">
        <f>I7/100*$H$3</f>
        <v>16011.124319999999</v>
      </c>
      <c r="N7" s="2" t="s">
        <v>292</v>
      </c>
      <c r="O7">
        <v>0.71</v>
      </c>
      <c r="P7" s="16">
        <v>6.8900000000000003E-2</v>
      </c>
      <c r="Q7">
        <f t="shared" si="3"/>
        <v>710000</v>
      </c>
      <c r="U7" t="s">
        <v>1713</v>
      </c>
      <c r="V7" s="4">
        <v>75000</v>
      </c>
      <c r="W7" s="16" t="s">
        <v>385</v>
      </c>
      <c r="X7" s="21" t="s">
        <v>390</v>
      </c>
      <c r="Y7">
        <v>172500</v>
      </c>
      <c r="AA7" t="s">
        <v>292</v>
      </c>
      <c r="AB7" s="4">
        <v>525530</v>
      </c>
      <c r="AC7" s="1">
        <v>5.5986494974606699E-2</v>
      </c>
      <c r="AD7" t="s">
        <v>1810</v>
      </c>
      <c r="AE7" s="2">
        <v>536182.66237180831</v>
      </c>
      <c r="AF7">
        <v>674500</v>
      </c>
      <c r="AG7">
        <f t="shared" si="2"/>
        <v>0.95</v>
      </c>
      <c r="AH7" t="s">
        <v>292</v>
      </c>
      <c r="AI7">
        <v>0.71</v>
      </c>
      <c r="AJ7">
        <v>6.8900000000000003E-2</v>
      </c>
      <c r="AK7">
        <v>710000</v>
      </c>
      <c r="AL7">
        <f>AK7*0.95</f>
        <v>674500</v>
      </c>
      <c r="AO7" t="s">
        <v>292</v>
      </c>
      <c r="AP7">
        <v>674500</v>
      </c>
      <c r="AQ7">
        <v>590524.75</v>
      </c>
      <c r="AS7" t="s">
        <v>293</v>
      </c>
      <c r="AT7">
        <v>0.43</v>
      </c>
      <c r="AU7" s="16">
        <v>4.2299999999999997E-2</v>
      </c>
      <c r="AV7">
        <f t="shared" si="0"/>
        <v>430000</v>
      </c>
      <c r="AY7" t="s">
        <v>292</v>
      </c>
      <c r="AZ7">
        <v>674500</v>
      </c>
      <c r="BA7">
        <v>590524.75</v>
      </c>
      <c r="BB7">
        <v>590396.22332857735</v>
      </c>
      <c r="BE7" s="18">
        <v>4.7354967355481115E-2</v>
      </c>
      <c r="BF7" t="s">
        <v>1789</v>
      </c>
      <c r="BG7">
        <v>401874</v>
      </c>
      <c r="BH7" t="s">
        <v>390</v>
      </c>
      <c r="BJ7" s="21" t="s">
        <v>386</v>
      </c>
      <c r="BK7">
        <v>218501</v>
      </c>
    </row>
    <row r="8" spans="2:63" x14ac:dyDescent="0.3">
      <c r="B8" t="s">
        <v>1353</v>
      </c>
      <c r="C8" t="s">
        <v>1333</v>
      </c>
      <c r="D8">
        <v>498248</v>
      </c>
      <c r="E8">
        <v>39952</v>
      </c>
      <c r="F8">
        <v>458296</v>
      </c>
      <c r="G8" s="18">
        <f t="shared" si="1"/>
        <v>8.018496812832164E-2</v>
      </c>
      <c r="N8" t="s">
        <v>300</v>
      </c>
      <c r="O8">
        <v>0.48</v>
      </c>
      <c r="P8" s="16">
        <v>4.7199999999999999E-2</v>
      </c>
      <c r="Q8">
        <f t="shared" si="3"/>
        <v>480000</v>
      </c>
      <c r="U8" t="s">
        <v>1714</v>
      </c>
      <c r="V8" s="4">
        <v>70000</v>
      </c>
      <c r="W8" s="16" t="s">
        <v>385</v>
      </c>
      <c r="X8" s="21" t="s">
        <v>1647</v>
      </c>
      <c r="Y8">
        <v>13003</v>
      </c>
      <c r="AA8" t="s">
        <v>1789</v>
      </c>
      <c r="AB8">
        <v>450000</v>
      </c>
      <c r="AC8" s="1">
        <v>4.7940027664591961E-2</v>
      </c>
      <c r="AD8" t="s">
        <v>390</v>
      </c>
      <c r="AE8">
        <v>459121.6449437972</v>
      </c>
      <c r="AF8">
        <v>459121.6449437972</v>
      </c>
      <c r="AG8">
        <f t="shared" si="2"/>
        <v>0.95650342696624413</v>
      </c>
      <c r="AH8" t="s">
        <v>300</v>
      </c>
      <c r="AI8">
        <v>0.48</v>
      </c>
      <c r="AJ8">
        <v>4.7199999999999999E-2</v>
      </c>
      <c r="AK8">
        <v>480000</v>
      </c>
      <c r="AO8" t="s">
        <v>1789</v>
      </c>
      <c r="AP8">
        <v>459121.6449437972</v>
      </c>
      <c r="AQ8">
        <v>401961.00014829444</v>
      </c>
      <c r="AS8" t="s">
        <v>289</v>
      </c>
      <c r="AT8">
        <v>0.32</v>
      </c>
      <c r="AU8" s="16">
        <v>3.15E-2</v>
      </c>
      <c r="AV8">
        <f t="shared" si="0"/>
        <v>320000</v>
      </c>
      <c r="AY8" t="s">
        <v>1789</v>
      </c>
      <c r="AZ8">
        <v>459121.6449437972</v>
      </c>
      <c r="BA8">
        <v>401961.00014829444</v>
      </c>
      <c r="BB8">
        <v>401873.5140448063</v>
      </c>
      <c r="BE8" s="18">
        <v>4.209326503752997E-2</v>
      </c>
      <c r="BF8" t="s">
        <v>1790</v>
      </c>
      <c r="BG8">
        <v>357221</v>
      </c>
      <c r="BH8" t="s">
        <v>385</v>
      </c>
      <c r="BJ8" s="21" t="s">
        <v>390</v>
      </c>
      <c r="BK8">
        <v>523897</v>
      </c>
    </row>
    <row r="9" spans="2:63" x14ac:dyDescent="0.3">
      <c r="B9" t="s">
        <v>1354</v>
      </c>
      <c r="C9" t="s">
        <v>1334</v>
      </c>
      <c r="D9">
        <v>664103</v>
      </c>
      <c r="E9">
        <v>53251</v>
      </c>
      <c r="F9">
        <v>610852</v>
      </c>
      <c r="G9" s="18">
        <f t="shared" si="1"/>
        <v>8.0184850843920297E-2</v>
      </c>
      <c r="N9" t="s">
        <v>293</v>
      </c>
      <c r="O9">
        <v>0.43</v>
      </c>
      <c r="P9" s="16">
        <v>4.2299999999999997E-2</v>
      </c>
      <c r="Q9">
        <f t="shared" si="3"/>
        <v>430000</v>
      </c>
      <c r="U9" t="s">
        <v>1716</v>
      </c>
      <c r="V9" s="4">
        <v>52000</v>
      </c>
      <c r="W9" s="16" t="s">
        <v>385</v>
      </c>
      <c r="X9" s="21" t="s">
        <v>1645</v>
      </c>
      <c r="Y9">
        <v>103600</v>
      </c>
      <c r="AA9" t="s">
        <v>1790</v>
      </c>
      <c r="AB9" s="4">
        <v>400000</v>
      </c>
      <c r="AC9" s="1">
        <v>4.2613357924081746E-2</v>
      </c>
      <c r="AD9" t="s">
        <v>385</v>
      </c>
      <c r="AE9">
        <v>408108.12883893086</v>
      </c>
      <c r="AF9">
        <v>408108.12883893086</v>
      </c>
      <c r="AG9">
        <f t="shared" si="2"/>
        <v>0.94908867171844391</v>
      </c>
      <c r="AH9" t="s">
        <v>293</v>
      </c>
      <c r="AI9">
        <v>0.43</v>
      </c>
      <c r="AJ9">
        <v>4.2299999999999997E-2</v>
      </c>
      <c r="AK9">
        <v>430000</v>
      </c>
      <c r="AO9" t="s">
        <v>1790</v>
      </c>
      <c r="AP9">
        <v>408108.12883893086</v>
      </c>
      <c r="AQ9">
        <v>357298.66679848393</v>
      </c>
      <c r="AS9" t="s">
        <v>294</v>
      </c>
      <c r="AT9">
        <v>0.32</v>
      </c>
      <c r="AU9" s="16">
        <v>3.15E-2</v>
      </c>
      <c r="AV9">
        <f t="shared" si="0"/>
        <v>320000</v>
      </c>
      <c r="AY9" t="s">
        <v>1790</v>
      </c>
      <c r="AZ9">
        <v>408108.12883893086</v>
      </c>
      <c r="BA9">
        <v>357298.66679848393</v>
      </c>
      <c r="BB9">
        <v>357220.90137316118</v>
      </c>
      <c r="BE9" s="18">
        <v>3.0289814888898342E-2</v>
      </c>
      <c r="BF9" t="s">
        <v>289</v>
      </c>
      <c r="BG9">
        <v>257052</v>
      </c>
      <c r="BH9" t="s">
        <v>1645</v>
      </c>
      <c r="BJ9" s="21" t="s">
        <v>1647</v>
      </c>
      <c r="BK9">
        <v>179989</v>
      </c>
    </row>
    <row r="10" spans="2:63" x14ac:dyDescent="0.3">
      <c r="B10" t="s">
        <v>1355</v>
      </c>
      <c r="C10" t="s">
        <v>1335</v>
      </c>
      <c r="D10">
        <v>1274744</v>
      </c>
      <c r="E10">
        <v>102216</v>
      </c>
      <c r="F10">
        <v>1172528</v>
      </c>
      <c r="G10" s="18">
        <f t="shared" si="1"/>
        <v>8.018551175765487E-2</v>
      </c>
      <c r="N10" t="s">
        <v>289</v>
      </c>
      <c r="O10">
        <v>0.32</v>
      </c>
      <c r="P10" s="16">
        <v>3.15E-2</v>
      </c>
      <c r="Q10">
        <f t="shared" si="3"/>
        <v>320000</v>
      </c>
      <c r="U10" t="s">
        <v>1727</v>
      </c>
      <c r="V10" s="4">
        <v>10000</v>
      </c>
      <c r="W10" s="16" t="s">
        <v>385</v>
      </c>
      <c r="X10" s="21" t="s">
        <v>391</v>
      </c>
      <c r="Y10">
        <v>119680</v>
      </c>
      <c r="AA10" t="s">
        <v>289</v>
      </c>
      <c r="AB10" s="4">
        <v>300000</v>
      </c>
      <c r="AC10" s="1">
        <v>3.196001844306131E-2</v>
      </c>
      <c r="AD10" t="s">
        <v>1645</v>
      </c>
      <c r="AE10">
        <v>306081.09662919817</v>
      </c>
      <c r="AF10">
        <v>306081.09662919817</v>
      </c>
      <c r="AG10">
        <f t="shared" si="2"/>
        <v>0.95650342696624424</v>
      </c>
      <c r="AH10" t="s">
        <v>289</v>
      </c>
      <c r="AI10">
        <v>0.32</v>
      </c>
      <c r="AJ10">
        <v>3.15E-2</v>
      </c>
      <c r="AK10">
        <v>320000</v>
      </c>
      <c r="AO10" t="s">
        <v>289</v>
      </c>
      <c r="AP10">
        <v>306081.09662919817</v>
      </c>
      <c r="AQ10" cm="1">
        <f t="array" ref="AQ10:AQ13">AP10:AP13*0.84</f>
        <v>257108.12116852647</v>
      </c>
      <c r="AS10" t="s">
        <v>309</v>
      </c>
      <c r="AT10">
        <v>0.22</v>
      </c>
      <c r="AU10" s="16">
        <v>2.1600000000000001E-2</v>
      </c>
      <c r="AV10">
        <f t="shared" si="0"/>
        <v>220000</v>
      </c>
      <c r="AY10" t="s">
        <v>289</v>
      </c>
      <c r="AZ10">
        <v>306081.09662919817</v>
      </c>
      <c r="BA10">
        <v>257108.12116852647</v>
      </c>
      <c r="BB10">
        <v>257052.16203893954</v>
      </c>
      <c r="BE10" s="18">
        <v>3.0289814888898342E-2</v>
      </c>
      <c r="BF10" t="s">
        <v>294</v>
      </c>
      <c r="BG10">
        <v>257052</v>
      </c>
      <c r="BH10" t="s">
        <v>1645</v>
      </c>
      <c r="BJ10" s="21" t="s">
        <v>1810</v>
      </c>
      <c r="BK10">
        <v>663421</v>
      </c>
    </row>
    <row r="11" spans="2:63" x14ac:dyDescent="0.3">
      <c r="B11" t="s">
        <v>1356</v>
      </c>
      <c r="C11" t="s">
        <v>1336</v>
      </c>
      <c r="D11">
        <v>95283</v>
      </c>
      <c r="E11">
        <v>7640</v>
      </c>
      <c r="F11">
        <v>87643</v>
      </c>
      <c r="G11" s="18">
        <f t="shared" si="1"/>
        <v>8.018219409548398E-2</v>
      </c>
      <c r="N11" t="s">
        <v>294</v>
      </c>
      <c r="O11">
        <v>0.32</v>
      </c>
      <c r="P11" s="16">
        <v>3.15E-2</v>
      </c>
      <c r="Q11">
        <f t="shared" si="3"/>
        <v>320000</v>
      </c>
      <c r="U11" t="s">
        <v>1779</v>
      </c>
      <c r="V11" s="4">
        <v>250000</v>
      </c>
      <c r="W11" s="16" t="s">
        <v>1777</v>
      </c>
      <c r="X11" s="21" t="s">
        <v>394</v>
      </c>
      <c r="Y11">
        <v>2136270</v>
      </c>
      <c r="AA11" t="s">
        <v>294</v>
      </c>
      <c r="AB11" s="4">
        <v>300000</v>
      </c>
      <c r="AC11" s="1">
        <v>3.196001844306131E-2</v>
      </c>
      <c r="AD11" t="s">
        <v>1645</v>
      </c>
      <c r="AE11">
        <v>306081.09662919817</v>
      </c>
      <c r="AF11">
        <v>306081.09662919817</v>
      </c>
      <c r="AG11">
        <f t="shared" si="2"/>
        <v>0.95650342696624424</v>
      </c>
      <c r="AH11" t="s">
        <v>294</v>
      </c>
      <c r="AI11">
        <v>0.32</v>
      </c>
      <c r="AJ11">
        <v>3.15E-2</v>
      </c>
      <c r="AK11">
        <v>320000</v>
      </c>
      <c r="AO11" t="s">
        <v>294</v>
      </c>
      <c r="AP11">
        <v>306081.09662919817</v>
      </c>
      <c r="AQ11">
        <v>257108.12116852647</v>
      </c>
      <c r="AS11" t="s">
        <v>1702</v>
      </c>
      <c r="AT11">
        <v>0.22</v>
      </c>
      <c r="AU11" s="16">
        <v>2.1600000000000001E-2</v>
      </c>
      <c r="AV11">
        <f t="shared" si="0"/>
        <v>220000</v>
      </c>
      <c r="AY11" t="s">
        <v>294</v>
      </c>
      <c r="AZ11">
        <v>306081.09662919817</v>
      </c>
      <c r="BA11">
        <v>257108.12116852647</v>
      </c>
      <c r="BB11">
        <v>257052.16203893954</v>
      </c>
      <c r="BE11" s="18">
        <v>2.0193209925932227E-2</v>
      </c>
      <c r="BF11" t="s">
        <v>299</v>
      </c>
      <c r="BG11">
        <v>171368</v>
      </c>
      <c r="BH11" t="s">
        <v>385</v>
      </c>
      <c r="BJ11" s="21" t="s">
        <v>1645</v>
      </c>
      <c r="BK11">
        <v>5795887</v>
      </c>
    </row>
    <row r="12" spans="2:63" x14ac:dyDescent="0.3">
      <c r="B12" t="s">
        <v>1361</v>
      </c>
      <c r="C12" t="s">
        <v>1341</v>
      </c>
      <c r="D12">
        <v>21396</v>
      </c>
      <c r="E12">
        <v>1716</v>
      </c>
      <c r="F12">
        <v>19680</v>
      </c>
      <c r="G12" s="18">
        <f t="shared" si="1"/>
        <v>8.0201906898485692E-2</v>
      </c>
      <c r="N12" t="s">
        <v>309</v>
      </c>
      <c r="O12">
        <v>0.22</v>
      </c>
      <c r="P12" s="16">
        <v>2.1600000000000001E-2</v>
      </c>
      <c r="Q12">
        <f t="shared" si="3"/>
        <v>220000</v>
      </c>
      <c r="U12" t="s">
        <v>1718</v>
      </c>
      <c r="V12" s="4">
        <v>40000</v>
      </c>
      <c r="W12" s="16" t="s">
        <v>1777</v>
      </c>
      <c r="AA12" t="s">
        <v>299</v>
      </c>
      <c r="AB12" s="4">
        <v>200000</v>
      </c>
      <c r="AC12" s="1">
        <v>2.1306678962040873E-2</v>
      </c>
      <c r="AD12" t="s">
        <v>385</v>
      </c>
      <c r="AE12">
        <v>204054.06441946543</v>
      </c>
      <c r="AF12">
        <v>204054.06441946543</v>
      </c>
      <c r="AO12" t="s">
        <v>299</v>
      </c>
      <c r="AP12">
        <v>204054.06441946543</v>
      </c>
      <c r="AQ12">
        <v>171405.41411235096</v>
      </c>
      <c r="AS12" t="s">
        <v>1703</v>
      </c>
      <c r="AT12">
        <v>9.06</v>
      </c>
      <c r="AU12" s="16">
        <v>0.88519999999999999</v>
      </c>
      <c r="AV12">
        <f t="shared" si="0"/>
        <v>9060000</v>
      </c>
      <c r="AY12" t="s">
        <v>299</v>
      </c>
      <c r="AZ12">
        <v>204054.06441946543</v>
      </c>
      <c r="BA12">
        <v>171405.41411235096</v>
      </c>
      <c r="BB12">
        <v>171368.10802595969</v>
      </c>
      <c r="BE12" s="18">
        <v>2.0193209925932227E-2</v>
      </c>
      <c r="BF12" t="s">
        <v>309</v>
      </c>
      <c r="BG12">
        <v>171368</v>
      </c>
      <c r="BH12" t="s">
        <v>1647</v>
      </c>
      <c r="BJ12" s="21" t="s">
        <v>1809</v>
      </c>
      <c r="BK12">
        <v>0</v>
      </c>
    </row>
    <row r="13" spans="2:63" x14ac:dyDescent="0.3">
      <c r="B13" t="s">
        <v>1357</v>
      </c>
      <c r="C13" t="s">
        <v>1337</v>
      </c>
      <c r="D13">
        <v>509015</v>
      </c>
      <c r="E13">
        <v>40816</v>
      </c>
      <c r="F13">
        <v>468199</v>
      </c>
      <c r="G13" s="18">
        <f t="shared" si="1"/>
        <v>8.0186242055735102E-2</v>
      </c>
      <c r="N13" t="s">
        <v>1702</v>
      </c>
      <c r="O13">
        <v>0.22</v>
      </c>
      <c r="P13" s="16">
        <v>2.1600000000000001E-2</v>
      </c>
      <c r="Q13">
        <f t="shared" si="3"/>
        <v>220000</v>
      </c>
      <c r="U13" t="s">
        <v>1722</v>
      </c>
      <c r="V13" s="4">
        <v>25000</v>
      </c>
      <c r="W13" s="16" t="s">
        <v>1777</v>
      </c>
      <c r="AA13" t="s">
        <v>309</v>
      </c>
      <c r="AB13" s="4">
        <v>200000</v>
      </c>
      <c r="AC13" s="1">
        <v>2.1306678962040873E-2</v>
      </c>
      <c r="AD13" t="s">
        <v>1647</v>
      </c>
      <c r="AE13">
        <v>204054.06441946543</v>
      </c>
      <c r="AF13">
        <v>204054.06441946543</v>
      </c>
      <c r="AG13">
        <f t="shared" si="2"/>
        <v>0.92751847463393378</v>
      </c>
      <c r="AH13" t="s">
        <v>309</v>
      </c>
      <c r="AI13">
        <v>0.22</v>
      </c>
      <c r="AJ13">
        <v>2.1600000000000001E-2</v>
      </c>
      <c r="AK13">
        <v>220000</v>
      </c>
      <c r="AO13" t="s">
        <v>309</v>
      </c>
      <c r="AP13">
        <v>204054.06441946543</v>
      </c>
      <c r="AQ13">
        <v>171405.41411235096</v>
      </c>
      <c r="AY13" t="s">
        <v>309</v>
      </c>
      <c r="AZ13">
        <v>204054.06441946543</v>
      </c>
      <c r="BA13">
        <v>171405.41411235096</v>
      </c>
      <c r="BB13">
        <v>171368.10802595969</v>
      </c>
      <c r="BE13" s="18">
        <v>1.2620756203707643E-2</v>
      </c>
      <c r="BF13" t="s">
        <v>304</v>
      </c>
      <c r="BG13">
        <v>107105</v>
      </c>
      <c r="BH13" t="s">
        <v>385</v>
      </c>
      <c r="BJ13" s="21" t="s">
        <v>391</v>
      </c>
      <c r="BK13">
        <v>75563</v>
      </c>
    </row>
    <row r="14" spans="2:63" x14ac:dyDescent="0.3">
      <c r="B14" t="s">
        <v>1358</v>
      </c>
      <c r="C14" t="s">
        <v>1338</v>
      </c>
      <c r="D14">
        <v>429837</v>
      </c>
      <c r="E14">
        <v>34467</v>
      </c>
      <c r="F14">
        <v>395370</v>
      </c>
      <c r="G14" s="18">
        <f t="shared" si="1"/>
        <v>8.0186210121511184E-2</v>
      </c>
      <c r="N14" t="s">
        <v>1703</v>
      </c>
      <c r="O14">
        <v>9.06</v>
      </c>
      <c r="P14" s="16">
        <v>0.88519999999999999</v>
      </c>
      <c r="Q14">
        <f t="shared" si="3"/>
        <v>9060000</v>
      </c>
      <c r="U14" t="s">
        <v>1724</v>
      </c>
      <c r="V14" s="4">
        <v>12000</v>
      </c>
      <c r="W14" s="16" t="s">
        <v>1777</v>
      </c>
      <c r="AA14" t="s">
        <v>304</v>
      </c>
      <c r="AB14" s="4">
        <v>150000</v>
      </c>
      <c r="AC14" s="1">
        <v>1.5980009221530655E-2</v>
      </c>
      <c r="AD14" t="s">
        <v>385</v>
      </c>
      <c r="AE14">
        <v>153040.54831459909</v>
      </c>
      <c r="AF14">
        <v>153040.54831459909</v>
      </c>
      <c r="AH14" t="s">
        <v>1702</v>
      </c>
      <c r="AI14">
        <v>0.22</v>
      </c>
      <c r="AJ14">
        <v>2.1600000000000001E-2</v>
      </c>
      <c r="AK14">
        <v>220000</v>
      </c>
      <c r="AO14" t="s">
        <v>304</v>
      </c>
      <c r="AP14">
        <v>153040.54831459909</v>
      </c>
      <c r="AQ14" cm="1">
        <f t="array" ref="AQ14:AQ23">AP14:AP23*0.7</f>
        <v>107128.38382021936</v>
      </c>
      <c r="AS14">
        <f>SUM(AQ3:AQ11)</f>
        <v>7146933.3261811789</v>
      </c>
      <c r="AU14">
        <v>9936699</v>
      </c>
      <c r="AV14">
        <v>1450283</v>
      </c>
      <c r="AW14">
        <v>8486417</v>
      </c>
      <c r="AX14">
        <f>AW14/AT17</f>
        <v>0.84429042992452374</v>
      </c>
      <c r="AY14" t="s">
        <v>304</v>
      </c>
      <c r="AZ14">
        <v>153040.54831459909</v>
      </c>
      <c r="BA14">
        <v>107128.38382021936</v>
      </c>
      <c r="BB14">
        <v>107105.06751622481</v>
      </c>
      <c r="BE14" s="18">
        <v>1.2620756203707643E-2</v>
      </c>
      <c r="BF14" t="s">
        <v>323</v>
      </c>
      <c r="BG14">
        <v>107105</v>
      </c>
      <c r="BH14" t="s">
        <v>390</v>
      </c>
      <c r="BJ14" s="21" t="s">
        <v>394</v>
      </c>
      <c r="BK14">
        <v>8486417</v>
      </c>
    </row>
    <row r="15" spans="2:63" x14ac:dyDescent="0.3">
      <c r="B15" t="s">
        <v>1359</v>
      </c>
      <c r="C15" t="s">
        <v>1339</v>
      </c>
      <c r="D15">
        <v>15901</v>
      </c>
      <c r="E15">
        <v>1275</v>
      </c>
      <c r="F15">
        <v>14626</v>
      </c>
      <c r="G15" s="18">
        <f t="shared" si="1"/>
        <v>8.0183636249292492E-2</v>
      </c>
      <c r="U15" t="s">
        <v>1725</v>
      </c>
      <c r="V15" s="4">
        <v>12000</v>
      </c>
      <c r="W15" s="16" t="s">
        <v>1777</v>
      </c>
      <c r="AA15" t="s">
        <v>323</v>
      </c>
      <c r="AB15" s="4">
        <v>150000</v>
      </c>
      <c r="AC15" s="1">
        <v>1.5980009221530655E-2</v>
      </c>
      <c r="AD15" t="s">
        <v>390</v>
      </c>
      <c r="AE15">
        <v>153040.54831459909</v>
      </c>
      <c r="AF15">
        <v>153040.54831459909</v>
      </c>
      <c r="AH15" t="s">
        <v>1703</v>
      </c>
      <c r="AI15">
        <v>9.06</v>
      </c>
      <c r="AJ15">
        <v>0.88519999999999999</v>
      </c>
      <c r="AK15">
        <v>9060000</v>
      </c>
      <c r="AO15" t="s">
        <v>323</v>
      </c>
      <c r="AP15">
        <v>153040.54831459909</v>
      </c>
      <c r="AQ15">
        <v>107128.38382021936</v>
      </c>
      <c r="AS15">
        <f>SUM(AP3:AP11)</f>
        <v>8188081.1925092544</v>
      </c>
      <c r="AT15">
        <f>AW14-AS15</f>
        <v>298335.80749074556</v>
      </c>
      <c r="AU15" t="s">
        <v>1343</v>
      </c>
      <c r="AV15" t="s">
        <v>1330</v>
      </c>
      <c r="AW15" t="s">
        <v>1372</v>
      </c>
      <c r="AY15" t="s">
        <v>323</v>
      </c>
      <c r="AZ15">
        <v>153040.54831459909</v>
      </c>
      <c r="BA15">
        <v>107128.38382021936</v>
      </c>
      <c r="BB15">
        <v>107105.06751622481</v>
      </c>
      <c r="BE15" s="18">
        <v>1.0096604962966113E-2</v>
      </c>
      <c r="BF15" t="s">
        <v>1791</v>
      </c>
      <c r="BG15">
        <v>85684</v>
      </c>
      <c r="BH15" t="s">
        <v>1777</v>
      </c>
    </row>
    <row r="16" spans="2:63" x14ac:dyDescent="0.3">
      <c r="B16" t="s">
        <v>1360</v>
      </c>
      <c r="C16" t="s">
        <v>1340</v>
      </c>
      <c r="D16">
        <v>41373</v>
      </c>
      <c r="E16">
        <v>3318</v>
      </c>
      <c r="F16">
        <v>38055</v>
      </c>
      <c r="G16" s="18">
        <f t="shared" si="1"/>
        <v>8.0197230077586834E-2</v>
      </c>
      <c r="N16" t="s">
        <v>393</v>
      </c>
      <c r="O16" t="s">
        <v>1784</v>
      </c>
      <c r="U16" t="s">
        <v>1726</v>
      </c>
      <c r="V16" s="4">
        <v>10000</v>
      </c>
      <c r="W16" s="16" t="s">
        <v>1777</v>
      </c>
      <c r="AA16" t="s">
        <v>1791</v>
      </c>
      <c r="AB16" s="4">
        <v>120000</v>
      </c>
      <c r="AC16" s="1">
        <v>1.2784007377224524E-2</v>
      </c>
      <c r="AD16" t="s">
        <v>1777</v>
      </c>
      <c r="AE16">
        <v>122432.43865167927</v>
      </c>
      <c r="AF16">
        <v>122432.43865167927</v>
      </c>
      <c r="AO16" t="s">
        <v>1791</v>
      </c>
      <c r="AP16">
        <v>122432.43865167927</v>
      </c>
      <c r="AQ16">
        <v>85702.707056175481</v>
      </c>
      <c r="AY16" t="s">
        <v>1791</v>
      </c>
      <c r="AZ16">
        <v>122432.43865167927</v>
      </c>
      <c r="BA16">
        <v>85702.707056175481</v>
      </c>
      <c r="BB16">
        <v>85684.054012979846</v>
      </c>
      <c r="BE16" s="18">
        <v>8.4137981906851848E-3</v>
      </c>
      <c r="BF16" t="s">
        <v>1792</v>
      </c>
      <c r="BG16">
        <v>71403</v>
      </c>
      <c r="BH16" t="s">
        <v>385</v>
      </c>
    </row>
    <row r="17" spans="2:64" x14ac:dyDescent="0.3">
      <c r="B17" t="s">
        <v>1351</v>
      </c>
      <c r="C17" t="s">
        <v>1402</v>
      </c>
      <c r="D17">
        <v>372530</v>
      </c>
      <c r="E17">
        <v>130386</v>
      </c>
      <c r="F17">
        <v>242145</v>
      </c>
      <c r="G17" s="18">
        <f t="shared" si="1"/>
        <v>0.35000134217378465</v>
      </c>
      <c r="N17" t="s">
        <v>385</v>
      </c>
      <c r="O17">
        <v>971118</v>
      </c>
      <c r="U17" t="s">
        <v>1728</v>
      </c>
      <c r="V17" s="4">
        <v>10000</v>
      </c>
      <c r="W17" s="16" t="s">
        <v>1777</v>
      </c>
      <c r="AA17" t="s">
        <v>1792</v>
      </c>
      <c r="AB17" s="4">
        <v>100000</v>
      </c>
      <c r="AC17" s="1">
        <v>1.0653339481020437E-2</v>
      </c>
      <c r="AD17" t="s">
        <v>385</v>
      </c>
      <c r="AE17">
        <v>102027.03220973272</v>
      </c>
      <c r="AF17">
        <v>102027.03220973272</v>
      </c>
      <c r="AO17" t="s">
        <v>1792</v>
      </c>
      <c r="AP17">
        <v>102027.03220973272</v>
      </c>
      <c r="AQ17">
        <v>71418.922546812901</v>
      </c>
      <c r="AT17">
        <f>SUM(AP2:AP76)</f>
        <v>10051537.597978758</v>
      </c>
      <c r="AU17">
        <f>AT17-AW14</f>
        <v>1565120.5979787577</v>
      </c>
      <c r="AY17" t="s">
        <v>1792</v>
      </c>
      <c r="AZ17">
        <v>102027.03220973272</v>
      </c>
      <c r="BA17">
        <v>71418.922546812901</v>
      </c>
      <c r="BB17">
        <v>71403.378344149867</v>
      </c>
      <c r="BE17" s="18">
        <v>8.4137981906851848E-3</v>
      </c>
      <c r="BF17" t="s">
        <v>316</v>
      </c>
      <c r="BG17">
        <v>71403</v>
      </c>
      <c r="BH17" t="s">
        <v>386</v>
      </c>
      <c r="BJ17" t="s">
        <v>393</v>
      </c>
      <c r="BK17" t="s">
        <v>1819</v>
      </c>
    </row>
    <row r="18" spans="2:64" x14ac:dyDescent="0.3">
      <c r="B18" t="s">
        <v>1362</v>
      </c>
      <c r="C18" t="s">
        <v>1363</v>
      </c>
      <c r="D18">
        <v>1800000</v>
      </c>
      <c r="E18">
        <v>208000</v>
      </c>
      <c r="F18">
        <v>1592000</v>
      </c>
      <c r="G18" s="18">
        <f t="shared" si="1"/>
        <v>0.11555555555555555</v>
      </c>
      <c r="N18" t="s">
        <v>1777</v>
      </c>
      <c r="O18">
        <v>416817</v>
      </c>
      <c r="U18" t="s">
        <v>1733</v>
      </c>
      <c r="V18" s="4">
        <v>7000</v>
      </c>
      <c r="W18" s="16" t="s">
        <v>1777</v>
      </c>
      <c r="AA18" t="s">
        <v>316</v>
      </c>
      <c r="AB18" s="4">
        <v>100000</v>
      </c>
      <c r="AC18" s="1">
        <v>1.0653339481020437E-2</v>
      </c>
      <c r="AD18" t="s">
        <v>386</v>
      </c>
      <c r="AE18">
        <v>102027.03220973272</v>
      </c>
      <c r="AF18">
        <v>102027.03220973272</v>
      </c>
      <c r="AO18" t="s">
        <v>316</v>
      </c>
      <c r="AP18">
        <v>102027.03220973272</v>
      </c>
      <c r="AQ18">
        <v>71418.922546812901</v>
      </c>
      <c r="AY18" t="s">
        <v>316</v>
      </c>
      <c r="AZ18">
        <v>102027.03220973272</v>
      </c>
      <c r="BA18">
        <v>71418.922546812901</v>
      </c>
      <c r="BB18">
        <v>71403.378344149867</v>
      </c>
      <c r="BE18" s="18">
        <v>7.5724537222245855E-3</v>
      </c>
      <c r="BF18" t="s">
        <v>1793</v>
      </c>
      <c r="BG18">
        <v>64263</v>
      </c>
      <c r="BH18" t="s">
        <v>385</v>
      </c>
      <c r="BJ18" t="s">
        <v>1651</v>
      </c>
      <c r="BK18" s="37">
        <v>866021</v>
      </c>
      <c r="BL18" s="18" cm="1">
        <f t="array" ref="BL18:BL25">BK18:BK25/BK26</f>
        <v>0.10204789606732735</v>
      </c>
    </row>
    <row r="19" spans="2:64" x14ac:dyDescent="0.3">
      <c r="B19" t="s">
        <v>1350</v>
      </c>
      <c r="C19" t="s">
        <v>1401</v>
      </c>
      <c r="D19">
        <v>123742</v>
      </c>
      <c r="E19">
        <v>44006</v>
      </c>
      <c r="F19">
        <v>79736</v>
      </c>
      <c r="G19" s="18">
        <f t="shared" si="1"/>
        <v>0.35562703043429073</v>
      </c>
      <c r="N19" t="s">
        <v>386</v>
      </c>
      <c r="O19">
        <v>339552</v>
      </c>
      <c r="U19" t="s">
        <v>1737</v>
      </c>
      <c r="V19" s="4">
        <v>5000</v>
      </c>
      <c r="W19" s="16" t="s">
        <v>1777</v>
      </c>
      <c r="AA19" t="s">
        <v>1793</v>
      </c>
      <c r="AB19" s="4">
        <v>90000</v>
      </c>
      <c r="AC19" s="1">
        <v>9.5880055329183936E-3</v>
      </c>
      <c r="AD19" t="s">
        <v>385</v>
      </c>
      <c r="AE19">
        <v>91824.328988759458</v>
      </c>
      <c r="AF19">
        <v>91824.328988759458</v>
      </c>
      <c r="AO19" t="s">
        <v>1793</v>
      </c>
      <c r="AP19">
        <v>91824.328988759458</v>
      </c>
      <c r="AQ19">
        <v>64277.030292131618</v>
      </c>
      <c r="AY19" t="s">
        <v>1793</v>
      </c>
      <c r="AZ19">
        <v>91824.328988759458</v>
      </c>
      <c r="BA19">
        <v>64277.030292131618</v>
      </c>
      <c r="BB19">
        <v>64263.040509734885</v>
      </c>
      <c r="BE19" s="18">
        <v>7.5724537222245855E-3</v>
      </c>
      <c r="BF19" t="s">
        <v>303</v>
      </c>
      <c r="BG19">
        <v>64263</v>
      </c>
      <c r="BH19" t="s">
        <v>386</v>
      </c>
      <c r="BJ19" t="s">
        <v>1656</v>
      </c>
      <c r="BK19" s="37">
        <v>163138</v>
      </c>
      <c r="BL19" s="18">
        <v>1.9223424915367698E-2</v>
      </c>
    </row>
    <row r="20" spans="2:64" x14ac:dyDescent="0.3">
      <c r="N20" t="s">
        <v>390</v>
      </c>
      <c r="O20">
        <v>172500</v>
      </c>
      <c r="U20" t="s">
        <v>1739</v>
      </c>
      <c r="V20" s="4">
        <v>5000</v>
      </c>
      <c r="W20" s="16" t="s">
        <v>1777</v>
      </c>
      <c r="X20" s="20" t="s">
        <v>393</v>
      </c>
      <c r="Y20" t="s">
        <v>1811</v>
      </c>
      <c r="AA20" t="s">
        <v>303</v>
      </c>
      <c r="AB20" s="4">
        <v>90000</v>
      </c>
      <c r="AC20" s="1">
        <v>9.5880055329183936E-3</v>
      </c>
      <c r="AD20" t="s">
        <v>386</v>
      </c>
      <c r="AE20">
        <v>91824.328988759458</v>
      </c>
      <c r="AF20">
        <v>91824.328988759458</v>
      </c>
      <c r="AH20" s="20" t="s">
        <v>393</v>
      </c>
      <c r="AI20" t="s">
        <v>1815</v>
      </c>
      <c r="AO20" t="s">
        <v>303</v>
      </c>
      <c r="AP20">
        <v>91824.328988759458</v>
      </c>
      <c r="AQ20">
        <v>64277.030292131618</v>
      </c>
      <c r="AY20" t="s">
        <v>303</v>
      </c>
      <c r="AZ20">
        <v>91824.328988759458</v>
      </c>
      <c r="BA20">
        <v>64277.030292131618</v>
      </c>
      <c r="BB20">
        <v>64263.040509734885</v>
      </c>
      <c r="BE20" s="18">
        <v>7.1517814879942859E-3</v>
      </c>
      <c r="BF20" t="s">
        <v>298</v>
      </c>
      <c r="BG20">
        <v>60693</v>
      </c>
      <c r="BH20" t="s">
        <v>1810</v>
      </c>
      <c r="BJ20" t="s">
        <v>1652</v>
      </c>
      <c r="BK20" s="37">
        <v>218501</v>
      </c>
      <c r="BL20" s="18">
        <v>2.5747143936009742E-2</v>
      </c>
    </row>
    <row r="21" spans="2:64" x14ac:dyDescent="0.3">
      <c r="N21" t="s">
        <v>1647</v>
      </c>
      <c r="O21">
        <v>13003</v>
      </c>
      <c r="U21" t="s">
        <v>1740</v>
      </c>
      <c r="V21" s="4">
        <v>5000</v>
      </c>
      <c r="W21" s="16" t="s">
        <v>1777</v>
      </c>
      <c r="X21" s="21" t="s">
        <v>385</v>
      </c>
      <c r="Y21">
        <v>1077000</v>
      </c>
      <c r="AA21" t="s">
        <v>298</v>
      </c>
      <c r="AB21" s="4">
        <v>85000</v>
      </c>
      <c r="AC21" s="1">
        <v>9.0553385588673704E-3</v>
      </c>
      <c r="AD21" t="s">
        <v>1810</v>
      </c>
      <c r="AE21">
        <v>86722.977378272801</v>
      </c>
      <c r="AF21">
        <v>86722.977378272801</v>
      </c>
      <c r="AH21" s="21" t="s">
        <v>385</v>
      </c>
      <c r="AI21">
        <v>1098831.1368988215</v>
      </c>
      <c r="AO21" t="s">
        <v>298</v>
      </c>
      <c r="AP21">
        <v>86722.977378272801</v>
      </c>
      <c r="AQ21">
        <v>60706.084164790955</v>
      </c>
      <c r="AY21" t="s">
        <v>298</v>
      </c>
      <c r="AZ21">
        <v>86722.977378272801</v>
      </c>
      <c r="BA21">
        <v>60706.084164790955</v>
      </c>
      <c r="BB21">
        <v>60692.871592527379</v>
      </c>
      <c r="BE21" s="18">
        <v>6.3104370195336858E-3</v>
      </c>
      <c r="BF21" t="s">
        <v>297</v>
      </c>
      <c r="BG21">
        <v>53553</v>
      </c>
      <c r="BH21" t="s">
        <v>385</v>
      </c>
      <c r="BJ21" t="s">
        <v>1653</v>
      </c>
      <c r="BK21" s="37">
        <v>523897</v>
      </c>
      <c r="BL21" s="18">
        <v>6.1733591455616667E-2</v>
      </c>
    </row>
    <row r="22" spans="2:64" x14ac:dyDescent="0.3">
      <c r="N22" t="s">
        <v>1645</v>
      </c>
      <c r="O22">
        <v>103600</v>
      </c>
      <c r="U22" t="s">
        <v>1741</v>
      </c>
      <c r="V22" s="4">
        <v>5000</v>
      </c>
      <c r="W22" s="16" t="s">
        <v>1777</v>
      </c>
      <c r="X22" s="21" t="s">
        <v>1777</v>
      </c>
      <c r="Y22">
        <v>236817</v>
      </c>
      <c r="AA22" t="s">
        <v>297</v>
      </c>
      <c r="AB22" s="4">
        <v>75000</v>
      </c>
      <c r="AC22" s="1">
        <v>7.9900046107653274E-3</v>
      </c>
      <c r="AD22" t="s">
        <v>385</v>
      </c>
      <c r="AE22">
        <v>76520.274157299544</v>
      </c>
      <c r="AF22">
        <v>76520.274157299544</v>
      </c>
      <c r="AH22" s="21" t="s">
        <v>1777</v>
      </c>
      <c r="AI22">
        <v>241617.35686812268</v>
      </c>
      <c r="AO22" t="s">
        <v>297</v>
      </c>
      <c r="AP22">
        <v>76520.274157299544</v>
      </c>
      <c r="AQ22">
        <v>53564.191910109679</v>
      </c>
      <c r="AY22" t="s">
        <v>297</v>
      </c>
      <c r="AZ22">
        <v>76520.274157299544</v>
      </c>
      <c r="BA22">
        <v>53564.191910109679</v>
      </c>
      <c r="BB22">
        <v>53552.533758112404</v>
      </c>
      <c r="BE22" s="18">
        <v>5.8896469499436568E-3</v>
      </c>
      <c r="BF22" t="s">
        <v>1794</v>
      </c>
      <c r="BG22">
        <v>49982</v>
      </c>
      <c r="BH22" t="s">
        <v>386</v>
      </c>
      <c r="BJ22" t="s">
        <v>1659</v>
      </c>
      <c r="BK22" s="37">
        <v>179989</v>
      </c>
      <c r="BL22" s="18">
        <v>2.1209068562150553E-2</v>
      </c>
    </row>
    <row r="23" spans="2:64" x14ac:dyDescent="0.3">
      <c r="N23" t="s">
        <v>391</v>
      </c>
      <c r="O23">
        <v>119680</v>
      </c>
      <c r="U23" t="s">
        <v>1742</v>
      </c>
      <c r="V23" s="4">
        <v>4000</v>
      </c>
      <c r="W23" s="16" t="s">
        <v>1777</v>
      </c>
      <c r="X23" s="21" t="s">
        <v>386</v>
      </c>
      <c r="Y23">
        <v>309550</v>
      </c>
      <c r="AA23" t="s">
        <v>1794</v>
      </c>
      <c r="AB23" s="4">
        <v>70000</v>
      </c>
      <c r="AC23" s="1">
        <v>7.4573376367143059E-3</v>
      </c>
      <c r="AD23" t="s">
        <v>386</v>
      </c>
      <c r="AE23">
        <v>71418.922546812901</v>
      </c>
      <c r="AF23">
        <v>71418.922546812901</v>
      </c>
      <c r="AH23" s="21" t="s">
        <v>386</v>
      </c>
      <c r="AI23">
        <v>315824.67820522765</v>
      </c>
      <c r="AO23" t="s">
        <v>1794</v>
      </c>
      <c r="AP23">
        <v>71418.922546812901</v>
      </c>
      <c r="AQ23">
        <v>49993.24578276903</v>
      </c>
      <c r="AY23" t="s">
        <v>1794</v>
      </c>
      <c r="AZ23">
        <v>71418.922546812901</v>
      </c>
      <c r="BA23">
        <v>49993.24578276903</v>
      </c>
      <c r="BB23">
        <v>49982.364840904906</v>
      </c>
      <c r="BE23" s="18">
        <v>4.0627275327149255E-3</v>
      </c>
      <c r="BF23" t="s">
        <v>313</v>
      </c>
      <c r="BG23">
        <v>34478</v>
      </c>
      <c r="BH23" t="s">
        <v>385</v>
      </c>
      <c r="BJ23" t="s">
        <v>1660</v>
      </c>
      <c r="BK23" s="37">
        <v>663421</v>
      </c>
      <c r="BL23" s="18">
        <v>7.8174452186358503E-2</v>
      </c>
    </row>
    <row r="24" spans="2:64" x14ac:dyDescent="0.3">
      <c r="N24" t="s">
        <v>394</v>
      </c>
      <c r="O24">
        <v>2136270</v>
      </c>
      <c r="U24" t="s">
        <v>1743</v>
      </c>
      <c r="V24" s="4">
        <v>3500</v>
      </c>
      <c r="W24" t="s">
        <v>1777</v>
      </c>
      <c r="X24" s="21" t="s">
        <v>390</v>
      </c>
      <c r="Y24">
        <v>622500</v>
      </c>
      <c r="AA24" t="s">
        <v>313</v>
      </c>
      <c r="AB24" s="4">
        <v>52000</v>
      </c>
      <c r="AC24" s="1">
        <v>5.5397365301306269E-3</v>
      </c>
      <c r="AD24" t="s">
        <v>385</v>
      </c>
      <c r="AE24">
        <v>53054.056749061012</v>
      </c>
      <c r="AF24">
        <v>53054.056749061012</v>
      </c>
      <c r="AH24" s="21" t="s">
        <v>390</v>
      </c>
      <c r="AI24">
        <v>635118.27550558618</v>
      </c>
      <c r="AO24" t="s">
        <v>313</v>
      </c>
      <c r="AP24">
        <v>53054.056749061012</v>
      </c>
      <c r="AQ24" cm="1">
        <f t="array" ref="AQ24:AQ76">AP24:AP76*0.65</f>
        <v>34485.136886889661</v>
      </c>
      <c r="AY24" t="s">
        <v>313</v>
      </c>
      <c r="AZ24">
        <v>53054.056749061012</v>
      </c>
      <c r="BA24">
        <v>34485.136886889661</v>
      </c>
      <c r="BB24">
        <v>34477.631257603796</v>
      </c>
      <c r="BE24" s="18">
        <v>3.9064778457150997E-3</v>
      </c>
      <c r="BF24" t="s">
        <v>1795</v>
      </c>
      <c r="BG24">
        <v>33152</v>
      </c>
      <c r="BH24" t="s">
        <v>391</v>
      </c>
      <c r="BJ24" t="s">
        <v>400</v>
      </c>
      <c r="BK24" s="37">
        <v>5795887</v>
      </c>
      <c r="BL24" s="18">
        <v>0.68296042959001424</v>
      </c>
    </row>
    <row r="25" spans="2:64" x14ac:dyDescent="0.3">
      <c r="U25" t="s">
        <v>1745</v>
      </c>
      <c r="V25" s="4">
        <v>3000</v>
      </c>
      <c r="W25" s="16" t="s">
        <v>1777</v>
      </c>
      <c r="X25" s="21" t="s">
        <v>1647</v>
      </c>
      <c r="Y25">
        <v>213003</v>
      </c>
      <c r="AA25" t="s">
        <v>1795</v>
      </c>
      <c r="AB25" s="4">
        <v>50000</v>
      </c>
      <c r="AC25" s="1">
        <v>5.3266697405102183E-3</v>
      </c>
      <c r="AD25" t="s">
        <v>391</v>
      </c>
      <c r="AE25">
        <v>51013.516104866358</v>
      </c>
      <c r="AF25">
        <v>51013.516104866358</v>
      </c>
      <c r="AH25" s="21" t="s">
        <v>1647</v>
      </c>
      <c r="AI25">
        <v>217320.63941769698</v>
      </c>
      <c r="AO25" t="s">
        <v>1795</v>
      </c>
      <c r="AP25">
        <v>51013.516104866358</v>
      </c>
      <c r="AQ25">
        <v>33158.785468163136</v>
      </c>
      <c r="AY25" t="s">
        <v>1795</v>
      </c>
      <c r="AZ25">
        <v>51013.516104866358</v>
      </c>
      <c r="BA25">
        <v>33158.785468163136</v>
      </c>
      <c r="BB25">
        <v>33151.568516926731</v>
      </c>
      <c r="BE25" s="18">
        <v>3.125111575356243E-3</v>
      </c>
      <c r="BF25" t="s">
        <v>306</v>
      </c>
      <c r="BG25">
        <v>26521</v>
      </c>
      <c r="BH25" t="s">
        <v>386</v>
      </c>
      <c r="BJ25" t="s">
        <v>1812</v>
      </c>
      <c r="BK25" s="37">
        <v>75563</v>
      </c>
      <c r="BL25" s="18">
        <v>8.9039932871552274E-3</v>
      </c>
    </row>
    <row r="26" spans="2:64" x14ac:dyDescent="0.3">
      <c r="U26" t="s">
        <v>1749</v>
      </c>
      <c r="V26" s="4">
        <v>2500</v>
      </c>
      <c r="W26" t="s">
        <v>1777</v>
      </c>
      <c r="X26" s="21" t="s">
        <v>1810</v>
      </c>
      <c r="Y26">
        <v>629130</v>
      </c>
      <c r="AA26" t="s">
        <v>306</v>
      </c>
      <c r="AB26" s="4">
        <v>40000</v>
      </c>
      <c r="AC26" s="1">
        <v>4.2613357924081744E-3</v>
      </c>
      <c r="AD26" t="s">
        <v>386</v>
      </c>
      <c r="AE26">
        <v>40810.812883893086</v>
      </c>
      <c r="AF26">
        <v>40810.812883893086</v>
      </c>
      <c r="AH26" s="21" t="s">
        <v>1810</v>
      </c>
      <c r="AI26">
        <v>780200.00536928303</v>
      </c>
      <c r="AO26" t="s">
        <v>306</v>
      </c>
      <c r="AP26">
        <v>40810.812883893086</v>
      </c>
      <c r="AQ26">
        <v>26527.028374530506</v>
      </c>
      <c r="AY26" t="s">
        <v>306</v>
      </c>
      <c r="AZ26">
        <v>40810.812883893086</v>
      </c>
      <c r="BA26">
        <v>26527.028374530506</v>
      </c>
      <c r="BB26">
        <v>26521.254813541378</v>
      </c>
      <c r="BE26" s="18">
        <v>3.125111575356243E-3</v>
      </c>
      <c r="BF26" t="s">
        <v>312</v>
      </c>
      <c r="BG26">
        <v>26521</v>
      </c>
      <c r="BH26" t="s">
        <v>391</v>
      </c>
      <c r="BJ26" t="s">
        <v>394</v>
      </c>
      <c r="BK26" s="37">
        <v>8486417</v>
      </c>
    </row>
    <row r="27" spans="2:64" x14ac:dyDescent="0.3">
      <c r="U27" t="s">
        <v>1750</v>
      </c>
      <c r="V27" s="4">
        <v>2500</v>
      </c>
      <c r="W27" t="s">
        <v>1777</v>
      </c>
      <c r="X27" s="21" t="s">
        <v>1645</v>
      </c>
      <c r="Y27">
        <v>5100000</v>
      </c>
      <c r="AA27" t="s">
        <v>312</v>
      </c>
      <c r="AB27" s="4">
        <v>40000</v>
      </c>
      <c r="AC27" s="1">
        <v>4.2613357924081744E-3</v>
      </c>
      <c r="AD27" t="s">
        <v>391</v>
      </c>
      <c r="AE27">
        <v>40810.812883893086</v>
      </c>
      <c r="AF27">
        <v>40810.812883893086</v>
      </c>
      <c r="AH27" s="21" t="s">
        <v>1645</v>
      </c>
      <c r="AI27">
        <v>6646351.4187265262</v>
      </c>
      <c r="AO27" t="s">
        <v>312</v>
      </c>
      <c r="AP27">
        <v>40810.812883893086</v>
      </c>
      <c r="AQ27">
        <v>26527.028374530506</v>
      </c>
      <c r="AY27" t="s">
        <v>312</v>
      </c>
      <c r="AZ27">
        <v>40810.812883893086</v>
      </c>
      <c r="BA27">
        <v>26527.028374530506</v>
      </c>
      <c r="BB27">
        <v>26521.254813541378</v>
      </c>
      <c r="BE27" s="18">
        <v>1.9532389228575499E-3</v>
      </c>
      <c r="BF27" t="s">
        <v>319</v>
      </c>
      <c r="BG27">
        <v>16576</v>
      </c>
      <c r="BH27" t="s">
        <v>1777</v>
      </c>
    </row>
    <row r="28" spans="2:64" x14ac:dyDescent="0.3">
      <c r="U28" t="s">
        <v>1751</v>
      </c>
      <c r="V28" s="4">
        <v>2500</v>
      </c>
      <c r="W28" t="s">
        <v>1777</v>
      </c>
      <c r="X28" s="21" t="s">
        <v>1809</v>
      </c>
      <c r="Y28">
        <v>1084764</v>
      </c>
      <c r="AA28" t="s">
        <v>319</v>
      </c>
      <c r="AB28" s="4">
        <v>25000</v>
      </c>
      <c r="AC28" s="1">
        <v>2.6633348702551091E-3</v>
      </c>
      <c r="AD28" t="s">
        <v>1777</v>
      </c>
      <c r="AE28">
        <v>25506.758052433179</v>
      </c>
      <c r="AF28">
        <v>25506.758052433179</v>
      </c>
      <c r="AH28" s="21" t="s">
        <v>1809</v>
      </c>
      <c r="AI28">
        <v>1106752.515679585</v>
      </c>
      <c r="AO28" t="s">
        <v>319</v>
      </c>
      <c r="AP28">
        <v>25506.758052433179</v>
      </c>
      <c r="AQ28">
        <v>16579.392734081568</v>
      </c>
      <c r="AY28" t="s">
        <v>319</v>
      </c>
      <c r="AZ28">
        <v>25506.758052433179</v>
      </c>
      <c r="BA28">
        <v>16579.392734081568</v>
      </c>
      <c r="BB28">
        <v>16575.784258463365</v>
      </c>
      <c r="BE28" s="18">
        <v>1.2501153313583342E-3</v>
      </c>
      <c r="BF28" t="s">
        <v>317</v>
      </c>
      <c r="BG28">
        <v>10609</v>
      </c>
      <c r="BH28" t="s">
        <v>391</v>
      </c>
    </row>
    <row r="29" spans="2:64" x14ac:dyDescent="0.3">
      <c r="U29" t="s">
        <v>1752</v>
      </c>
      <c r="V29" s="4">
        <v>2430</v>
      </c>
      <c r="W29" t="s">
        <v>1777</v>
      </c>
      <c r="X29" s="21" t="s">
        <v>391</v>
      </c>
      <c r="Y29">
        <v>113964</v>
      </c>
      <c r="AA29" t="s">
        <v>317</v>
      </c>
      <c r="AB29" s="4">
        <v>16000</v>
      </c>
      <c r="AC29" s="1">
        <v>1.7045343169632698E-3</v>
      </c>
      <c r="AD29" t="s">
        <v>391</v>
      </c>
      <c r="AE29">
        <v>16324.325153557234</v>
      </c>
      <c r="AF29">
        <v>16324.325153557234</v>
      </c>
      <c r="AH29" s="21" t="s">
        <v>391</v>
      </c>
      <c r="AI29">
        <v>116274.0869874998</v>
      </c>
      <c r="AO29" t="s">
        <v>317</v>
      </c>
      <c r="AP29">
        <v>16324.325153557234</v>
      </c>
      <c r="AQ29">
        <v>10610.811349812202</v>
      </c>
      <c r="AY29" t="s">
        <v>317</v>
      </c>
      <c r="AZ29">
        <v>16324.325153557234</v>
      </c>
      <c r="BA29">
        <v>10610.811349812202</v>
      </c>
      <c r="BB29">
        <v>10608.501925416551</v>
      </c>
      <c r="BE29" s="18">
        <v>9.3749812199895428E-4</v>
      </c>
      <c r="BF29" t="s">
        <v>331</v>
      </c>
      <c r="BG29">
        <v>7956</v>
      </c>
      <c r="BH29" t="s">
        <v>1777</v>
      </c>
    </row>
    <row r="30" spans="2:64" x14ac:dyDescent="0.3">
      <c r="U30" t="s">
        <v>1753</v>
      </c>
      <c r="V30" s="4">
        <v>2348</v>
      </c>
      <c r="W30" t="s">
        <v>1777</v>
      </c>
      <c r="X30" s="21" t="s">
        <v>1783</v>
      </c>
      <c r="AA30" t="s">
        <v>331</v>
      </c>
      <c r="AB30" s="4">
        <v>12000</v>
      </c>
      <c r="AC30" s="1">
        <v>1.2784007377224524E-3</v>
      </c>
      <c r="AD30" t="s">
        <v>1777</v>
      </c>
      <c r="AE30">
        <v>12243.243865167928</v>
      </c>
      <c r="AF30">
        <v>12243.243865167928</v>
      </c>
      <c r="AH30" s="21" t="s">
        <v>394</v>
      </c>
      <c r="AI30">
        <v>11158290.113658348</v>
      </c>
      <c r="AO30" t="s">
        <v>331</v>
      </c>
      <c r="AP30">
        <v>12243.243865167928</v>
      </c>
      <c r="AQ30">
        <v>7958.1085123591529</v>
      </c>
      <c r="AY30" t="s">
        <v>331</v>
      </c>
      <c r="AZ30">
        <v>12243.243865167928</v>
      </c>
      <c r="BA30">
        <v>7958.1085123591529</v>
      </c>
      <c r="BB30">
        <v>7956.3764440624145</v>
      </c>
      <c r="BE30" s="18">
        <v>9.3749812199895428E-4</v>
      </c>
      <c r="BF30" t="s">
        <v>325</v>
      </c>
      <c r="BG30">
        <v>7956</v>
      </c>
      <c r="BH30" t="s">
        <v>1777</v>
      </c>
    </row>
    <row r="31" spans="2:64" x14ac:dyDescent="0.3">
      <c r="U31" t="s">
        <v>1755</v>
      </c>
      <c r="V31">
        <v>1500</v>
      </c>
      <c r="W31" t="s">
        <v>1777</v>
      </c>
      <c r="X31" s="21" t="s">
        <v>394</v>
      </c>
      <c r="Y31">
        <v>9386728</v>
      </c>
      <c r="AA31" t="s">
        <v>325</v>
      </c>
      <c r="AB31" s="4">
        <v>12000</v>
      </c>
      <c r="AC31" s="1">
        <v>1.2784007377224524E-3</v>
      </c>
      <c r="AD31" t="s">
        <v>1777</v>
      </c>
      <c r="AE31">
        <v>12243.243865167928</v>
      </c>
      <c r="AF31">
        <v>12243.243865167928</v>
      </c>
      <c r="AO31" t="s">
        <v>325</v>
      </c>
      <c r="AP31">
        <v>12243.243865167928</v>
      </c>
      <c r="AQ31">
        <v>7958.1085123591529</v>
      </c>
      <c r="AY31" t="s">
        <v>325</v>
      </c>
      <c r="AZ31">
        <v>12243.243865167928</v>
      </c>
      <c r="BA31">
        <v>7958.1085123591529</v>
      </c>
      <c r="BB31">
        <v>7956.3764440624145</v>
      </c>
      <c r="BE31" s="18">
        <v>7.8124843499912864E-4</v>
      </c>
      <c r="BF31" t="s">
        <v>318</v>
      </c>
      <c r="BG31">
        <v>6630</v>
      </c>
      <c r="BH31" t="s">
        <v>385</v>
      </c>
    </row>
    <row r="32" spans="2:64" x14ac:dyDescent="0.3">
      <c r="U32" t="s">
        <v>1756</v>
      </c>
      <c r="V32" s="4">
        <v>1500</v>
      </c>
      <c r="W32" t="s">
        <v>1777</v>
      </c>
      <c r="AA32" t="s">
        <v>318</v>
      </c>
      <c r="AB32" s="4">
        <v>10000</v>
      </c>
      <c r="AC32" s="1">
        <v>1.0653339481020436E-3</v>
      </c>
      <c r="AD32" t="s">
        <v>385</v>
      </c>
      <c r="AE32">
        <v>10202.703220973272</v>
      </c>
      <c r="AF32">
        <v>10202.703220973272</v>
      </c>
      <c r="AH32" t="s">
        <v>393</v>
      </c>
      <c r="AI32" t="s">
        <v>1815</v>
      </c>
      <c r="AO32" t="s">
        <v>318</v>
      </c>
      <c r="AP32">
        <v>10202.703220973272</v>
      </c>
      <c r="AQ32">
        <v>6631.7570936326265</v>
      </c>
      <c r="AY32" t="s">
        <v>318</v>
      </c>
      <c r="AZ32">
        <v>10202.703220973272</v>
      </c>
      <c r="BA32">
        <v>6631.7570936326265</v>
      </c>
      <c r="BB32">
        <v>6630.3137033853445</v>
      </c>
      <c r="BE32" s="18">
        <v>7.8124843499912864E-4</v>
      </c>
      <c r="BF32" t="s">
        <v>330</v>
      </c>
      <c r="BG32">
        <v>6630</v>
      </c>
      <c r="BH32" t="s">
        <v>1777</v>
      </c>
    </row>
    <row r="33" spans="21:60" x14ac:dyDescent="0.3">
      <c r="U33" t="s">
        <v>1758</v>
      </c>
      <c r="V33" s="4">
        <v>1184</v>
      </c>
      <c r="W33" t="s">
        <v>1777</v>
      </c>
      <c r="X33" t="s">
        <v>393</v>
      </c>
      <c r="Y33" t="s">
        <v>1811</v>
      </c>
      <c r="AA33" t="s">
        <v>330</v>
      </c>
      <c r="AB33" s="4">
        <v>10000</v>
      </c>
      <c r="AC33" s="1">
        <v>1.0653339481020436E-3</v>
      </c>
      <c r="AD33" t="s">
        <v>1777</v>
      </c>
      <c r="AE33">
        <v>10202.703220973272</v>
      </c>
      <c r="AF33">
        <v>10202.703220973272</v>
      </c>
      <c r="AH33" t="s">
        <v>1651</v>
      </c>
      <c r="AI33" s="37">
        <v>1098831.1368988215</v>
      </c>
      <c r="AO33" t="s">
        <v>330</v>
      </c>
      <c r="AP33">
        <v>10202.703220973272</v>
      </c>
      <c r="AQ33">
        <v>6631.7570936326265</v>
      </c>
      <c r="AY33" t="s">
        <v>330</v>
      </c>
      <c r="AZ33">
        <v>10202.703220973272</v>
      </c>
      <c r="BA33">
        <v>6631.7570936326265</v>
      </c>
      <c r="BB33">
        <v>6630.3137033853445</v>
      </c>
      <c r="BE33" s="18">
        <v>7.8124843499912864E-4</v>
      </c>
      <c r="BF33" t="s">
        <v>314</v>
      </c>
      <c r="BG33">
        <v>6630</v>
      </c>
      <c r="BH33" t="s">
        <v>390</v>
      </c>
    </row>
    <row r="34" spans="21:60" x14ac:dyDescent="0.3">
      <c r="U34" t="s">
        <v>1759</v>
      </c>
      <c r="V34" s="4">
        <v>1180</v>
      </c>
      <c r="W34" t="s">
        <v>1777</v>
      </c>
      <c r="X34" t="s">
        <v>1651</v>
      </c>
      <c r="Y34" s="37">
        <v>1077000</v>
      </c>
      <c r="AA34" t="s">
        <v>314</v>
      </c>
      <c r="AB34" s="4">
        <v>10000</v>
      </c>
      <c r="AC34" s="1">
        <v>1.0653339481020436E-3</v>
      </c>
      <c r="AD34" t="s">
        <v>390</v>
      </c>
      <c r="AE34">
        <v>10202.703220973272</v>
      </c>
      <c r="AF34">
        <v>10202.703220973272</v>
      </c>
      <c r="AH34" t="s">
        <v>1656</v>
      </c>
      <c r="AI34" s="37">
        <v>241617.35686812268</v>
      </c>
      <c r="AO34" t="s">
        <v>314</v>
      </c>
      <c r="AP34">
        <v>10202.703220973272</v>
      </c>
      <c r="AQ34">
        <v>6631.7570936326265</v>
      </c>
      <c r="AY34" t="s">
        <v>314</v>
      </c>
      <c r="AZ34">
        <v>10202.703220973272</v>
      </c>
      <c r="BA34">
        <v>6631.7570936326265</v>
      </c>
      <c r="BB34">
        <v>6630.3137033853445</v>
      </c>
      <c r="BE34" s="18">
        <v>7.8124843499912864E-4</v>
      </c>
      <c r="BF34" t="s">
        <v>334</v>
      </c>
      <c r="BG34">
        <v>6630</v>
      </c>
      <c r="BH34" t="s">
        <v>1647</v>
      </c>
    </row>
    <row r="35" spans="21:60" x14ac:dyDescent="0.3">
      <c r="U35" t="s">
        <v>1760</v>
      </c>
      <c r="V35" s="4">
        <v>1000</v>
      </c>
      <c r="W35" t="s">
        <v>1777</v>
      </c>
      <c r="X35" t="s">
        <v>1656</v>
      </c>
      <c r="Y35" s="37">
        <v>236817</v>
      </c>
      <c r="AA35" t="s">
        <v>334</v>
      </c>
      <c r="AB35" s="4">
        <v>10000</v>
      </c>
      <c r="AC35" s="1">
        <v>1.0653339481020436E-3</v>
      </c>
      <c r="AD35" t="s">
        <v>1647</v>
      </c>
      <c r="AE35">
        <v>10202.703220973272</v>
      </c>
      <c r="AF35">
        <v>10202.703220973272</v>
      </c>
      <c r="AH35" t="s">
        <v>1652</v>
      </c>
      <c r="AI35" s="37">
        <v>315824.67820522765</v>
      </c>
      <c r="AO35" t="s">
        <v>334</v>
      </c>
      <c r="AP35">
        <v>10202.703220973272</v>
      </c>
      <c r="AQ35">
        <v>6631.7570936326265</v>
      </c>
      <c r="AY35" t="s">
        <v>334</v>
      </c>
      <c r="AZ35">
        <v>10202.703220973272</v>
      </c>
      <c r="BA35">
        <v>6631.7570936326265</v>
      </c>
      <c r="BB35">
        <v>6630.3137033853445</v>
      </c>
      <c r="BE35" s="18">
        <v>7.8124843499912864E-4</v>
      </c>
      <c r="BF35" t="s">
        <v>322</v>
      </c>
      <c r="BG35">
        <v>6630</v>
      </c>
      <c r="BH35" t="s">
        <v>1810</v>
      </c>
    </row>
    <row r="36" spans="21:60" x14ac:dyDescent="0.3">
      <c r="U36" t="s">
        <v>1761</v>
      </c>
      <c r="V36" s="4">
        <v>1000</v>
      </c>
      <c r="W36" t="s">
        <v>1777</v>
      </c>
      <c r="X36" t="s">
        <v>1652</v>
      </c>
      <c r="Y36" s="37">
        <v>309550</v>
      </c>
      <c r="AA36" t="s">
        <v>322</v>
      </c>
      <c r="AB36" s="4">
        <v>10000</v>
      </c>
      <c r="AC36" s="1">
        <v>1.0653339481020436E-3</v>
      </c>
      <c r="AD36" t="s">
        <v>1810</v>
      </c>
      <c r="AE36">
        <v>10202.703220973272</v>
      </c>
      <c r="AF36">
        <v>10202.703220973272</v>
      </c>
      <c r="AH36" t="s">
        <v>1653</v>
      </c>
      <c r="AI36" s="37">
        <v>635118.27550558618</v>
      </c>
      <c r="AO36" t="s">
        <v>322</v>
      </c>
      <c r="AP36">
        <v>10202.703220973272</v>
      </c>
      <c r="AQ36">
        <v>6631.7570936326265</v>
      </c>
      <c r="AY36" t="s">
        <v>322</v>
      </c>
      <c r="AZ36">
        <v>10202.703220973272</v>
      </c>
      <c r="BA36">
        <v>6631.7570936326265</v>
      </c>
      <c r="BB36">
        <v>6630.3137033853445</v>
      </c>
      <c r="BE36" s="18">
        <v>5.4687390449939001E-4</v>
      </c>
      <c r="BF36" t="s">
        <v>332</v>
      </c>
      <c r="BG36">
        <v>4641</v>
      </c>
      <c r="BH36" t="s">
        <v>1777</v>
      </c>
    </row>
    <row r="37" spans="21:60" x14ac:dyDescent="0.3">
      <c r="U37" t="s">
        <v>1766</v>
      </c>
      <c r="V37">
        <v>300</v>
      </c>
      <c r="W37" t="s">
        <v>1777</v>
      </c>
      <c r="X37" t="s">
        <v>1653</v>
      </c>
      <c r="Y37" s="37">
        <v>622500</v>
      </c>
      <c r="AA37" t="s">
        <v>332</v>
      </c>
      <c r="AB37" s="4">
        <v>7000</v>
      </c>
      <c r="AC37" s="1">
        <v>7.4573376367143051E-4</v>
      </c>
      <c r="AD37" t="s">
        <v>1777</v>
      </c>
      <c r="AE37">
        <v>7141.8922546812901</v>
      </c>
      <c r="AF37">
        <v>7141.8922546812901</v>
      </c>
      <c r="AH37" t="s">
        <v>1659</v>
      </c>
      <c r="AI37" s="37">
        <v>217320.63941769698</v>
      </c>
      <c r="AO37" t="s">
        <v>332</v>
      </c>
      <c r="AP37">
        <v>7141.8922546812901</v>
      </c>
      <c r="AQ37">
        <v>4642.2299655428387</v>
      </c>
      <c r="AY37" t="s">
        <v>332</v>
      </c>
      <c r="AZ37">
        <v>7141.8922546812901</v>
      </c>
      <c r="BA37">
        <v>4642.2299655428387</v>
      </c>
      <c r="BB37">
        <v>4641.2195923697418</v>
      </c>
      <c r="BE37" s="18">
        <v>5.4687390449939001E-4</v>
      </c>
      <c r="BF37" t="s">
        <v>368</v>
      </c>
      <c r="BG37">
        <v>4641</v>
      </c>
      <c r="BH37" t="s">
        <v>390</v>
      </c>
    </row>
    <row r="38" spans="21:60" x14ac:dyDescent="0.3">
      <c r="U38" t="s">
        <v>1769</v>
      </c>
      <c r="V38">
        <v>250</v>
      </c>
      <c r="W38" t="s">
        <v>1777</v>
      </c>
      <c r="X38" t="s">
        <v>1659</v>
      </c>
      <c r="Y38" s="37">
        <v>213003</v>
      </c>
      <c r="AA38" t="s">
        <v>368</v>
      </c>
      <c r="AB38" s="4">
        <v>7000</v>
      </c>
      <c r="AC38" s="1">
        <v>7.4573376367143051E-4</v>
      </c>
      <c r="AD38" t="s">
        <v>390</v>
      </c>
      <c r="AE38">
        <v>7141.8922546812901</v>
      </c>
      <c r="AF38">
        <v>7141.8922546812901</v>
      </c>
      <c r="AH38" t="s">
        <v>1660</v>
      </c>
      <c r="AI38" s="37">
        <v>780200.00536928303</v>
      </c>
      <c r="AO38" t="s">
        <v>368</v>
      </c>
      <c r="AP38">
        <v>7141.8922546812901</v>
      </c>
      <c r="AQ38">
        <v>4642.2299655428387</v>
      </c>
      <c r="AY38" t="s">
        <v>368</v>
      </c>
      <c r="AZ38">
        <v>7141.8922546812901</v>
      </c>
      <c r="BA38">
        <v>4642.2299655428387</v>
      </c>
      <c r="BB38">
        <v>4641.2195923697418</v>
      </c>
      <c r="BE38" s="18">
        <v>5.0787040042929779E-4</v>
      </c>
      <c r="BF38" t="s">
        <v>321</v>
      </c>
      <c r="BG38">
        <v>4310</v>
      </c>
      <c r="BH38" t="s">
        <v>1810</v>
      </c>
    </row>
    <row r="39" spans="21:60" x14ac:dyDescent="0.3">
      <c r="U39" t="s">
        <v>1771</v>
      </c>
      <c r="V39">
        <v>125</v>
      </c>
      <c r="W39" t="s">
        <v>1777</v>
      </c>
      <c r="X39" t="s">
        <v>1660</v>
      </c>
      <c r="Y39" s="37">
        <v>629130</v>
      </c>
      <c r="AA39" t="s">
        <v>321</v>
      </c>
      <c r="AB39" s="4">
        <v>6500</v>
      </c>
      <c r="AC39" s="1">
        <v>6.9246706626632836E-4</v>
      </c>
      <c r="AD39" t="s">
        <v>1810</v>
      </c>
      <c r="AE39">
        <v>6631.7570936326265</v>
      </c>
      <c r="AF39">
        <v>6631.7570936326265</v>
      </c>
      <c r="AH39" t="s">
        <v>400</v>
      </c>
      <c r="AI39" s="37">
        <v>6646351.4187265262</v>
      </c>
      <c r="AO39" t="s">
        <v>321</v>
      </c>
      <c r="AP39">
        <v>6631.7570936326265</v>
      </c>
      <c r="AQ39">
        <v>4310.6421108612076</v>
      </c>
      <c r="AY39" t="s">
        <v>321</v>
      </c>
      <c r="AZ39">
        <v>6631.7570936326265</v>
      </c>
      <c r="BA39">
        <v>4310.6421108612076</v>
      </c>
      <c r="BB39">
        <v>4309.7039072004745</v>
      </c>
      <c r="BE39" s="18">
        <v>4.2974555692938492E-4</v>
      </c>
      <c r="BF39" t="s">
        <v>363</v>
      </c>
      <c r="BG39">
        <v>3647</v>
      </c>
      <c r="BH39" t="s">
        <v>390</v>
      </c>
    </row>
    <row r="40" spans="21:60" x14ac:dyDescent="0.3">
      <c r="U40" t="s">
        <v>1708</v>
      </c>
      <c r="V40" s="4">
        <v>100000</v>
      </c>
      <c r="W40" s="16" t="s">
        <v>386</v>
      </c>
      <c r="X40" t="s">
        <v>400</v>
      </c>
      <c r="Y40" s="37">
        <v>5100000</v>
      </c>
      <c r="AA40" t="s">
        <v>363</v>
      </c>
      <c r="AB40" s="4">
        <v>5500</v>
      </c>
      <c r="AC40" s="1">
        <v>5.8593367145612406E-4</v>
      </c>
      <c r="AD40" t="s">
        <v>390</v>
      </c>
      <c r="AE40">
        <v>5611.4867715353002</v>
      </c>
      <c r="AF40">
        <v>5611.4867715353002</v>
      </c>
      <c r="AH40" t="s">
        <v>421</v>
      </c>
      <c r="AI40" s="37">
        <v>1106752.515679585</v>
      </c>
      <c r="AO40" t="s">
        <v>363</v>
      </c>
      <c r="AP40">
        <v>5611.4867715353002</v>
      </c>
      <c r="AQ40">
        <v>3647.4664014979453</v>
      </c>
      <c r="AY40" t="s">
        <v>363</v>
      </c>
      <c r="AZ40">
        <v>5611.4867715353002</v>
      </c>
      <c r="BA40">
        <v>3647.4664014979453</v>
      </c>
      <c r="BB40">
        <v>3646.6725368619404</v>
      </c>
      <c r="BE40" s="18">
        <v>3.9062421749956432E-4</v>
      </c>
      <c r="BF40" t="s">
        <v>328</v>
      </c>
      <c r="BG40">
        <v>3315</v>
      </c>
      <c r="BH40" t="s">
        <v>1777</v>
      </c>
    </row>
    <row r="41" spans="21:60" x14ac:dyDescent="0.3">
      <c r="U41" t="s">
        <v>1710</v>
      </c>
      <c r="V41" s="4">
        <v>90000</v>
      </c>
      <c r="W41" s="16" t="s">
        <v>386</v>
      </c>
      <c r="X41" t="s">
        <v>421</v>
      </c>
      <c r="Y41" s="37">
        <v>1084764</v>
      </c>
      <c r="AA41" t="s">
        <v>328</v>
      </c>
      <c r="AB41" s="4">
        <v>5000</v>
      </c>
      <c r="AC41" s="1">
        <v>5.3266697405102181E-4</v>
      </c>
      <c r="AD41" t="s">
        <v>1777</v>
      </c>
      <c r="AE41">
        <v>5101.3516104866358</v>
      </c>
      <c r="AF41">
        <v>5101.3516104866358</v>
      </c>
      <c r="AH41" t="s">
        <v>1812</v>
      </c>
      <c r="AI41" s="37">
        <v>116274.0869874998</v>
      </c>
      <c r="AO41" t="s">
        <v>328</v>
      </c>
      <c r="AP41">
        <v>5101.3516104866358</v>
      </c>
      <c r="AQ41">
        <v>3315.8785468163132</v>
      </c>
      <c r="AY41" t="s">
        <v>328</v>
      </c>
      <c r="AZ41">
        <v>5101.3516104866358</v>
      </c>
      <c r="BA41">
        <v>3315.8785468163132</v>
      </c>
      <c r="BB41">
        <v>3315.1568516926723</v>
      </c>
      <c r="BE41" s="18">
        <v>3.9062421749956432E-4</v>
      </c>
      <c r="BF41" t="s">
        <v>339</v>
      </c>
      <c r="BG41">
        <v>3315</v>
      </c>
      <c r="BH41" t="s">
        <v>1777</v>
      </c>
    </row>
    <row r="42" spans="21:60" x14ac:dyDescent="0.3">
      <c r="U42" t="s">
        <v>1715</v>
      </c>
      <c r="V42" s="4">
        <v>70000</v>
      </c>
      <c r="W42" s="16" t="s">
        <v>386</v>
      </c>
      <c r="X42" t="s">
        <v>1812</v>
      </c>
      <c r="Y42" s="37">
        <v>113964</v>
      </c>
      <c r="AA42" t="s">
        <v>339</v>
      </c>
      <c r="AB42" s="4">
        <v>5000</v>
      </c>
      <c r="AC42" s="1">
        <v>5.3266697405102181E-4</v>
      </c>
      <c r="AD42" t="s">
        <v>1777</v>
      </c>
      <c r="AE42">
        <v>5101.3516104866358</v>
      </c>
      <c r="AF42">
        <v>5101.3516104866358</v>
      </c>
      <c r="AH42" t="s">
        <v>394</v>
      </c>
      <c r="AI42" s="37">
        <v>11158290.113658348</v>
      </c>
      <c r="AO42" t="s">
        <v>339</v>
      </c>
      <c r="AP42">
        <v>5101.3516104866358</v>
      </c>
      <c r="AQ42">
        <v>3315.8785468163132</v>
      </c>
      <c r="AY42" t="s">
        <v>339</v>
      </c>
      <c r="AZ42">
        <v>5101.3516104866358</v>
      </c>
      <c r="BA42">
        <v>3315.8785468163132</v>
      </c>
      <c r="BB42">
        <v>3315.1568516926723</v>
      </c>
      <c r="BE42" s="18">
        <v>3.9062421749956432E-4</v>
      </c>
      <c r="BF42" t="s">
        <v>336</v>
      </c>
      <c r="BG42">
        <v>3315</v>
      </c>
      <c r="BH42" t="s">
        <v>1777</v>
      </c>
    </row>
    <row r="43" spans="21:60" x14ac:dyDescent="0.3">
      <c r="U43" t="s">
        <v>1720</v>
      </c>
      <c r="V43" s="4">
        <v>40000</v>
      </c>
      <c r="W43" s="16" t="s">
        <v>386</v>
      </c>
      <c r="X43" t="s">
        <v>1783</v>
      </c>
      <c r="Y43" s="37">
        <v>27227798</v>
      </c>
      <c r="AA43" t="s">
        <v>336</v>
      </c>
      <c r="AB43" s="4">
        <v>5000</v>
      </c>
      <c r="AC43" s="1">
        <v>5.3266697405102181E-4</v>
      </c>
      <c r="AD43" t="s">
        <v>1777</v>
      </c>
      <c r="AE43">
        <v>5101.3516104866358</v>
      </c>
      <c r="AF43">
        <v>5101.3516104866358</v>
      </c>
      <c r="AO43" t="s">
        <v>336</v>
      </c>
      <c r="AP43">
        <v>5101.3516104866358</v>
      </c>
      <c r="AQ43">
        <v>3315.8785468163132</v>
      </c>
      <c r="AY43" t="s">
        <v>336</v>
      </c>
      <c r="AZ43">
        <v>5101.3516104866358</v>
      </c>
      <c r="BA43">
        <v>3315.8785468163132</v>
      </c>
      <c r="BB43">
        <v>3315.1568516926723</v>
      </c>
      <c r="BE43" s="18">
        <v>3.9062421749956432E-4</v>
      </c>
      <c r="BF43" t="s">
        <v>342</v>
      </c>
      <c r="BG43">
        <v>3315</v>
      </c>
      <c r="BH43" t="s">
        <v>1777</v>
      </c>
    </row>
    <row r="44" spans="21:60" x14ac:dyDescent="0.3">
      <c r="U44" t="s">
        <v>1721</v>
      </c>
      <c r="V44" s="4">
        <v>30000</v>
      </c>
      <c r="W44" s="16" t="s">
        <v>386</v>
      </c>
      <c r="X44" t="s">
        <v>394</v>
      </c>
      <c r="Y44" s="37">
        <v>9386728</v>
      </c>
      <c r="AA44" t="s">
        <v>342</v>
      </c>
      <c r="AB44" s="4">
        <v>5000</v>
      </c>
      <c r="AC44" s="1">
        <v>5.3266697405102181E-4</v>
      </c>
      <c r="AD44" t="s">
        <v>1777</v>
      </c>
      <c r="AE44">
        <v>5101.3516104866358</v>
      </c>
      <c r="AF44">
        <v>5101.3516104866358</v>
      </c>
      <c r="AO44" t="s">
        <v>342</v>
      </c>
      <c r="AP44">
        <v>5101.3516104866358</v>
      </c>
      <c r="AQ44">
        <v>3315.8785468163132</v>
      </c>
      <c r="AY44" t="s">
        <v>342</v>
      </c>
      <c r="AZ44">
        <v>5101.3516104866358</v>
      </c>
      <c r="BA44">
        <v>3315.8785468163132</v>
      </c>
      <c r="BB44">
        <v>3315.1568516926723</v>
      </c>
      <c r="BE44" s="18">
        <v>3.9062421749956432E-4</v>
      </c>
      <c r="BF44" t="s">
        <v>1796</v>
      </c>
      <c r="BG44">
        <v>3315</v>
      </c>
      <c r="BH44" t="s">
        <v>386</v>
      </c>
    </row>
    <row r="45" spans="21:60" x14ac:dyDescent="0.3">
      <c r="U45" t="s">
        <v>1738</v>
      </c>
      <c r="V45" s="4">
        <v>5000</v>
      </c>
      <c r="W45" s="16" t="s">
        <v>386</v>
      </c>
      <c r="AA45" t="s">
        <v>1796</v>
      </c>
      <c r="AB45" s="4">
        <v>5000</v>
      </c>
      <c r="AC45" s="1">
        <v>5.3266697405102181E-4</v>
      </c>
      <c r="AD45" t="s">
        <v>386</v>
      </c>
      <c r="AE45">
        <v>5101.3516104866358</v>
      </c>
      <c r="AF45">
        <v>5101.3516104866358</v>
      </c>
      <c r="AO45" t="s">
        <v>1796</v>
      </c>
      <c r="AP45">
        <v>5101.3516104866358</v>
      </c>
      <c r="AQ45">
        <v>3315.8785468163132</v>
      </c>
      <c r="AY45" t="s">
        <v>1796</v>
      </c>
      <c r="AZ45">
        <v>5101.3516104866358</v>
      </c>
      <c r="BA45">
        <v>3315.8785468163132</v>
      </c>
      <c r="BB45">
        <v>3315.1568516926723</v>
      </c>
      <c r="BE45" s="18">
        <v>3.1249937399965144E-4</v>
      </c>
      <c r="BF45" t="s">
        <v>349</v>
      </c>
      <c r="BG45">
        <v>2652</v>
      </c>
      <c r="BH45" t="s">
        <v>1777</v>
      </c>
    </row>
    <row r="46" spans="21:60" x14ac:dyDescent="0.3">
      <c r="U46" t="s">
        <v>1746</v>
      </c>
      <c r="V46" s="4">
        <v>3000</v>
      </c>
      <c r="W46" s="16" t="s">
        <v>386</v>
      </c>
      <c r="AA46" t="s">
        <v>349</v>
      </c>
      <c r="AB46" s="4">
        <v>4000</v>
      </c>
      <c r="AC46" s="1">
        <v>4.2613357924081746E-4</v>
      </c>
      <c r="AD46" t="s">
        <v>1777</v>
      </c>
      <c r="AE46">
        <v>4081.0812883893086</v>
      </c>
      <c r="AF46">
        <v>4081.0812883893086</v>
      </c>
      <c r="AO46" t="s">
        <v>349</v>
      </c>
      <c r="AP46">
        <v>4081.0812883893086</v>
      </c>
      <c r="AQ46">
        <v>2652.7028374530505</v>
      </c>
      <c r="AY46" t="s">
        <v>349</v>
      </c>
      <c r="AZ46">
        <v>4081.0812883893086</v>
      </c>
      <c r="BA46">
        <v>2652.7028374530505</v>
      </c>
      <c r="BB46">
        <v>2652.1254813541377</v>
      </c>
      <c r="BE46" s="18">
        <v>2.7349586992955923E-4</v>
      </c>
      <c r="BF46" t="s">
        <v>345</v>
      </c>
      <c r="BG46">
        <v>2321</v>
      </c>
      <c r="BH46" t="s">
        <v>1777</v>
      </c>
    </row>
    <row r="47" spans="21:60" x14ac:dyDescent="0.3">
      <c r="U47" t="s">
        <v>1762</v>
      </c>
      <c r="V47">
        <v>750</v>
      </c>
      <c r="W47" t="s">
        <v>386</v>
      </c>
      <c r="AA47" t="s">
        <v>345</v>
      </c>
      <c r="AB47" s="4">
        <v>3500</v>
      </c>
      <c r="AC47" s="1">
        <v>3.7286688183571525E-4</v>
      </c>
      <c r="AD47" t="s">
        <v>1777</v>
      </c>
      <c r="AE47">
        <v>3570.946127340645</v>
      </c>
      <c r="AF47">
        <v>3570.946127340645</v>
      </c>
      <c r="AO47" t="s">
        <v>345</v>
      </c>
      <c r="AP47">
        <v>3570.946127340645</v>
      </c>
      <c r="AQ47">
        <v>2321.1149827714194</v>
      </c>
      <c r="AY47" t="s">
        <v>345</v>
      </c>
      <c r="AZ47">
        <v>3570.946127340645</v>
      </c>
      <c r="BA47">
        <v>2321.1149827714194</v>
      </c>
      <c r="BB47">
        <v>2320.6097961848709</v>
      </c>
      <c r="BE47" s="18">
        <v>2.539352002146489E-4</v>
      </c>
      <c r="BF47" t="s">
        <v>354</v>
      </c>
      <c r="BG47">
        <v>2155</v>
      </c>
      <c r="BH47" t="s">
        <v>391</v>
      </c>
    </row>
    <row r="48" spans="21:60" x14ac:dyDescent="0.3">
      <c r="U48" t="s">
        <v>1763</v>
      </c>
      <c r="V48">
        <v>500</v>
      </c>
      <c r="W48" t="s">
        <v>386</v>
      </c>
      <c r="AA48" t="s">
        <v>354</v>
      </c>
      <c r="AB48" s="4">
        <v>3250</v>
      </c>
      <c r="AC48" s="1">
        <v>3.4623353313316418E-4</v>
      </c>
      <c r="AD48" t="s">
        <v>391</v>
      </c>
      <c r="AE48">
        <v>3315.8785468163132</v>
      </c>
      <c r="AF48">
        <v>3315.8785468163132</v>
      </c>
      <c r="AO48" t="s">
        <v>354</v>
      </c>
      <c r="AP48">
        <v>3315.8785468163132</v>
      </c>
      <c r="AQ48">
        <v>2155.3210554306038</v>
      </c>
      <c r="AY48" t="s">
        <v>354</v>
      </c>
      <c r="AZ48">
        <v>3315.8785468163132</v>
      </c>
      <c r="BA48">
        <v>2155.3210554306038</v>
      </c>
      <c r="BB48">
        <v>2154.8519536002373</v>
      </c>
      <c r="BE48" s="18">
        <v>2.3437453049973857E-4</v>
      </c>
      <c r="BF48" t="s">
        <v>347</v>
      </c>
      <c r="BG48">
        <v>1989</v>
      </c>
      <c r="BH48" t="s">
        <v>1777</v>
      </c>
    </row>
    <row r="49" spans="21:60" x14ac:dyDescent="0.3">
      <c r="U49" t="s">
        <v>1770</v>
      </c>
      <c r="V49">
        <v>200</v>
      </c>
      <c r="W49" t="s">
        <v>386</v>
      </c>
      <c r="AA49" t="s">
        <v>347</v>
      </c>
      <c r="AB49" s="4">
        <v>3000</v>
      </c>
      <c r="AC49" s="1">
        <v>3.196001844306131E-4</v>
      </c>
      <c r="AD49" t="s">
        <v>1777</v>
      </c>
      <c r="AE49">
        <v>3060.8109662919819</v>
      </c>
      <c r="AF49">
        <v>3060.8109662919819</v>
      </c>
      <c r="AO49" t="s">
        <v>347</v>
      </c>
      <c r="AP49">
        <v>3060.8109662919819</v>
      </c>
      <c r="AQ49">
        <v>1989.5271280897882</v>
      </c>
      <c r="AY49" t="s">
        <v>347</v>
      </c>
      <c r="AZ49">
        <v>3060.8109662919819</v>
      </c>
      <c r="BA49">
        <v>1989.5271280897882</v>
      </c>
      <c r="BB49">
        <v>1989.0941110156036</v>
      </c>
      <c r="BE49" s="18">
        <v>2.3437453049973857E-4</v>
      </c>
      <c r="BF49" t="s">
        <v>311</v>
      </c>
      <c r="BG49">
        <v>1989</v>
      </c>
      <c r="BH49" t="s">
        <v>386</v>
      </c>
    </row>
    <row r="50" spans="21:60" x14ac:dyDescent="0.3">
      <c r="U50" t="s">
        <v>1772</v>
      </c>
      <c r="V50">
        <v>100</v>
      </c>
      <c r="W50" t="s">
        <v>386</v>
      </c>
      <c r="AA50" t="s">
        <v>311</v>
      </c>
      <c r="AB50" s="4">
        <v>3000</v>
      </c>
      <c r="AC50" s="1">
        <v>3.196001844306131E-4</v>
      </c>
      <c r="AD50" t="s">
        <v>386</v>
      </c>
      <c r="AE50">
        <v>3060.8109662919819</v>
      </c>
      <c r="AF50">
        <v>3060.8109662919819</v>
      </c>
      <c r="AO50" t="s">
        <v>311</v>
      </c>
      <c r="AP50">
        <v>3060.8109662919819</v>
      </c>
      <c r="AQ50">
        <v>1989.5271280897882</v>
      </c>
      <c r="AY50" t="s">
        <v>311</v>
      </c>
      <c r="AZ50">
        <v>3060.8109662919819</v>
      </c>
      <c r="BA50">
        <v>1989.5271280897882</v>
      </c>
      <c r="BB50">
        <v>1989.0941110156036</v>
      </c>
      <c r="BE50" s="18">
        <v>2.0338383089117586E-4</v>
      </c>
      <c r="BF50" t="s">
        <v>344</v>
      </c>
      <c r="BG50">
        <v>1726</v>
      </c>
      <c r="BH50" t="s">
        <v>1647</v>
      </c>
    </row>
    <row r="51" spans="21:60" x14ac:dyDescent="0.3">
      <c r="U51" t="s">
        <v>1773</v>
      </c>
      <c r="V51">
        <v>1</v>
      </c>
      <c r="W51" t="s">
        <v>386</v>
      </c>
      <c r="AA51" t="s">
        <v>344</v>
      </c>
      <c r="AB51" s="4">
        <v>2603</v>
      </c>
      <c r="AC51" s="1">
        <v>2.7730642669096197E-4</v>
      </c>
      <c r="AD51" t="s">
        <v>1647</v>
      </c>
      <c r="AE51">
        <v>2655.7636484193426</v>
      </c>
      <c r="AF51">
        <v>2655.7636484193426</v>
      </c>
      <c r="AO51" t="s">
        <v>344</v>
      </c>
      <c r="AP51">
        <v>2655.7636484193426</v>
      </c>
      <c r="AQ51">
        <v>1726.2463714725727</v>
      </c>
      <c r="AY51" t="s">
        <v>344</v>
      </c>
      <c r="AZ51">
        <v>2655.7636484193426</v>
      </c>
      <c r="BA51">
        <v>1726.2463714725727</v>
      </c>
      <c r="BB51">
        <v>1725.8706569912054</v>
      </c>
      <c r="BE51" s="18">
        <v>1.9537102642964635E-4</v>
      </c>
      <c r="BF51" t="s">
        <v>352</v>
      </c>
      <c r="BG51">
        <v>1658</v>
      </c>
      <c r="BH51" t="s">
        <v>1777</v>
      </c>
    </row>
    <row r="52" spans="21:60" x14ac:dyDescent="0.3">
      <c r="U52" t="s">
        <v>1774</v>
      </c>
      <c r="V52">
        <v>1</v>
      </c>
      <c r="W52" t="s">
        <v>386</v>
      </c>
      <c r="AA52" t="s">
        <v>352</v>
      </c>
      <c r="AB52" s="4">
        <v>2500</v>
      </c>
      <c r="AC52" s="1">
        <v>2.663334870255109E-4</v>
      </c>
      <c r="AD52" t="s">
        <v>1777</v>
      </c>
      <c r="AE52">
        <v>2550.6758052433179</v>
      </c>
      <c r="AF52">
        <v>2550.6758052433179</v>
      </c>
      <c r="AO52" t="s">
        <v>352</v>
      </c>
      <c r="AP52">
        <v>2550.6758052433179</v>
      </c>
      <c r="AQ52">
        <v>1657.9392734081566</v>
      </c>
      <c r="AY52" t="s">
        <v>352</v>
      </c>
      <c r="AZ52">
        <v>2550.6758052433179</v>
      </c>
      <c r="BA52">
        <v>1657.9392734081566</v>
      </c>
      <c r="BB52">
        <v>1657.5784258463361</v>
      </c>
      <c r="BE52" s="18">
        <v>1.9537102642964635E-4</v>
      </c>
      <c r="BF52" t="s">
        <v>361</v>
      </c>
      <c r="BG52">
        <v>1658</v>
      </c>
      <c r="BH52" t="s">
        <v>1777</v>
      </c>
    </row>
    <row r="53" spans="21:60" x14ac:dyDescent="0.3">
      <c r="U53" t="s">
        <v>1706</v>
      </c>
      <c r="V53" s="4">
        <v>150000</v>
      </c>
      <c r="W53" s="16" t="s">
        <v>390</v>
      </c>
      <c r="AA53" t="s">
        <v>361</v>
      </c>
      <c r="AB53" s="4">
        <v>2500</v>
      </c>
      <c r="AC53" s="1">
        <v>2.663334870255109E-4</v>
      </c>
      <c r="AD53" t="s">
        <v>1777</v>
      </c>
      <c r="AE53">
        <v>2550.6758052433179</v>
      </c>
      <c r="AF53">
        <v>2550.6758052433179</v>
      </c>
      <c r="AO53" t="s">
        <v>361</v>
      </c>
      <c r="AP53">
        <v>2550.6758052433179</v>
      </c>
      <c r="AQ53">
        <v>1657.9392734081566</v>
      </c>
      <c r="AY53" t="s">
        <v>361</v>
      </c>
      <c r="AZ53">
        <v>2550.6758052433179</v>
      </c>
      <c r="BA53">
        <v>1657.9392734081566</v>
      </c>
      <c r="BB53">
        <v>1657.5784258463361</v>
      </c>
      <c r="BE53" s="18">
        <v>1.9537102642964635E-4</v>
      </c>
      <c r="BF53" t="s">
        <v>357</v>
      </c>
      <c r="BG53">
        <v>1658</v>
      </c>
      <c r="BH53" t="s">
        <v>1777</v>
      </c>
    </row>
    <row r="54" spans="21:60" x14ac:dyDescent="0.3">
      <c r="U54" t="s">
        <v>1731</v>
      </c>
      <c r="V54" s="4">
        <v>10000</v>
      </c>
      <c r="W54" s="16" t="s">
        <v>390</v>
      </c>
      <c r="AA54" t="s">
        <v>357</v>
      </c>
      <c r="AB54" s="4">
        <v>2500</v>
      </c>
      <c r="AC54" s="1">
        <v>2.663334870255109E-4</v>
      </c>
      <c r="AD54" t="s">
        <v>1777</v>
      </c>
      <c r="AE54">
        <v>2550.6758052433179</v>
      </c>
      <c r="AF54">
        <v>2550.6758052433179</v>
      </c>
      <c r="AO54" t="s">
        <v>357</v>
      </c>
      <c r="AP54">
        <v>2550.6758052433179</v>
      </c>
      <c r="AQ54">
        <v>1657.9392734081566</v>
      </c>
      <c r="AY54" t="s">
        <v>357</v>
      </c>
      <c r="AZ54">
        <v>2550.6758052433179</v>
      </c>
      <c r="BA54">
        <v>1657.9392734081566</v>
      </c>
      <c r="BB54">
        <v>1657.5784258463361</v>
      </c>
      <c r="BE54" s="18">
        <v>1.9537102642964635E-4</v>
      </c>
      <c r="BF54" t="s">
        <v>374</v>
      </c>
      <c r="BG54">
        <v>1658</v>
      </c>
      <c r="BH54" t="s">
        <v>391</v>
      </c>
    </row>
    <row r="55" spans="21:60" x14ac:dyDescent="0.3">
      <c r="U55" t="s">
        <v>1732</v>
      </c>
      <c r="V55" s="4">
        <v>7000</v>
      </c>
      <c r="W55" s="16" t="s">
        <v>390</v>
      </c>
      <c r="AA55" t="s">
        <v>374</v>
      </c>
      <c r="AB55" s="4">
        <v>2500</v>
      </c>
      <c r="AC55" s="1">
        <v>2.663334870255109E-4</v>
      </c>
      <c r="AD55" t="s">
        <v>391</v>
      </c>
      <c r="AE55">
        <v>2550.6758052433179</v>
      </c>
      <c r="AF55">
        <v>2550.6758052433179</v>
      </c>
      <c r="AO55" t="s">
        <v>374</v>
      </c>
      <c r="AP55">
        <v>2550.6758052433179</v>
      </c>
      <c r="AQ55">
        <v>1657.9392734081566</v>
      </c>
      <c r="AY55" t="s">
        <v>374</v>
      </c>
      <c r="AZ55">
        <v>2550.6758052433179</v>
      </c>
      <c r="BA55">
        <v>1657.9392734081566</v>
      </c>
      <c r="BB55">
        <v>1657.5784258463361</v>
      </c>
      <c r="BE55" s="18">
        <v>1.8983276452241271E-4</v>
      </c>
      <c r="BF55" t="s">
        <v>359</v>
      </c>
      <c r="BG55">
        <v>1611</v>
      </c>
      <c r="BH55" t="s">
        <v>1777</v>
      </c>
    </row>
    <row r="56" spans="21:60" x14ac:dyDescent="0.3">
      <c r="U56" t="s">
        <v>1736</v>
      </c>
      <c r="V56">
        <v>5500</v>
      </c>
      <c r="W56" t="s">
        <v>390</v>
      </c>
      <c r="AA56" t="s">
        <v>359</v>
      </c>
      <c r="AB56" s="4">
        <v>2430</v>
      </c>
      <c r="AC56" s="1">
        <v>2.5887614938879659E-4</v>
      </c>
      <c r="AD56" t="s">
        <v>1777</v>
      </c>
      <c r="AE56">
        <v>2479.2568826965048</v>
      </c>
      <c r="AF56">
        <v>2479.2568826965048</v>
      </c>
      <c r="AO56" t="s">
        <v>359</v>
      </c>
      <c r="AP56">
        <v>2479.2568826965048</v>
      </c>
      <c r="AQ56">
        <v>1611.5169737527283</v>
      </c>
      <c r="AY56" t="s">
        <v>359</v>
      </c>
      <c r="AZ56">
        <v>2479.2568826965048</v>
      </c>
      <c r="BA56">
        <v>1611.5169737527283</v>
      </c>
      <c r="BB56">
        <v>1611.1662299226389</v>
      </c>
      <c r="BE56" s="18">
        <v>1.8346965509708044E-4</v>
      </c>
      <c r="BF56" t="s">
        <v>346</v>
      </c>
      <c r="BG56">
        <v>1557</v>
      </c>
      <c r="BH56" t="s">
        <v>1777</v>
      </c>
    </row>
    <row r="57" spans="21:60" x14ac:dyDescent="0.3">
      <c r="U57" t="s">
        <v>1729</v>
      </c>
      <c r="V57" s="4">
        <v>10000</v>
      </c>
      <c r="W57" s="16" t="s">
        <v>1647</v>
      </c>
      <c r="AA57" t="s">
        <v>346</v>
      </c>
      <c r="AB57" s="4">
        <v>2348</v>
      </c>
      <c r="AC57" s="1">
        <v>2.5014041101435985E-4</v>
      </c>
      <c r="AD57" t="s">
        <v>1777</v>
      </c>
      <c r="AE57">
        <v>2395.5947162845241</v>
      </c>
      <c r="AF57">
        <v>2395.5947162845241</v>
      </c>
      <c r="AO57" t="s">
        <v>346</v>
      </c>
      <c r="AP57">
        <v>2395.5947162845241</v>
      </c>
      <c r="AQ57">
        <v>1557.1365655849406</v>
      </c>
      <c r="AY57" t="s">
        <v>346</v>
      </c>
      <c r="AZ57">
        <v>2395.5947162845241</v>
      </c>
      <c r="BA57">
        <v>1557.1365655849406</v>
      </c>
      <c r="BB57">
        <v>1556.7976575548789</v>
      </c>
      <c r="BE57" s="18">
        <v>1.6402682074189849E-4</v>
      </c>
      <c r="BF57" t="s">
        <v>358</v>
      </c>
      <c r="BG57">
        <v>1392</v>
      </c>
      <c r="BH57" t="s">
        <v>1810</v>
      </c>
    </row>
    <row r="58" spans="21:60" x14ac:dyDescent="0.3">
      <c r="U58" t="s">
        <v>1747</v>
      </c>
      <c r="V58" s="4">
        <v>2603</v>
      </c>
      <c r="W58" t="s">
        <v>1647</v>
      </c>
      <c r="AA58" t="s">
        <v>358</v>
      </c>
      <c r="AB58" s="4">
        <v>2100</v>
      </c>
      <c r="AC58" s="1">
        <v>2.2372012910142918E-4</v>
      </c>
      <c r="AD58" t="s">
        <v>1810</v>
      </c>
      <c r="AE58">
        <v>2142.5676764043874</v>
      </c>
      <c r="AF58">
        <v>2142.5676764043874</v>
      </c>
      <c r="AO58" t="s">
        <v>358</v>
      </c>
      <c r="AP58">
        <v>2142.5676764043874</v>
      </c>
      <c r="AQ58">
        <v>1392.6689896628518</v>
      </c>
      <c r="AY58" t="s">
        <v>358</v>
      </c>
      <c r="AZ58">
        <v>2142.5676764043874</v>
      </c>
      <c r="BA58">
        <v>1392.6689896628518</v>
      </c>
      <c r="BB58">
        <v>1392.3658777109226</v>
      </c>
      <c r="BE58" s="18">
        <v>1.1724618292973348E-4</v>
      </c>
      <c r="BF58" t="s">
        <v>1797</v>
      </c>
      <c r="BG58">
        <v>995</v>
      </c>
      <c r="BH58" t="s">
        <v>1777</v>
      </c>
    </row>
    <row r="59" spans="21:60" x14ac:dyDescent="0.3">
      <c r="U59" t="s">
        <v>1765</v>
      </c>
      <c r="V59">
        <v>400</v>
      </c>
      <c r="W59" t="s">
        <v>1647</v>
      </c>
      <c r="AA59" t="s">
        <v>1797</v>
      </c>
      <c r="AB59" s="4">
        <v>1500</v>
      </c>
      <c r="AC59" s="1">
        <v>1.5980009221530655E-4</v>
      </c>
      <c r="AD59" t="s">
        <v>1777</v>
      </c>
      <c r="AE59">
        <v>1530.405483145991</v>
      </c>
      <c r="AF59">
        <v>1530.405483145991</v>
      </c>
      <c r="AO59" t="s">
        <v>1797</v>
      </c>
      <c r="AP59">
        <v>1530.405483145991</v>
      </c>
      <c r="AQ59">
        <v>994.76356404489411</v>
      </c>
      <c r="AY59" t="s">
        <v>1797</v>
      </c>
      <c r="AZ59">
        <v>1530.405483145991</v>
      </c>
      <c r="BA59">
        <v>994.76356404489411</v>
      </c>
      <c r="BB59">
        <v>994.54705550780182</v>
      </c>
      <c r="BE59" s="18">
        <v>1.1724618292973348E-4</v>
      </c>
      <c r="BF59" t="s">
        <v>372</v>
      </c>
      <c r="BG59">
        <v>995</v>
      </c>
      <c r="BH59" t="s">
        <v>1777</v>
      </c>
    </row>
    <row r="60" spans="21:60" x14ac:dyDescent="0.3">
      <c r="U60" t="s">
        <v>1712</v>
      </c>
      <c r="V60" s="4">
        <v>85000</v>
      </c>
      <c r="W60" s="16" t="s">
        <v>1645</v>
      </c>
      <c r="AA60" t="s">
        <v>372</v>
      </c>
      <c r="AB60" s="4">
        <v>1500</v>
      </c>
      <c r="AC60" s="1">
        <v>1.5980009221530655E-4</v>
      </c>
      <c r="AD60" t="s">
        <v>1777</v>
      </c>
      <c r="AE60">
        <v>1530.405483145991</v>
      </c>
      <c r="AF60">
        <v>1530.405483145991</v>
      </c>
      <c r="AO60" t="s">
        <v>372</v>
      </c>
      <c r="AP60">
        <v>1530.405483145991</v>
      </c>
      <c r="AQ60">
        <v>994.76356404489411</v>
      </c>
      <c r="AY60" t="s">
        <v>372</v>
      </c>
      <c r="AZ60">
        <v>1530.405483145991</v>
      </c>
      <c r="BA60">
        <v>994.76356404489411</v>
      </c>
      <c r="BB60">
        <v>994.54705550780182</v>
      </c>
      <c r="BE60" s="18">
        <v>9.3796946343786789E-5</v>
      </c>
      <c r="BF60" t="s">
        <v>355</v>
      </c>
      <c r="BG60">
        <v>796</v>
      </c>
      <c r="BH60" t="s">
        <v>391</v>
      </c>
    </row>
    <row r="61" spans="21:60" x14ac:dyDescent="0.3">
      <c r="U61" t="s">
        <v>1730</v>
      </c>
      <c r="V61" s="4">
        <v>10000</v>
      </c>
      <c r="W61" s="16" t="s">
        <v>1645</v>
      </c>
      <c r="AA61" t="s">
        <v>355</v>
      </c>
      <c r="AB61" s="4">
        <v>1200</v>
      </c>
      <c r="AC61" s="1">
        <v>1.2784007377224523E-4</v>
      </c>
      <c r="AD61" t="s">
        <v>391</v>
      </c>
      <c r="AE61">
        <v>1224.3243865167926</v>
      </c>
      <c r="AF61">
        <v>1224.3243865167926</v>
      </c>
      <c r="AO61" t="s">
        <v>355</v>
      </c>
      <c r="AP61">
        <v>1224.3243865167926</v>
      </c>
      <c r="AQ61">
        <v>795.81085123591527</v>
      </c>
      <c r="AY61" t="s">
        <v>355</v>
      </c>
      <c r="AZ61">
        <v>1224.3243865167926</v>
      </c>
      <c r="BA61">
        <v>795.81085123591527</v>
      </c>
      <c r="BB61">
        <v>795.63764440624152</v>
      </c>
      <c r="BE61" s="18">
        <v>9.2500757386774661E-5</v>
      </c>
      <c r="BF61" t="s">
        <v>365</v>
      </c>
      <c r="BG61">
        <v>785</v>
      </c>
      <c r="BH61" t="s">
        <v>1777</v>
      </c>
    </row>
    <row r="62" spans="21:60" x14ac:dyDescent="0.3">
      <c r="U62" t="s">
        <v>1734</v>
      </c>
      <c r="V62" s="4">
        <v>6500</v>
      </c>
      <c r="W62" t="s">
        <v>1645</v>
      </c>
      <c r="AA62" t="s">
        <v>365</v>
      </c>
      <c r="AB62" s="4">
        <v>1184</v>
      </c>
      <c r="AC62" s="1">
        <v>1.2613553945528197E-4</v>
      </c>
      <c r="AD62" t="s">
        <v>1777</v>
      </c>
      <c r="AE62">
        <v>1208.0000613632353</v>
      </c>
      <c r="AF62">
        <v>1208.0000613632353</v>
      </c>
      <c r="AO62" t="s">
        <v>365</v>
      </c>
      <c r="AP62">
        <v>1208.0000613632353</v>
      </c>
      <c r="AQ62">
        <v>785.20003988610301</v>
      </c>
      <c r="AY62" t="s">
        <v>365</v>
      </c>
      <c r="AZ62">
        <v>1208.0000613632353</v>
      </c>
      <c r="BA62">
        <v>785.20003988610301</v>
      </c>
      <c r="BB62">
        <v>785.02914248082482</v>
      </c>
      <c r="BE62" s="18">
        <v>9.2147251307589522E-5</v>
      </c>
      <c r="BF62" t="s">
        <v>362</v>
      </c>
      <c r="BG62">
        <v>782</v>
      </c>
      <c r="BH62" t="s">
        <v>1777</v>
      </c>
    </row>
    <row r="63" spans="21:60" x14ac:dyDescent="0.3">
      <c r="U63" t="s">
        <v>1754</v>
      </c>
      <c r="V63">
        <v>2100</v>
      </c>
      <c r="W63" t="s">
        <v>1645</v>
      </c>
      <c r="AA63" t="s">
        <v>362</v>
      </c>
      <c r="AB63" s="4">
        <v>1180</v>
      </c>
      <c r="AC63" s="1">
        <v>1.2570940587604116E-4</v>
      </c>
      <c r="AD63" t="s">
        <v>1777</v>
      </c>
      <c r="AE63">
        <v>1203.9189800748461</v>
      </c>
      <c r="AF63">
        <v>1203.9189800748461</v>
      </c>
      <c r="AO63" t="s">
        <v>362</v>
      </c>
      <c r="AP63">
        <v>1203.9189800748461</v>
      </c>
      <c r="AQ63">
        <v>782.54733704864998</v>
      </c>
      <c r="AY63" t="s">
        <v>362</v>
      </c>
      <c r="AZ63">
        <v>1203.9189800748461</v>
      </c>
      <c r="BA63">
        <v>782.54733704864998</v>
      </c>
      <c r="BB63">
        <v>782.3770169994707</v>
      </c>
      <c r="BE63" s="18">
        <v>7.8124843499912861E-5</v>
      </c>
      <c r="BF63" t="s">
        <v>1798</v>
      </c>
      <c r="BG63">
        <v>663</v>
      </c>
      <c r="BH63" t="s">
        <v>1777</v>
      </c>
    </row>
    <row r="64" spans="21:60" x14ac:dyDescent="0.3">
      <c r="U64" t="s">
        <v>1717</v>
      </c>
      <c r="V64" s="4">
        <v>50000</v>
      </c>
      <c r="W64" s="16" t="s">
        <v>391</v>
      </c>
      <c r="AA64" t="s">
        <v>1798</v>
      </c>
      <c r="AB64" s="4">
        <v>1000</v>
      </c>
      <c r="AC64" s="1">
        <v>1.0653339481020436E-4</v>
      </c>
      <c r="AD64" t="s">
        <v>1777</v>
      </c>
      <c r="AE64">
        <v>1020.2703220973272</v>
      </c>
      <c r="AF64">
        <v>1020.2703220973272</v>
      </c>
      <c r="AO64" t="s">
        <v>1798</v>
      </c>
      <c r="AP64">
        <v>1020.2703220973272</v>
      </c>
      <c r="AQ64">
        <v>663.17570936326263</v>
      </c>
      <c r="AY64" t="s">
        <v>1798</v>
      </c>
      <c r="AZ64">
        <v>1020.2703220973272</v>
      </c>
      <c r="BA64">
        <v>663.17570936326263</v>
      </c>
      <c r="BB64">
        <v>663.03137033853443</v>
      </c>
      <c r="BE64" s="18">
        <v>7.8124843499912861E-5</v>
      </c>
      <c r="BF64" t="s">
        <v>371</v>
      </c>
      <c r="BG64">
        <v>663</v>
      </c>
      <c r="BH64" t="s">
        <v>1777</v>
      </c>
    </row>
    <row r="65" spans="21:60" x14ac:dyDescent="0.3">
      <c r="U65" t="s">
        <v>1719</v>
      </c>
      <c r="V65" s="4">
        <v>40000</v>
      </c>
      <c r="W65" s="16" t="s">
        <v>391</v>
      </c>
      <c r="AA65" t="s">
        <v>371</v>
      </c>
      <c r="AB65" s="4">
        <v>1000</v>
      </c>
      <c r="AC65" s="1">
        <v>1.0653339481020436E-4</v>
      </c>
      <c r="AD65" t="s">
        <v>1777</v>
      </c>
      <c r="AE65">
        <v>1020.2703220973272</v>
      </c>
      <c r="AF65">
        <v>1020.2703220973272</v>
      </c>
      <c r="AO65" t="s">
        <v>371</v>
      </c>
      <c r="AP65">
        <v>1020.2703220973272</v>
      </c>
      <c r="AQ65">
        <v>663.17570936326263</v>
      </c>
      <c r="AY65" t="s">
        <v>371</v>
      </c>
      <c r="AZ65">
        <v>1020.2703220973272</v>
      </c>
      <c r="BA65">
        <v>663.17570936326263</v>
      </c>
      <c r="BB65">
        <v>663.03137033853443</v>
      </c>
      <c r="BE65" s="18">
        <v>5.8564173785002553E-5</v>
      </c>
      <c r="BF65" t="s">
        <v>360</v>
      </c>
      <c r="BG65">
        <v>497</v>
      </c>
      <c r="BH65" t="s">
        <v>386</v>
      </c>
    </row>
    <row r="66" spans="21:60" x14ac:dyDescent="0.3">
      <c r="U66" t="s">
        <v>1723</v>
      </c>
      <c r="V66" s="4">
        <v>16000</v>
      </c>
      <c r="W66" s="16" t="s">
        <v>391</v>
      </c>
      <c r="AA66" t="s">
        <v>360</v>
      </c>
      <c r="AB66">
        <v>750</v>
      </c>
      <c r="AC66" s="1">
        <v>7.9900046107653276E-5</v>
      </c>
      <c r="AD66" t="s">
        <v>386</v>
      </c>
      <c r="AE66">
        <v>765.20274157299548</v>
      </c>
      <c r="AF66">
        <v>765.20274157299548</v>
      </c>
      <c r="AO66" t="s">
        <v>360</v>
      </c>
      <c r="AP66">
        <v>765.20274157299548</v>
      </c>
      <c r="AQ66">
        <v>497.38178202244706</v>
      </c>
      <c r="AY66" t="s">
        <v>360</v>
      </c>
      <c r="AZ66">
        <v>765.20274157299548</v>
      </c>
      <c r="BA66">
        <v>497.38178202244706</v>
      </c>
      <c r="BB66">
        <v>497.27352775390091</v>
      </c>
      <c r="BE66" s="18">
        <v>3.9121339429820616E-5</v>
      </c>
      <c r="BF66" t="s">
        <v>320</v>
      </c>
      <c r="BG66">
        <v>332</v>
      </c>
      <c r="BH66" t="s">
        <v>386</v>
      </c>
    </row>
    <row r="67" spans="21:60" x14ac:dyDescent="0.3">
      <c r="U67" t="s">
        <v>1735</v>
      </c>
      <c r="V67" s="4">
        <v>5466</v>
      </c>
      <c r="W67" s="16" t="s">
        <v>391</v>
      </c>
      <c r="AA67" t="s">
        <v>320</v>
      </c>
      <c r="AB67">
        <v>500</v>
      </c>
      <c r="AC67" s="1">
        <v>5.3266697405102182E-5</v>
      </c>
      <c r="AD67" t="s">
        <v>386</v>
      </c>
      <c r="AE67">
        <v>510.13516104866358</v>
      </c>
      <c r="AF67">
        <v>510.13516104866358</v>
      </c>
      <c r="AO67" t="s">
        <v>320</v>
      </c>
      <c r="AP67">
        <v>510.13516104866358</v>
      </c>
      <c r="AQ67">
        <v>331.58785468163131</v>
      </c>
      <c r="AY67" t="s">
        <v>320</v>
      </c>
      <c r="AZ67">
        <v>510.13516104866358</v>
      </c>
      <c r="BA67">
        <v>331.58785468163131</v>
      </c>
      <c r="BB67">
        <v>331.51568516926721</v>
      </c>
      <c r="BE67" s="18">
        <v>3.4643595760142357E-5</v>
      </c>
      <c r="BF67" t="s">
        <v>343</v>
      </c>
      <c r="BG67">
        <v>294</v>
      </c>
      <c r="BH67" t="s">
        <v>391</v>
      </c>
    </row>
    <row r="68" spans="21:60" x14ac:dyDescent="0.3">
      <c r="U68" t="s">
        <v>1744</v>
      </c>
      <c r="V68" s="4">
        <v>3500</v>
      </c>
      <c r="W68" t="s">
        <v>391</v>
      </c>
      <c r="AA68" t="s">
        <v>343</v>
      </c>
      <c r="AB68">
        <v>444</v>
      </c>
      <c r="AC68" s="1">
        <v>4.7300827295730739E-5</v>
      </c>
      <c r="AD68" t="s">
        <v>391</v>
      </c>
      <c r="AE68">
        <v>453.00002301121327</v>
      </c>
      <c r="AF68">
        <v>453.00002301121327</v>
      </c>
      <c r="AO68" t="s">
        <v>343</v>
      </c>
      <c r="AP68">
        <v>453.00002301121327</v>
      </c>
      <c r="AQ68">
        <v>294.45001495728866</v>
      </c>
      <c r="AY68" t="s">
        <v>343</v>
      </c>
      <c r="AZ68">
        <v>453.00002301121327</v>
      </c>
      <c r="BA68">
        <v>294.45001495728866</v>
      </c>
      <c r="BB68">
        <v>294.38592843030938</v>
      </c>
      <c r="BE68" s="18">
        <v>3.1226370328019466E-5</v>
      </c>
      <c r="BF68" t="s">
        <v>1799</v>
      </c>
      <c r="BG68">
        <v>265</v>
      </c>
      <c r="BH68" t="s">
        <v>1647</v>
      </c>
    </row>
    <row r="69" spans="21:60" x14ac:dyDescent="0.3">
      <c r="U69" t="s">
        <v>1748</v>
      </c>
      <c r="V69">
        <v>2500</v>
      </c>
      <c r="W69" t="s">
        <v>391</v>
      </c>
      <c r="AA69" t="s">
        <v>1799</v>
      </c>
      <c r="AB69">
        <v>400</v>
      </c>
      <c r="AC69" s="1">
        <v>4.2613357924081744E-5</v>
      </c>
      <c r="AD69" t="s">
        <v>1647</v>
      </c>
      <c r="AE69">
        <v>408.10812883893084</v>
      </c>
      <c r="AF69">
        <v>408.10812883893084</v>
      </c>
      <c r="AO69" t="s">
        <v>1799</v>
      </c>
      <c r="AP69">
        <v>408.10812883893084</v>
      </c>
      <c r="AQ69">
        <v>265.27028374530505</v>
      </c>
      <c r="AY69" t="s">
        <v>1799</v>
      </c>
      <c r="AZ69">
        <v>408.10812883893084</v>
      </c>
      <c r="BA69">
        <v>265.27028374530505</v>
      </c>
      <c r="BB69">
        <v>265.21254813541378</v>
      </c>
      <c r="BE69" s="18">
        <v>2.3449236585946697E-5</v>
      </c>
      <c r="BF69" t="s">
        <v>377</v>
      </c>
      <c r="BG69">
        <v>199</v>
      </c>
      <c r="BH69" t="s">
        <v>1777</v>
      </c>
    </row>
    <row r="70" spans="21:60" x14ac:dyDescent="0.3">
      <c r="U70" t="s">
        <v>1757</v>
      </c>
      <c r="V70" s="4">
        <v>1200</v>
      </c>
      <c r="W70" t="s">
        <v>391</v>
      </c>
      <c r="AA70" t="s">
        <v>377</v>
      </c>
      <c r="AB70">
        <v>300</v>
      </c>
      <c r="AC70" s="1">
        <v>3.1960018443061306E-5</v>
      </c>
      <c r="AD70" t="s">
        <v>1777</v>
      </c>
      <c r="AE70">
        <v>306.08109662919816</v>
      </c>
      <c r="AF70">
        <v>306.08109662919816</v>
      </c>
      <c r="AO70" t="s">
        <v>377</v>
      </c>
      <c r="AP70">
        <v>306.08109662919816</v>
      </c>
      <c r="AQ70">
        <v>198.95271280897882</v>
      </c>
      <c r="AY70" t="s">
        <v>377</v>
      </c>
      <c r="AZ70">
        <v>306.08109662919816</v>
      </c>
      <c r="BA70">
        <v>198.95271280897882</v>
      </c>
      <c r="BB70">
        <v>198.90941110156038</v>
      </c>
      <c r="BE70" s="18">
        <v>2.3449236585946697E-5</v>
      </c>
      <c r="BF70" t="s">
        <v>1800</v>
      </c>
      <c r="BG70">
        <v>199</v>
      </c>
      <c r="BH70" t="s">
        <v>391</v>
      </c>
    </row>
    <row r="71" spans="21:60" x14ac:dyDescent="0.3">
      <c r="U71" t="s">
        <v>1764</v>
      </c>
      <c r="V71">
        <v>444</v>
      </c>
      <c r="W71" t="s">
        <v>391</v>
      </c>
      <c r="AA71" t="s">
        <v>1800</v>
      </c>
      <c r="AB71">
        <v>300</v>
      </c>
      <c r="AC71" s="1">
        <v>3.1960018443061306E-5</v>
      </c>
      <c r="AD71" t="s">
        <v>391</v>
      </c>
      <c r="AE71">
        <v>306.08109662919816</v>
      </c>
      <c r="AF71">
        <v>306.08109662919816</v>
      </c>
      <c r="AO71" t="s">
        <v>1800</v>
      </c>
      <c r="AP71">
        <v>306.08109662919816</v>
      </c>
      <c r="AQ71">
        <v>198.95271280897882</v>
      </c>
      <c r="AY71" t="s">
        <v>1800</v>
      </c>
      <c r="AZ71">
        <v>306.08109662919816</v>
      </c>
      <c r="BA71">
        <v>198.95271280897882</v>
      </c>
      <c r="BB71">
        <v>198.90941110156038</v>
      </c>
      <c r="BE71" s="18">
        <v>2.1092529391379187E-5</v>
      </c>
      <c r="BF71" t="s">
        <v>1801</v>
      </c>
      <c r="BG71">
        <v>179</v>
      </c>
      <c r="BH71" t="s">
        <v>391</v>
      </c>
    </row>
    <row r="72" spans="21:60" x14ac:dyDescent="0.3">
      <c r="U72" t="s">
        <v>1767</v>
      </c>
      <c r="V72">
        <v>300</v>
      </c>
      <c r="W72" t="s">
        <v>391</v>
      </c>
      <c r="AA72" t="s">
        <v>1801</v>
      </c>
      <c r="AB72">
        <v>270</v>
      </c>
      <c r="AC72" s="1">
        <v>2.8764016598755178E-5</v>
      </c>
      <c r="AD72" t="s">
        <v>391</v>
      </c>
      <c r="AE72">
        <v>275.47298696627831</v>
      </c>
      <c r="AF72">
        <v>275.47298696627831</v>
      </c>
      <c r="AO72" t="s">
        <v>1801</v>
      </c>
      <c r="AP72">
        <v>275.47298696627831</v>
      </c>
      <c r="AQ72">
        <v>179.05744152808091</v>
      </c>
      <c r="AY72" t="s">
        <v>1801</v>
      </c>
      <c r="AZ72">
        <v>275.47298696627831</v>
      </c>
      <c r="BA72">
        <v>179.05744152808091</v>
      </c>
      <c r="BB72">
        <v>179.01846999140432</v>
      </c>
      <c r="BE72" s="18">
        <v>1.9560669714910308E-5</v>
      </c>
      <c r="BF72" t="s">
        <v>340</v>
      </c>
      <c r="BG72">
        <v>166</v>
      </c>
      <c r="BH72" t="s">
        <v>1777</v>
      </c>
    </row>
    <row r="73" spans="21:60" x14ac:dyDescent="0.3">
      <c r="U73" t="s">
        <v>1768</v>
      </c>
      <c r="V73">
        <v>270</v>
      </c>
      <c r="W73" t="s">
        <v>391</v>
      </c>
      <c r="AA73" t="s">
        <v>340</v>
      </c>
      <c r="AB73">
        <v>250</v>
      </c>
      <c r="AC73" s="1">
        <v>2.6633348702551091E-5</v>
      </c>
      <c r="AD73" t="s">
        <v>1777</v>
      </c>
      <c r="AE73">
        <v>255.06758052433179</v>
      </c>
      <c r="AF73">
        <v>255.06758052433179</v>
      </c>
      <c r="AO73" t="s">
        <v>340</v>
      </c>
      <c r="AP73">
        <v>255.06758052433179</v>
      </c>
      <c r="AQ73">
        <v>165.79392734081566</v>
      </c>
      <c r="AY73" t="s">
        <v>340</v>
      </c>
      <c r="AZ73">
        <v>255.06758052433179</v>
      </c>
      <c r="BA73">
        <v>165.79392734081566</v>
      </c>
      <c r="BB73">
        <v>165.75784258463361</v>
      </c>
      <c r="BE73" s="18">
        <v>1.5672102843873922E-5</v>
      </c>
      <c r="BF73" t="s">
        <v>1802</v>
      </c>
      <c r="BG73">
        <v>133</v>
      </c>
      <c r="BH73" t="s">
        <v>386</v>
      </c>
    </row>
    <row r="74" spans="21:60" x14ac:dyDescent="0.3">
      <c r="AA74" t="s">
        <v>1802</v>
      </c>
      <c r="AB74">
        <v>200</v>
      </c>
      <c r="AC74" s="1">
        <v>2.1306678962040872E-5</v>
      </c>
      <c r="AD74" t="s">
        <v>386</v>
      </c>
      <c r="AE74">
        <v>204.05406441946542</v>
      </c>
      <c r="AF74">
        <v>204.05406441946542</v>
      </c>
      <c r="AO74" t="s">
        <v>1802</v>
      </c>
      <c r="AP74">
        <v>204.05406441946542</v>
      </c>
      <c r="AQ74">
        <v>132.63514187265253</v>
      </c>
      <c r="AY74" t="s">
        <v>1802</v>
      </c>
      <c r="AZ74">
        <v>204.05406441946542</v>
      </c>
      <c r="BA74">
        <v>132.63514187265253</v>
      </c>
      <c r="BB74">
        <v>132.60627406770689</v>
      </c>
      <c r="BE74" s="18">
        <v>9.7803348574551539E-6</v>
      </c>
      <c r="BF74" t="s">
        <v>1803</v>
      </c>
      <c r="BG74">
        <v>83</v>
      </c>
      <c r="BH74" t="s">
        <v>1777</v>
      </c>
    </row>
    <row r="75" spans="21:60" x14ac:dyDescent="0.3">
      <c r="U75" t="s">
        <v>1776</v>
      </c>
      <c r="V75" t="s">
        <v>1775</v>
      </c>
      <c r="AA75" t="s">
        <v>1803</v>
      </c>
      <c r="AB75">
        <v>125</v>
      </c>
      <c r="AC75" s="1">
        <v>1.3316674351275545E-5</v>
      </c>
      <c r="AD75" t="s">
        <v>1777</v>
      </c>
      <c r="AE75">
        <v>127.53379026216589</v>
      </c>
      <c r="AF75">
        <v>127.53379026216589</v>
      </c>
      <c r="AO75" t="s">
        <v>1803</v>
      </c>
      <c r="AP75">
        <v>127.53379026216589</v>
      </c>
      <c r="AQ75">
        <v>82.896963670407828</v>
      </c>
      <c r="AY75" t="s">
        <v>1803</v>
      </c>
      <c r="AZ75">
        <v>127.53379026216589</v>
      </c>
      <c r="BA75">
        <v>82.896963670407828</v>
      </c>
      <c r="BB75">
        <v>82.878921292316804</v>
      </c>
      <c r="BE75" s="18">
        <v>7.7771337420727739E-6</v>
      </c>
      <c r="BF75" t="s">
        <v>1804</v>
      </c>
      <c r="BG75">
        <v>66</v>
      </c>
      <c r="BH75" t="s">
        <v>386</v>
      </c>
    </row>
    <row r="76" spans="21:60" x14ac:dyDescent="0.3">
      <c r="AA76" t="s">
        <v>1804</v>
      </c>
      <c r="AB76">
        <v>100</v>
      </c>
      <c r="AC76" s="1">
        <v>1.0653339481020436E-5</v>
      </c>
      <c r="AD76" t="s">
        <v>386</v>
      </c>
      <c r="AE76">
        <v>102.02703220973271</v>
      </c>
      <c r="AF76">
        <v>102.02703220973271</v>
      </c>
      <c r="AO76" t="s">
        <v>1804</v>
      </c>
      <c r="AP76">
        <v>102.02703220973271</v>
      </c>
      <c r="AQ76">
        <v>66.317570936326263</v>
      </c>
      <c r="AY76" t="s">
        <v>1804</v>
      </c>
      <c r="AZ76">
        <v>102.02703220973271</v>
      </c>
      <c r="BA76">
        <v>66.317570936326263</v>
      </c>
      <c r="BB76">
        <v>66.303137033853446</v>
      </c>
      <c r="BE76" s="18">
        <v>0</v>
      </c>
      <c r="BF76" t="s">
        <v>421</v>
      </c>
      <c r="BG76">
        <v>0</v>
      </c>
      <c r="BH76" t="s">
        <v>1809</v>
      </c>
    </row>
    <row r="78" spans="21:60" x14ac:dyDescent="0.3">
      <c r="AF78">
        <f>SUM(AF2:AF76)</f>
        <v>11158290.113658343</v>
      </c>
    </row>
    <row r="82" spans="26:28" x14ac:dyDescent="0.3">
      <c r="AA82" t="s">
        <v>1805</v>
      </c>
      <c r="AB82">
        <v>9386728</v>
      </c>
    </row>
    <row r="83" spans="26:28" x14ac:dyDescent="0.3">
      <c r="AA83" t="s">
        <v>1806</v>
      </c>
      <c r="AB83" s="4">
        <v>8264070</v>
      </c>
    </row>
    <row r="84" spans="26:28" x14ac:dyDescent="0.3">
      <c r="AA84" t="s">
        <v>1807</v>
      </c>
      <c r="AB84" s="4">
        <v>9577000</v>
      </c>
    </row>
    <row r="96" spans="26:28" x14ac:dyDescent="0.3">
      <c r="Z96" s="4"/>
    </row>
    <row r="97" spans="26:26" x14ac:dyDescent="0.3">
      <c r="Z97" s="4"/>
    </row>
    <row r="98" spans="26:26" x14ac:dyDescent="0.3">
      <c r="Z98" s="4"/>
    </row>
    <row r="99" spans="26:26" x14ac:dyDescent="0.3">
      <c r="Z99" s="4"/>
    </row>
    <row r="100" spans="26:26" x14ac:dyDescent="0.3">
      <c r="Z100" s="4"/>
    </row>
    <row r="102" spans="26:26" x14ac:dyDescent="0.3">
      <c r="Z102" s="4"/>
    </row>
    <row r="103" spans="26:26" x14ac:dyDescent="0.3">
      <c r="Z103" s="4"/>
    </row>
    <row r="104" spans="26:26" x14ac:dyDescent="0.3">
      <c r="Z104" s="4"/>
    </row>
    <row r="105" spans="26:26" x14ac:dyDescent="0.3">
      <c r="Z105" s="4"/>
    </row>
    <row r="106" spans="26:26" x14ac:dyDescent="0.3">
      <c r="Z106" s="4"/>
    </row>
    <row r="107" spans="26:26" x14ac:dyDescent="0.3">
      <c r="Z107" s="4"/>
    </row>
    <row r="108" spans="26:26" x14ac:dyDescent="0.3">
      <c r="Z108" s="4"/>
    </row>
    <row r="109" spans="26:26" x14ac:dyDescent="0.3">
      <c r="Z109" s="4"/>
    </row>
    <row r="110" spans="26:26" x14ac:dyDescent="0.3">
      <c r="Z110" s="4"/>
    </row>
    <row r="111" spans="26:26" x14ac:dyDescent="0.3">
      <c r="Z111" s="4"/>
    </row>
    <row r="112" spans="26:26" x14ac:dyDescent="0.3">
      <c r="Z112" s="4"/>
    </row>
    <row r="113" spans="26:26" x14ac:dyDescent="0.3">
      <c r="Z113" s="4"/>
    </row>
    <row r="114" spans="26:26" x14ac:dyDescent="0.3">
      <c r="Z114" s="4"/>
    </row>
    <row r="115" spans="26:26" x14ac:dyDescent="0.3">
      <c r="Z115" s="4"/>
    </row>
    <row r="116" spans="26:26" x14ac:dyDescent="0.3">
      <c r="Z116" s="4"/>
    </row>
    <row r="117" spans="26:26" x14ac:dyDescent="0.3">
      <c r="Z117" s="4"/>
    </row>
    <row r="118" spans="26:26" x14ac:dyDescent="0.3">
      <c r="Z118" s="4"/>
    </row>
    <row r="119" spans="26:26" x14ac:dyDescent="0.3">
      <c r="Z119" s="4"/>
    </row>
    <row r="120" spans="26:26" x14ac:dyDescent="0.3">
      <c r="Z120" s="4"/>
    </row>
    <row r="121" spans="26:26" x14ac:dyDescent="0.3">
      <c r="Z121" s="4"/>
    </row>
    <row r="122" spans="26:26" x14ac:dyDescent="0.3">
      <c r="Z122" s="4"/>
    </row>
    <row r="123" spans="26:26" x14ac:dyDescent="0.3">
      <c r="Z123" s="4"/>
    </row>
    <row r="124" spans="26:26" x14ac:dyDescent="0.3">
      <c r="Z124" s="4"/>
    </row>
    <row r="125" spans="26:26" x14ac:dyDescent="0.3">
      <c r="Z125" s="4"/>
    </row>
    <row r="126" spans="26:26" x14ac:dyDescent="0.3">
      <c r="Z126" s="4"/>
    </row>
    <row r="127" spans="26:26" x14ac:dyDescent="0.3">
      <c r="Z127" s="4"/>
    </row>
    <row r="128" spans="26:26" x14ac:dyDescent="0.3">
      <c r="Z128" s="4"/>
    </row>
    <row r="129" spans="26:26" x14ac:dyDescent="0.3">
      <c r="Z129" s="4"/>
    </row>
    <row r="130" spans="26:26" x14ac:dyDescent="0.3">
      <c r="Z130" s="4"/>
    </row>
    <row r="131" spans="26:26" x14ac:dyDescent="0.3">
      <c r="Z131" s="4"/>
    </row>
    <row r="134" spans="26:26" x14ac:dyDescent="0.3">
      <c r="Z134" s="4"/>
    </row>
    <row r="135" spans="26:26" x14ac:dyDescent="0.3">
      <c r="Z135" s="4"/>
    </row>
    <row r="136" spans="26:26" x14ac:dyDescent="0.3">
      <c r="Z136" s="4"/>
    </row>
    <row r="137" spans="26:26" x14ac:dyDescent="0.3">
      <c r="Z137" s="4"/>
    </row>
    <row r="138" spans="26:26" x14ac:dyDescent="0.3">
      <c r="Z138" s="4"/>
    </row>
    <row r="139" spans="26:26" x14ac:dyDescent="0.3">
      <c r="Z139" s="4"/>
    </row>
    <row r="142" spans="26:26" x14ac:dyDescent="0.3">
      <c r="Z142" s="4"/>
    </row>
    <row r="143" spans="26:26" x14ac:dyDescent="0.3">
      <c r="Z143" s="4"/>
    </row>
    <row r="144" spans="26:26" x14ac:dyDescent="0.3">
      <c r="Z144" s="4"/>
    </row>
    <row r="146" spans="26:26" x14ac:dyDescent="0.3">
      <c r="Z146" s="4"/>
    </row>
    <row r="147" spans="26:26" x14ac:dyDescent="0.3">
      <c r="Z147" s="4"/>
    </row>
    <row r="148" spans="26:26" x14ac:dyDescent="0.3">
      <c r="Z148" s="4"/>
    </row>
    <row r="149" spans="26:26" x14ac:dyDescent="0.3">
      <c r="Z149" s="4"/>
    </row>
    <row r="150" spans="26:26" x14ac:dyDescent="0.3">
      <c r="Z150" s="4"/>
    </row>
    <row r="153" spans="26:26" x14ac:dyDescent="0.3">
      <c r="Z153" s="4"/>
    </row>
    <row r="154" spans="26:26" x14ac:dyDescent="0.3">
      <c r="Z154" s="4"/>
    </row>
    <row r="155" spans="26:26" x14ac:dyDescent="0.3">
      <c r="Z155" s="4"/>
    </row>
    <row r="156" spans="26:26" x14ac:dyDescent="0.3">
      <c r="Z156" s="4"/>
    </row>
    <row r="157" spans="26:26" x14ac:dyDescent="0.3">
      <c r="Z157" s="4"/>
    </row>
    <row r="158" spans="26:26" x14ac:dyDescent="0.3">
      <c r="Z158" s="4"/>
    </row>
    <row r="171" spans="26:26" x14ac:dyDescent="0.3">
      <c r="Z171" s="4"/>
    </row>
    <row r="172" spans="26:26" x14ac:dyDescent="0.3">
      <c r="Z172" s="4"/>
    </row>
  </sheetData>
  <sortState xmlns:xlrd2="http://schemas.microsoft.com/office/spreadsheetml/2017/richdata2" ref="BE3:BH76">
    <sortCondition descending="1" ref="BG8:BG7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47D0-8BA3-41B5-A55E-4EE54B8528B9}">
  <dimension ref="B2:AE81"/>
  <sheetViews>
    <sheetView workbookViewId="0">
      <selection activeCell="N8" sqref="M8:N9"/>
    </sheetView>
  </sheetViews>
  <sheetFormatPr defaultRowHeight="14.4" x14ac:dyDescent="0.3"/>
  <cols>
    <col min="5" max="5" width="12.44140625" bestFit="1" customWidth="1"/>
    <col min="6" max="6" width="16.109375" bestFit="1" customWidth="1"/>
  </cols>
  <sheetData>
    <row r="2" spans="2:31" x14ac:dyDescent="0.3">
      <c r="B2" t="s">
        <v>1820</v>
      </c>
      <c r="C2" t="s">
        <v>38</v>
      </c>
      <c r="D2" t="s">
        <v>1821</v>
      </c>
      <c r="I2" t="s">
        <v>1820</v>
      </c>
      <c r="J2" t="s">
        <v>38</v>
      </c>
      <c r="K2" t="s">
        <v>1821</v>
      </c>
      <c r="M2" t="s">
        <v>1820</v>
      </c>
      <c r="N2" t="s">
        <v>38</v>
      </c>
      <c r="P2" s="2" t="s">
        <v>1820</v>
      </c>
      <c r="Q2" s="2" t="s">
        <v>38</v>
      </c>
    </row>
    <row r="3" spans="2:31" x14ac:dyDescent="0.3">
      <c r="B3" t="s">
        <v>1696</v>
      </c>
      <c r="C3">
        <v>1086204</v>
      </c>
      <c r="D3" t="s">
        <v>1809</v>
      </c>
      <c r="E3" s="20" t="s">
        <v>393</v>
      </c>
      <c r="F3" t="s">
        <v>395</v>
      </c>
      <c r="I3" t="s">
        <v>318</v>
      </c>
      <c r="J3">
        <v>6630</v>
      </c>
      <c r="K3" t="s">
        <v>385</v>
      </c>
      <c r="M3" t="s">
        <v>1696</v>
      </c>
      <c r="N3">
        <v>1086204</v>
      </c>
      <c r="P3" t="s">
        <v>1696</v>
      </c>
      <c r="Q3">
        <v>1839642</v>
      </c>
    </row>
    <row r="4" spans="2:31" x14ac:dyDescent="0.3">
      <c r="B4" t="s">
        <v>1661</v>
      </c>
      <c r="C4">
        <v>214642</v>
      </c>
      <c r="D4" t="s">
        <v>1809</v>
      </c>
      <c r="E4" s="21" t="s">
        <v>385</v>
      </c>
      <c r="F4">
        <v>866021</v>
      </c>
      <c r="I4" t="s">
        <v>313</v>
      </c>
      <c r="J4">
        <v>34478</v>
      </c>
      <c r="K4" t="s">
        <v>385</v>
      </c>
      <c r="M4" t="s">
        <v>1661</v>
      </c>
      <c r="N4">
        <v>214642</v>
      </c>
      <c r="P4" t="s">
        <v>1661</v>
      </c>
      <c r="Q4">
        <v>214642</v>
      </c>
    </row>
    <row r="5" spans="2:31" x14ac:dyDescent="0.3">
      <c r="B5" t="s">
        <v>1658</v>
      </c>
      <c r="C5">
        <v>53370</v>
      </c>
      <c r="D5" t="s">
        <v>1809</v>
      </c>
      <c r="E5" s="21" t="s">
        <v>1777</v>
      </c>
      <c r="F5">
        <v>163138</v>
      </c>
      <c r="I5" t="s">
        <v>297</v>
      </c>
      <c r="J5">
        <v>53553</v>
      </c>
      <c r="K5" t="s">
        <v>385</v>
      </c>
      <c r="M5" t="s">
        <v>1658</v>
      </c>
      <c r="N5">
        <v>53370</v>
      </c>
      <c r="P5" t="s">
        <v>1658</v>
      </c>
      <c r="Q5">
        <v>122652</v>
      </c>
    </row>
    <row r="6" spans="2:31" x14ac:dyDescent="0.3">
      <c r="B6" t="s">
        <v>1698</v>
      </c>
      <c r="C6">
        <v>80056</v>
      </c>
      <c r="D6" t="s">
        <v>1809</v>
      </c>
      <c r="E6" s="21" t="s">
        <v>386</v>
      </c>
      <c r="F6">
        <v>218501</v>
      </c>
      <c r="I6" t="s">
        <v>1793</v>
      </c>
      <c r="J6">
        <v>64263</v>
      </c>
      <c r="K6" t="s">
        <v>385</v>
      </c>
      <c r="M6" t="s">
        <v>1697</v>
      </c>
      <c r="N6">
        <v>96067</v>
      </c>
      <c r="P6" t="s">
        <v>1697</v>
      </c>
      <c r="Q6">
        <v>96067</v>
      </c>
    </row>
    <row r="7" spans="2:31" x14ac:dyDescent="0.3">
      <c r="B7" t="s">
        <v>1699</v>
      </c>
      <c r="C7">
        <v>16011</v>
      </c>
      <c r="D7" t="s">
        <v>1809</v>
      </c>
      <c r="E7" s="21" t="s">
        <v>390</v>
      </c>
      <c r="F7">
        <v>523897</v>
      </c>
      <c r="I7" t="s">
        <v>1792</v>
      </c>
      <c r="J7">
        <v>71403</v>
      </c>
      <c r="K7" t="s">
        <v>385</v>
      </c>
      <c r="M7" t="s">
        <v>1822</v>
      </c>
      <c r="N7">
        <v>43301</v>
      </c>
      <c r="P7" t="s">
        <v>1822</v>
      </c>
      <c r="Q7">
        <v>43301</v>
      </c>
    </row>
    <row r="8" spans="2:31" x14ac:dyDescent="0.3">
      <c r="B8" t="s">
        <v>288</v>
      </c>
      <c r="C8">
        <v>3234706</v>
      </c>
      <c r="D8" t="s">
        <v>1645</v>
      </c>
      <c r="E8" s="21" t="s">
        <v>1647</v>
      </c>
      <c r="F8">
        <v>179989</v>
      </c>
      <c r="I8" t="s">
        <v>304</v>
      </c>
      <c r="J8">
        <v>107105</v>
      </c>
      <c r="K8" t="s">
        <v>385</v>
      </c>
      <c r="M8" t="s">
        <v>1823</v>
      </c>
      <c r="N8">
        <v>753438</v>
      </c>
      <c r="P8" t="s">
        <v>288</v>
      </c>
      <c r="Q8">
        <v>3234706</v>
      </c>
    </row>
    <row r="9" spans="2:31" x14ac:dyDescent="0.3">
      <c r="B9" t="s">
        <v>295</v>
      </c>
      <c r="C9">
        <v>1421940</v>
      </c>
      <c r="D9" t="s">
        <v>1645</v>
      </c>
      <c r="E9" s="21" t="s">
        <v>1810</v>
      </c>
      <c r="F9">
        <v>663421</v>
      </c>
      <c r="I9" t="s">
        <v>299</v>
      </c>
      <c r="J9">
        <v>171368</v>
      </c>
      <c r="K9" t="s">
        <v>385</v>
      </c>
      <c r="M9" t="s">
        <v>1824</v>
      </c>
      <c r="N9">
        <v>69282</v>
      </c>
      <c r="P9" t="s">
        <v>295</v>
      </c>
      <c r="Q9">
        <v>1421940</v>
      </c>
    </row>
    <row r="10" spans="2:31" x14ac:dyDescent="0.3">
      <c r="B10" t="s">
        <v>291</v>
      </c>
      <c r="C10">
        <v>625137</v>
      </c>
      <c r="D10" t="s">
        <v>1645</v>
      </c>
      <c r="E10" s="21" t="s">
        <v>1645</v>
      </c>
      <c r="F10">
        <v>5795887</v>
      </c>
      <c r="I10" t="s">
        <v>1790</v>
      </c>
      <c r="J10">
        <v>357221</v>
      </c>
      <c r="K10" t="s">
        <v>385</v>
      </c>
      <c r="M10" t="s">
        <v>288</v>
      </c>
      <c r="N10">
        <v>3234706</v>
      </c>
      <c r="P10" t="s">
        <v>291</v>
      </c>
      <c r="Q10">
        <v>625137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x14ac:dyDescent="0.3">
      <c r="B11" t="s">
        <v>292</v>
      </c>
      <c r="C11">
        <v>590396</v>
      </c>
      <c r="D11" t="s">
        <v>1810</v>
      </c>
      <c r="E11" s="21" t="s">
        <v>1809</v>
      </c>
      <c r="F11">
        <v>1450283</v>
      </c>
      <c r="I11" t="s">
        <v>1803</v>
      </c>
      <c r="J11">
        <v>83</v>
      </c>
      <c r="K11" t="s">
        <v>1777</v>
      </c>
      <c r="M11" t="s">
        <v>295</v>
      </c>
      <c r="N11">
        <v>1421940</v>
      </c>
      <c r="P11" t="s">
        <v>289</v>
      </c>
      <c r="Q11">
        <v>257052</v>
      </c>
    </row>
    <row r="12" spans="2:31" x14ac:dyDescent="0.3">
      <c r="B12" t="s">
        <v>1789</v>
      </c>
      <c r="C12">
        <v>401874</v>
      </c>
      <c r="D12" t="s">
        <v>390</v>
      </c>
      <c r="E12" s="21" t="s">
        <v>391</v>
      </c>
      <c r="F12">
        <v>75563</v>
      </c>
      <c r="I12" t="s">
        <v>340</v>
      </c>
      <c r="J12">
        <v>166</v>
      </c>
      <c r="K12" t="s">
        <v>1777</v>
      </c>
      <c r="M12" t="s">
        <v>291</v>
      </c>
      <c r="N12">
        <v>625137</v>
      </c>
      <c r="P12" t="s">
        <v>294</v>
      </c>
      <c r="Q12">
        <v>257052</v>
      </c>
    </row>
    <row r="13" spans="2:31" x14ac:dyDescent="0.3">
      <c r="B13" t="s">
        <v>1790</v>
      </c>
      <c r="C13">
        <v>357221</v>
      </c>
      <c r="D13" t="s">
        <v>385</v>
      </c>
      <c r="E13" s="21" t="s">
        <v>394</v>
      </c>
      <c r="F13">
        <v>9936700</v>
      </c>
      <c r="I13" t="s">
        <v>377</v>
      </c>
      <c r="J13">
        <v>199</v>
      </c>
      <c r="K13" t="s">
        <v>1777</v>
      </c>
      <c r="M13" t="s">
        <v>300</v>
      </c>
      <c r="N13">
        <v>401874</v>
      </c>
      <c r="P13" t="s">
        <v>300</v>
      </c>
      <c r="Q13">
        <v>401874</v>
      </c>
    </row>
    <row r="14" spans="2:31" x14ac:dyDescent="0.3">
      <c r="B14" t="s">
        <v>289</v>
      </c>
      <c r="C14">
        <v>257052</v>
      </c>
      <c r="D14" t="s">
        <v>1645</v>
      </c>
      <c r="I14" t="s">
        <v>1798</v>
      </c>
      <c r="J14">
        <v>663</v>
      </c>
      <c r="K14" t="s">
        <v>1777</v>
      </c>
      <c r="M14" t="s">
        <v>289</v>
      </c>
      <c r="N14">
        <v>257052</v>
      </c>
      <c r="P14" t="s">
        <v>323</v>
      </c>
      <c r="Q14">
        <v>107105</v>
      </c>
    </row>
    <row r="15" spans="2:31" x14ac:dyDescent="0.3">
      <c r="B15" t="s">
        <v>294</v>
      </c>
      <c r="C15">
        <v>257052</v>
      </c>
      <c r="D15" t="s">
        <v>1645</v>
      </c>
      <c r="F15">
        <v>9936700</v>
      </c>
      <c r="I15" t="s">
        <v>371</v>
      </c>
      <c r="J15">
        <v>663</v>
      </c>
      <c r="K15" t="s">
        <v>1777</v>
      </c>
      <c r="M15" t="s">
        <v>294</v>
      </c>
      <c r="N15">
        <v>257052</v>
      </c>
      <c r="P15" t="s">
        <v>314</v>
      </c>
      <c r="Q15">
        <v>6630</v>
      </c>
    </row>
    <row r="16" spans="2:31" x14ac:dyDescent="0.3">
      <c r="B16" t="s">
        <v>299</v>
      </c>
      <c r="C16">
        <v>171368</v>
      </c>
      <c r="D16" t="s">
        <v>385</v>
      </c>
      <c r="I16" t="s">
        <v>362</v>
      </c>
      <c r="J16">
        <v>782</v>
      </c>
      <c r="K16" t="s">
        <v>1777</v>
      </c>
      <c r="M16" t="s">
        <v>363</v>
      </c>
      <c r="N16">
        <v>3647</v>
      </c>
      <c r="P16" t="s">
        <v>363</v>
      </c>
      <c r="Q16">
        <v>3647</v>
      </c>
    </row>
    <row r="17" spans="2:17" x14ac:dyDescent="0.3">
      <c r="B17" t="s">
        <v>309</v>
      </c>
      <c r="C17">
        <v>171368</v>
      </c>
      <c r="D17" t="s">
        <v>1647</v>
      </c>
      <c r="E17" t="s">
        <v>393</v>
      </c>
      <c r="F17" t="s">
        <v>395</v>
      </c>
      <c r="G17" t="s">
        <v>65</v>
      </c>
      <c r="I17" t="s">
        <v>365</v>
      </c>
      <c r="J17">
        <v>785</v>
      </c>
      <c r="K17" t="s">
        <v>1777</v>
      </c>
      <c r="M17" t="s">
        <v>368</v>
      </c>
      <c r="N17">
        <v>4641</v>
      </c>
      <c r="P17" t="s">
        <v>368</v>
      </c>
      <c r="Q17">
        <v>4641</v>
      </c>
    </row>
    <row r="18" spans="2:17" x14ac:dyDescent="0.3">
      <c r="B18" t="s">
        <v>304</v>
      </c>
      <c r="C18">
        <v>107105</v>
      </c>
      <c r="D18" t="s">
        <v>385</v>
      </c>
      <c r="E18" t="s">
        <v>1651</v>
      </c>
      <c r="F18">
        <v>866021</v>
      </c>
      <c r="G18">
        <v>0.05</v>
      </c>
      <c r="I18" t="s">
        <v>1797</v>
      </c>
      <c r="J18">
        <v>995</v>
      </c>
      <c r="K18" t="s">
        <v>1777</v>
      </c>
      <c r="M18" t="s">
        <v>314</v>
      </c>
      <c r="N18">
        <v>6630</v>
      </c>
      <c r="P18" t="s">
        <v>1812</v>
      </c>
      <c r="Q18">
        <v>75563</v>
      </c>
    </row>
    <row r="19" spans="2:17" x14ac:dyDescent="0.3">
      <c r="B19" t="s">
        <v>323</v>
      </c>
      <c r="C19">
        <v>107105</v>
      </c>
      <c r="D19" t="s">
        <v>390</v>
      </c>
      <c r="E19" t="s">
        <v>1656</v>
      </c>
      <c r="F19">
        <v>163138</v>
      </c>
      <c r="G19">
        <f>F18*G18</f>
        <v>43301.05</v>
      </c>
      <c r="I19" t="s">
        <v>372</v>
      </c>
      <c r="J19">
        <v>995</v>
      </c>
      <c r="K19" t="s">
        <v>1777</v>
      </c>
      <c r="M19" t="s">
        <v>323</v>
      </c>
      <c r="N19">
        <v>107105</v>
      </c>
      <c r="P19" t="s">
        <v>1656</v>
      </c>
      <c r="Q19">
        <v>163138</v>
      </c>
    </row>
    <row r="20" spans="2:17" x14ac:dyDescent="0.3">
      <c r="B20" t="s">
        <v>1791</v>
      </c>
      <c r="C20">
        <v>85684</v>
      </c>
      <c r="D20" t="s">
        <v>1777</v>
      </c>
      <c r="E20" t="s">
        <v>1652</v>
      </c>
      <c r="F20">
        <v>218501</v>
      </c>
      <c r="G20" t="s">
        <v>71</v>
      </c>
      <c r="I20" t="s">
        <v>346</v>
      </c>
      <c r="J20">
        <v>1557</v>
      </c>
      <c r="K20" t="s">
        <v>1777</v>
      </c>
      <c r="M20" t="s">
        <v>1656</v>
      </c>
      <c r="N20">
        <v>163138</v>
      </c>
      <c r="P20" t="s">
        <v>1652</v>
      </c>
      <c r="Q20">
        <v>218501</v>
      </c>
    </row>
    <row r="21" spans="2:17" x14ac:dyDescent="0.3">
      <c r="B21" t="s">
        <v>1792</v>
      </c>
      <c r="C21">
        <v>71403</v>
      </c>
      <c r="D21" t="s">
        <v>385</v>
      </c>
      <c r="E21" t="s">
        <v>1653</v>
      </c>
      <c r="F21">
        <v>523897</v>
      </c>
      <c r="G21">
        <v>0.08</v>
      </c>
      <c r="I21" t="s">
        <v>359</v>
      </c>
      <c r="J21">
        <v>1611</v>
      </c>
      <c r="K21" t="s">
        <v>1777</v>
      </c>
      <c r="M21" t="s">
        <v>1652</v>
      </c>
      <c r="N21">
        <v>218501</v>
      </c>
      <c r="P21" t="s">
        <v>1659</v>
      </c>
      <c r="Q21">
        <v>179989</v>
      </c>
    </row>
    <row r="22" spans="2:17" x14ac:dyDescent="0.3">
      <c r="B22" t="s">
        <v>316</v>
      </c>
      <c r="C22">
        <v>71403</v>
      </c>
      <c r="D22" t="s">
        <v>386</v>
      </c>
      <c r="E22" t="s">
        <v>1659</v>
      </c>
      <c r="F22">
        <v>179989</v>
      </c>
      <c r="G22">
        <f>G21*F18</f>
        <v>69281.680000000008</v>
      </c>
      <c r="I22" t="s">
        <v>352</v>
      </c>
      <c r="J22">
        <v>1658</v>
      </c>
      <c r="K22" t="s">
        <v>1777</v>
      </c>
      <c r="M22" t="s">
        <v>1659</v>
      </c>
      <c r="N22">
        <v>179989</v>
      </c>
      <c r="P22" t="s">
        <v>1660</v>
      </c>
      <c r="Q22">
        <v>663421</v>
      </c>
    </row>
    <row r="23" spans="2:17" x14ac:dyDescent="0.3">
      <c r="B23" t="s">
        <v>1793</v>
      </c>
      <c r="C23">
        <v>64263</v>
      </c>
      <c r="D23" t="s">
        <v>385</v>
      </c>
      <c r="E23" t="s">
        <v>1660</v>
      </c>
      <c r="F23">
        <v>663421</v>
      </c>
      <c r="I23" t="s">
        <v>361</v>
      </c>
      <c r="J23">
        <v>1658</v>
      </c>
      <c r="K23" t="s">
        <v>1777</v>
      </c>
      <c r="M23" t="s">
        <v>1660</v>
      </c>
      <c r="N23">
        <v>663421</v>
      </c>
    </row>
    <row r="24" spans="2:17" x14ac:dyDescent="0.3">
      <c r="B24" t="s">
        <v>303</v>
      </c>
      <c r="C24">
        <v>64263</v>
      </c>
      <c r="D24" t="s">
        <v>386</v>
      </c>
      <c r="E24" t="s">
        <v>400</v>
      </c>
      <c r="F24">
        <v>5795887</v>
      </c>
      <c r="I24" t="s">
        <v>357</v>
      </c>
      <c r="J24">
        <v>1658</v>
      </c>
      <c r="K24" t="s">
        <v>1777</v>
      </c>
      <c r="M24" t="s">
        <v>1812</v>
      </c>
      <c r="N24">
        <v>75563</v>
      </c>
    </row>
    <row r="25" spans="2:17" x14ac:dyDescent="0.3">
      <c r="B25" t="s">
        <v>298</v>
      </c>
      <c r="C25">
        <v>60693</v>
      </c>
      <c r="D25" t="s">
        <v>1810</v>
      </c>
      <c r="E25" t="s">
        <v>421</v>
      </c>
      <c r="F25">
        <v>1450283</v>
      </c>
      <c r="I25" t="s">
        <v>347</v>
      </c>
      <c r="J25">
        <v>1989</v>
      </c>
      <c r="K25" t="s">
        <v>1777</v>
      </c>
    </row>
    <row r="26" spans="2:17" x14ac:dyDescent="0.3">
      <c r="B26" t="s">
        <v>297</v>
      </c>
      <c r="C26">
        <v>53553</v>
      </c>
      <c r="D26" t="s">
        <v>385</v>
      </c>
      <c r="E26" t="s">
        <v>1812</v>
      </c>
      <c r="F26">
        <v>75563</v>
      </c>
      <c r="I26" t="s">
        <v>345</v>
      </c>
      <c r="J26">
        <v>2321</v>
      </c>
      <c r="K26" t="s">
        <v>1777</v>
      </c>
    </row>
    <row r="27" spans="2:17" x14ac:dyDescent="0.3">
      <c r="B27" t="s">
        <v>1794</v>
      </c>
      <c r="C27">
        <v>49982</v>
      </c>
      <c r="D27" t="s">
        <v>386</v>
      </c>
      <c r="E27" t="s">
        <v>394</v>
      </c>
      <c r="F27">
        <v>9936700</v>
      </c>
      <c r="I27" t="s">
        <v>349</v>
      </c>
      <c r="J27">
        <v>2652</v>
      </c>
      <c r="K27" t="s">
        <v>1777</v>
      </c>
    </row>
    <row r="28" spans="2:17" x14ac:dyDescent="0.3">
      <c r="B28" t="s">
        <v>313</v>
      </c>
      <c r="C28">
        <v>34478</v>
      </c>
      <c r="D28" t="s">
        <v>385</v>
      </c>
      <c r="I28" t="s">
        <v>328</v>
      </c>
      <c r="J28">
        <v>3315</v>
      </c>
      <c r="K28" t="s">
        <v>1777</v>
      </c>
    </row>
    <row r="29" spans="2:17" x14ac:dyDescent="0.3">
      <c r="B29" t="s">
        <v>1795</v>
      </c>
      <c r="C29">
        <v>33152</v>
      </c>
      <c r="D29" t="s">
        <v>391</v>
      </c>
      <c r="I29" t="s">
        <v>339</v>
      </c>
      <c r="J29">
        <v>3315</v>
      </c>
      <c r="K29" t="s">
        <v>1777</v>
      </c>
    </row>
    <row r="30" spans="2:17" x14ac:dyDescent="0.3">
      <c r="B30" t="s">
        <v>306</v>
      </c>
      <c r="C30">
        <v>26521</v>
      </c>
      <c r="D30" t="s">
        <v>386</v>
      </c>
      <c r="I30" t="s">
        <v>336</v>
      </c>
      <c r="J30">
        <v>3315</v>
      </c>
      <c r="K30" t="s">
        <v>1777</v>
      </c>
    </row>
    <row r="31" spans="2:17" x14ac:dyDescent="0.3">
      <c r="B31" t="s">
        <v>312</v>
      </c>
      <c r="C31">
        <v>26521</v>
      </c>
      <c r="D31" t="s">
        <v>391</v>
      </c>
      <c r="E31" t="s">
        <v>393</v>
      </c>
      <c r="F31" t="s">
        <v>395</v>
      </c>
      <c r="I31" t="s">
        <v>342</v>
      </c>
      <c r="J31">
        <v>3315</v>
      </c>
      <c r="K31" t="s">
        <v>1777</v>
      </c>
    </row>
    <row r="32" spans="2:17" x14ac:dyDescent="0.3">
      <c r="B32" t="s">
        <v>319</v>
      </c>
      <c r="C32">
        <v>16576</v>
      </c>
      <c r="D32" t="s">
        <v>1777</v>
      </c>
      <c r="E32" t="s">
        <v>1651</v>
      </c>
      <c r="F32">
        <v>866021</v>
      </c>
      <c r="I32" t="s">
        <v>332</v>
      </c>
      <c r="J32">
        <v>4641</v>
      </c>
      <c r="K32" t="s">
        <v>1777</v>
      </c>
    </row>
    <row r="33" spans="2:11" x14ac:dyDescent="0.3">
      <c r="B33" t="s">
        <v>317</v>
      </c>
      <c r="C33">
        <v>10609</v>
      </c>
      <c r="D33" t="s">
        <v>391</v>
      </c>
      <c r="E33" t="s">
        <v>1656</v>
      </c>
      <c r="F33">
        <v>163138</v>
      </c>
      <c r="I33" t="s">
        <v>330</v>
      </c>
      <c r="J33">
        <v>6630</v>
      </c>
      <c r="K33" t="s">
        <v>1777</v>
      </c>
    </row>
    <row r="34" spans="2:11" x14ac:dyDescent="0.3">
      <c r="B34" t="s">
        <v>331</v>
      </c>
      <c r="C34">
        <v>7956</v>
      </c>
      <c r="D34" t="s">
        <v>1777</v>
      </c>
      <c r="E34" t="s">
        <v>1652</v>
      </c>
      <c r="F34">
        <v>218501</v>
      </c>
      <c r="I34" t="s">
        <v>331</v>
      </c>
      <c r="J34">
        <v>7956</v>
      </c>
      <c r="K34" t="s">
        <v>1777</v>
      </c>
    </row>
    <row r="35" spans="2:11" x14ac:dyDescent="0.3">
      <c r="B35" t="s">
        <v>325</v>
      </c>
      <c r="C35">
        <v>7956</v>
      </c>
      <c r="D35" t="s">
        <v>1777</v>
      </c>
      <c r="E35" t="s">
        <v>1659</v>
      </c>
      <c r="F35">
        <v>179989</v>
      </c>
      <c r="I35" t="s">
        <v>325</v>
      </c>
      <c r="J35">
        <v>7956</v>
      </c>
      <c r="K35" t="s">
        <v>1777</v>
      </c>
    </row>
    <row r="36" spans="2:11" x14ac:dyDescent="0.3">
      <c r="B36" t="s">
        <v>318</v>
      </c>
      <c r="C36">
        <v>6630</v>
      </c>
      <c r="D36" t="s">
        <v>385</v>
      </c>
      <c r="E36" t="s">
        <v>1660</v>
      </c>
      <c r="F36">
        <v>663421</v>
      </c>
      <c r="I36" t="s">
        <v>319</v>
      </c>
      <c r="J36">
        <v>16576</v>
      </c>
      <c r="K36" t="s">
        <v>1777</v>
      </c>
    </row>
    <row r="37" spans="2:11" x14ac:dyDescent="0.3">
      <c r="B37" t="s">
        <v>330</v>
      </c>
      <c r="C37">
        <v>6630</v>
      </c>
      <c r="D37" t="s">
        <v>1777</v>
      </c>
      <c r="E37" t="s">
        <v>1812</v>
      </c>
      <c r="F37">
        <v>75563</v>
      </c>
      <c r="I37" t="s">
        <v>1791</v>
      </c>
      <c r="J37">
        <v>85684</v>
      </c>
      <c r="K37" t="s">
        <v>1777</v>
      </c>
    </row>
    <row r="38" spans="2:11" x14ac:dyDescent="0.3">
      <c r="B38" t="s">
        <v>314</v>
      </c>
      <c r="C38">
        <v>6630</v>
      </c>
      <c r="D38" t="s">
        <v>390</v>
      </c>
      <c r="I38" t="s">
        <v>1804</v>
      </c>
      <c r="J38">
        <v>66</v>
      </c>
      <c r="K38" t="s">
        <v>386</v>
      </c>
    </row>
    <row r="39" spans="2:11" x14ac:dyDescent="0.3">
      <c r="B39" t="s">
        <v>334</v>
      </c>
      <c r="C39">
        <v>6630</v>
      </c>
      <c r="D39" t="s">
        <v>1647</v>
      </c>
      <c r="I39" t="s">
        <v>1802</v>
      </c>
      <c r="J39">
        <v>133</v>
      </c>
      <c r="K39" t="s">
        <v>386</v>
      </c>
    </row>
    <row r="40" spans="2:11" x14ac:dyDescent="0.3">
      <c r="B40" t="s">
        <v>322</v>
      </c>
      <c r="C40">
        <v>6630</v>
      </c>
      <c r="D40" t="s">
        <v>1810</v>
      </c>
      <c r="I40" t="s">
        <v>320</v>
      </c>
      <c r="J40">
        <v>332</v>
      </c>
      <c r="K40" t="s">
        <v>386</v>
      </c>
    </row>
    <row r="41" spans="2:11" x14ac:dyDescent="0.3">
      <c r="B41" t="s">
        <v>332</v>
      </c>
      <c r="C41">
        <v>4641</v>
      </c>
      <c r="D41" t="s">
        <v>1777</v>
      </c>
      <c r="I41" t="s">
        <v>360</v>
      </c>
      <c r="J41">
        <v>497</v>
      </c>
      <c r="K41" t="s">
        <v>386</v>
      </c>
    </row>
    <row r="42" spans="2:11" x14ac:dyDescent="0.3">
      <c r="B42" t="s">
        <v>368</v>
      </c>
      <c r="C42">
        <v>4641</v>
      </c>
      <c r="D42" t="s">
        <v>390</v>
      </c>
      <c r="I42" t="s">
        <v>311</v>
      </c>
      <c r="J42">
        <v>1989</v>
      </c>
      <c r="K42" t="s">
        <v>386</v>
      </c>
    </row>
    <row r="43" spans="2:11" x14ac:dyDescent="0.3">
      <c r="B43" t="s">
        <v>321</v>
      </c>
      <c r="C43">
        <v>4310</v>
      </c>
      <c r="D43" t="s">
        <v>1810</v>
      </c>
      <c r="I43" t="s">
        <v>1796</v>
      </c>
      <c r="J43">
        <v>3315</v>
      </c>
      <c r="K43" t="s">
        <v>386</v>
      </c>
    </row>
    <row r="44" spans="2:11" x14ac:dyDescent="0.3">
      <c r="B44" t="s">
        <v>363</v>
      </c>
      <c r="C44">
        <v>3647</v>
      </c>
      <c r="D44" t="s">
        <v>390</v>
      </c>
      <c r="I44" t="s">
        <v>306</v>
      </c>
      <c r="J44">
        <v>26521</v>
      </c>
      <c r="K44" t="s">
        <v>386</v>
      </c>
    </row>
    <row r="45" spans="2:11" x14ac:dyDescent="0.3">
      <c r="B45" t="s">
        <v>328</v>
      </c>
      <c r="C45">
        <v>3315</v>
      </c>
      <c r="D45" t="s">
        <v>1777</v>
      </c>
      <c r="I45" t="s">
        <v>1794</v>
      </c>
      <c r="J45">
        <v>49982</v>
      </c>
      <c r="K45" t="s">
        <v>386</v>
      </c>
    </row>
    <row r="46" spans="2:11" x14ac:dyDescent="0.3">
      <c r="B46" t="s">
        <v>339</v>
      </c>
      <c r="C46">
        <v>3315</v>
      </c>
      <c r="D46" t="s">
        <v>1777</v>
      </c>
      <c r="I46" t="s">
        <v>303</v>
      </c>
      <c r="J46">
        <v>64263</v>
      </c>
      <c r="K46" t="s">
        <v>386</v>
      </c>
    </row>
    <row r="47" spans="2:11" x14ac:dyDescent="0.3">
      <c r="B47" t="s">
        <v>336</v>
      </c>
      <c r="C47">
        <v>3315</v>
      </c>
      <c r="D47" t="s">
        <v>1777</v>
      </c>
      <c r="I47" t="s">
        <v>316</v>
      </c>
      <c r="J47">
        <v>71403</v>
      </c>
      <c r="K47" t="s">
        <v>386</v>
      </c>
    </row>
    <row r="48" spans="2:11" x14ac:dyDescent="0.3">
      <c r="B48" t="s">
        <v>342</v>
      </c>
      <c r="C48">
        <v>3315</v>
      </c>
      <c r="D48" t="s">
        <v>1777</v>
      </c>
      <c r="I48" t="s">
        <v>363</v>
      </c>
      <c r="J48">
        <v>3647</v>
      </c>
      <c r="K48" t="s">
        <v>390</v>
      </c>
    </row>
    <row r="49" spans="2:11" x14ac:dyDescent="0.3">
      <c r="B49" t="s">
        <v>1796</v>
      </c>
      <c r="C49">
        <v>3315</v>
      </c>
      <c r="D49" t="s">
        <v>386</v>
      </c>
      <c r="I49" t="s">
        <v>368</v>
      </c>
      <c r="J49">
        <v>4641</v>
      </c>
      <c r="K49" t="s">
        <v>390</v>
      </c>
    </row>
    <row r="50" spans="2:11" x14ac:dyDescent="0.3">
      <c r="B50" t="s">
        <v>349</v>
      </c>
      <c r="C50">
        <v>2652</v>
      </c>
      <c r="D50" t="s">
        <v>1777</v>
      </c>
      <c r="I50" t="s">
        <v>314</v>
      </c>
      <c r="J50">
        <v>6630</v>
      </c>
      <c r="K50" t="s">
        <v>390</v>
      </c>
    </row>
    <row r="51" spans="2:11" x14ac:dyDescent="0.3">
      <c r="B51" t="s">
        <v>345</v>
      </c>
      <c r="C51">
        <v>2321</v>
      </c>
      <c r="D51" t="s">
        <v>1777</v>
      </c>
      <c r="I51" t="s">
        <v>323</v>
      </c>
      <c r="J51">
        <v>107105</v>
      </c>
      <c r="K51" t="s">
        <v>390</v>
      </c>
    </row>
    <row r="52" spans="2:11" x14ac:dyDescent="0.3">
      <c r="B52" t="s">
        <v>354</v>
      </c>
      <c r="C52">
        <v>2155</v>
      </c>
      <c r="D52" t="s">
        <v>391</v>
      </c>
      <c r="I52" t="s">
        <v>1789</v>
      </c>
      <c r="J52">
        <v>401874</v>
      </c>
      <c r="K52" t="s">
        <v>390</v>
      </c>
    </row>
    <row r="53" spans="2:11" x14ac:dyDescent="0.3">
      <c r="B53" t="s">
        <v>347</v>
      </c>
      <c r="C53">
        <v>1989</v>
      </c>
      <c r="D53" t="s">
        <v>1777</v>
      </c>
      <c r="I53" t="s">
        <v>1799</v>
      </c>
      <c r="J53">
        <v>265</v>
      </c>
      <c r="K53" t="s">
        <v>1647</v>
      </c>
    </row>
    <row r="54" spans="2:11" x14ac:dyDescent="0.3">
      <c r="B54" t="s">
        <v>311</v>
      </c>
      <c r="C54">
        <v>1989</v>
      </c>
      <c r="D54" t="s">
        <v>386</v>
      </c>
      <c r="I54" t="s">
        <v>344</v>
      </c>
      <c r="J54">
        <v>1726</v>
      </c>
      <c r="K54" t="s">
        <v>1647</v>
      </c>
    </row>
    <row r="55" spans="2:11" x14ac:dyDescent="0.3">
      <c r="B55" t="s">
        <v>344</v>
      </c>
      <c r="C55">
        <v>1726</v>
      </c>
      <c r="D55" t="s">
        <v>1647</v>
      </c>
      <c r="I55" t="s">
        <v>334</v>
      </c>
      <c r="J55">
        <v>6630</v>
      </c>
      <c r="K55" t="s">
        <v>1647</v>
      </c>
    </row>
    <row r="56" spans="2:11" x14ac:dyDescent="0.3">
      <c r="B56" t="s">
        <v>352</v>
      </c>
      <c r="C56">
        <v>1658</v>
      </c>
      <c r="D56" t="s">
        <v>1777</v>
      </c>
      <c r="I56" t="s">
        <v>309</v>
      </c>
      <c r="J56">
        <v>171368</v>
      </c>
      <c r="K56" t="s">
        <v>1647</v>
      </c>
    </row>
    <row r="57" spans="2:11" x14ac:dyDescent="0.3">
      <c r="B57" t="s">
        <v>361</v>
      </c>
      <c r="C57">
        <v>1658</v>
      </c>
      <c r="D57" t="s">
        <v>1777</v>
      </c>
      <c r="I57" t="s">
        <v>358</v>
      </c>
      <c r="J57">
        <v>1392</v>
      </c>
      <c r="K57" t="s">
        <v>1810</v>
      </c>
    </row>
    <row r="58" spans="2:11" x14ac:dyDescent="0.3">
      <c r="B58" t="s">
        <v>357</v>
      </c>
      <c r="C58">
        <v>1658</v>
      </c>
      <c r="D58" t="s">
        <v>1777</v>
      </c>
      <c r="I58" t="s">
        <v>321</v>
      </c>
      <c r="J58">
        <v>4310</v>
      </c>
      <c r="K58" t="s">
        <v>1810</v>
      </c>
    </row>
    <row r="59" spans="2:11" x14ac:dyDescent="0.3">
      <c r="B59" t="s">
        <v>374</v>
      </c>
      <c r="C59">
        <v>1658</v>
      </c>
      <c r="D59" t="s">
        <v>391</v>
      </c>
      <c r="I59" t="s">
        <v>322</v>
      </c>
      <c r="J59">
        <v>6630</v>
      </c>
      <c r="K59" t="s">
        <v>1810</v>
      </c>
    </row>
    <row r="60" spans="2:11" x14ac:dyDescent="0.3">
      <c r="B60" t="s">
        <v>359</v>
      </c>
      <c r="C60">
        <v>1611</v>
      </c>
      <c r="D60" t="s">
        <v>1777</v>
      </c>
      <c r="I60" t="s">
        <v>298</v>
      </c>
      <c r="J60">
        <v>60693</v>
      </c>
      <c r="K60" t="s">
        <v>1810</v>
      </c>
    </row>
    <row r="61" spans="2:11" x14ac:dyDescent="0.3">
      <c r="B61" t="s">
        <v>346</v>
      </c>
      <c r="C61">
        <v>1557</v>
      </c>
      <c r="D61" t="s">
        <v>1777</v>
      </c>
      <c r="I61" t="s">
        <v>292</v>
      </c>
      <c r="J61">
        <v>590396</v>
      </c>
      <c r="K61" t="s">
        <v>1810</v>
      </c>
    </row>
    <row r="62" spans="2:11" x14ac:dyDescent="0.3">
      <c r="B62" t="s">
        <v>358</v>
      </c>
      <c r="C62">
        <v>1392</v>
      </c>
      <c r="D62" t="s">
        <v>1810</v>
      </c>
      <c r="I62" t="s">
        <v>289</v>
      </c>
      <c r="J62">
        <v>257052</v>
      </c>
      <c r="K62" t="s">
        <v>1645</v>
      </c>
    </row>
    <row r="63" spans="2:11" x14ac:dyDescent="0.3">
      <c r="B63" t="s">
        <v>1797</v>
      </c>
      <c r="C63">
        <v>995</v>
      </c>
      <c r="D63" t="s">
        <v>1777</v>
      </c>
      <c r="I63" t="s">
        <v>294</v>
      </c>
      <c r="J63">
        <v>257052</v>
      </c>
      <c r="K63" t="s">
        <v>1645</v>
      </c>
    </row>
    <row r="64" spans="2:11" x14ac:dyDescent="0.3">
      <c r="B64" t="s">
        <v>372</v>
      </c>
      <c r="C64">
        <v>995</v>
      </c>
      <c r="D64" t="s">
        <v>1777</v>
      </c>
      <c r="I64" t="s">
        <v>291</v>
      </c>
      <c r="J64">
        <v>625137</v>
      </c>
      <c r="K64" t="s">
        <v>1645</v>
      </c>
    </row>
    <row r="65" spans="2:11" x14ac:dyDescent="0.3">
      <c r="B65" t="s">
        <v>355</v>
      </c>
      <c r="C65">
        <v>796</v>
      </c>
      <c r="D65" t="s">
        <v>391</v>
      </c>
      <c r="I65" t="s">
        <v>295</v>
      </c>
      <c r="J65">
        <v>1421940</v>
      </c>
      <c r="K65" t="s">
        <v>1645</v>
      </c>
    </row>
    <row r="66" spans="2:11" x14ac:dyDescent="0.3">
      <c r="B66" t="s">
        <v>365</v>
      </c>
      <c r="C66">
        <v>785</v>
      </c>
      <c r="D66" t="s">
        <v>1777</v>
      </c>
      <c r="I66" t="s">
        <v>288</v>
      </c>
      <c r="J66">
        <v>3234706</v>
      </c>
      <c r="K66" t="s">
        <v>1645</v>
      </c>
    </row>
    <row r="67" spans="2:11" x14ac:dyDescent="0.3">
      <c r="B67" t="s">
        <v>362</v>
      </c>
      <c r="C67">
        <v>782</v>
      </c>
      <c r="D67" t="s">
        <v>1777</v>
      </c>
      <c r="I67" t="s">
        <v>421</v>
      </c>
      <c r="J67">
        <v>0</v>
      </c>
      <c r="K67" t="s">
        <v>1809</v>
      </c>
    </row>
    <row r="68" spans="2:11" x14ac:dyDescent="0.3">
      <c r="B68" t="s">
        <v>1798</v>
      </c>
      <c r="C68">
        <v>663</v>
      </c>
      <c r="D68" t="s">
        <v>1777</v>
      </c>
      <c r="I68" t="s">
        <v>1699</v>
      </c>
      <c r="J68">
        <v>16011</v>
      </c>
      <c r="K68" t="s">
        <v>1809</v>
      </c>
    </row>
    <row r="69" spans="2:11" x14ac:dyDescent="0.3">
      <c r="B69" t="s">
        <v>371</v>
      </c>
      <c r="C69">
        <v>663</v>
      </c>
      <c r="D69" t="s">
        <v>1777</v>
      </c>
      <c r="I69" t="s">
        <v>1658</v>
      </c>
      <c r="J69">
        <v>53370</v>
      </c>
      <c r="K69" t="s">
        <v>1809</v>
      </c>
    </row>
    <row r="70" spans="2:11" x14ac:dyDescent="0.3">
      <c r="B70" t="s">
        <v>360</v>
      </c>
      <c r="C70">
        <v>497</v>
      </c>
      <c r="D70" t="s">
        <v>386</v>
      </c>
      <c r="I70" t="s">
        <v>1698</v>
      </c>
      <c r="J70">
        <v>80056</v>
      </c>
      <c r="K70" t="s">
        <v>1809</v>
      </c>
    </row>
    <row r="71" spans="2:11" x14ac:dyDescent="0.3">
      <c r="B71" t="s">
        <v>320</v>
      </c>
      <c r="C71">
        <v>332</v>
      </c>
      <c r="D71" t="s">
        <v>386</v>
      </c>
      <c r="I71" t="s">
        <v>1661</v>
      </c>
      <c r="J71">
        <v>214642</v>
      </c>
      <c r="K71" t="s">
        <v>1809</v>
      </c>
    </row>
    <row r="72" spans="2:11" x14ac:dyDescent="0.3">
      <c r="B72" t="s">
        <v>343</v>
      </c>
      <c r="C72">
        <v>294</v>
      </c>
      <c r="D72" t="s">
        <v>391</v>
      </c>
      <c r="I72" t="s">
        <v>1696</v>
      </c>
      <c r="J72">
        <v>1086204</v>
      </c>
      <c r="K72" t="s">
        <v>1809</v>
      </c>
    </row>
    <row r="73" spans="2:11" x14ac:dyDescent="0.3">
      <c r="B73" t="s">
        <v>1799</v>
      </c>
      <c r="C73">
        <v>265</v>
      </c>
      <c r="D73" t="s">
        <v>1647</v>
      </c>
      <c r="I73" t="s">
        <v>1801</v>
      </c>
      <c r="J73">
        <v>179</v>
      </c>
      <c r="K73" t="s">
        <v>391</v>
      </c>
    </row>
    <row r="74" spans="2:11" x14ac:dyDescent="0.3">
      <c r="B74" t="s">
        <v>377</v>
      </c>
      <c r="C74">
        <v>199</v>
      </c>
      <c r="D74" t="s">
        <v>1777</v>
      </c>
      <c r="I74" t="s">
        <v>1800</v>
      </c>
      <c r="J74">
        <v>199</v>
      </c>
      <c r="K74" t="s">
        <v>391</v>
      </c>
    </row>
    <row r="75" spans="2:11" x14ac:dyDescent="0.3">
      <c r="B75" t="s">
        <v>1800</v>
      </c>
      <c r="C75">
        <v>199</v>
      </c>
      <c r="D75" t="s">
        <v>391</v>
      </c>
      <c r="I75" t="s">
        <v>343</v>
      </c>
      <c r="J75">
        <v>294</v>
      </c>
      <c r="K75" t="s">
        <v>391</v>
      </c>
    </row>
    <row r="76" spans="2:11" x14ac:dyDescent="0.3">
      <c r="B76" t="s">
        <v>1801</v>
      </c>
      <c r="C76">
        <v>179</v>
      </c>
      <c r="D76" t="s">
        <v>391</v>
      </c>
      <c r="I76" t="s">
        <v>355</v>
      </c>
      <c r="J76">
        <v>796</v>
      </c>
      <c r="K76" t="s">
        <v>391</v>
      </c>
    </row>
    <row r="77" spans="2:11" x14ac:dyDescent="0.3">
      <c r="B77" t="s">
        <v>340</v>
      </c>
      <c r="C77">
        <v>166</v>
      </c>
      <c r="D77" t="s">
        <v>1777</v>
      </c>
      <c r="I77" t="s">
        <v>374</v>
      </c>
      <c r="J77">
        <v>1658</v>
      </c>
      <c r="K77" t="s">
        <v>391</v>
      </c>
    </row>
    <row r="78" spans="2:11" x14ac:dyDescent="0.3">
      <c r="B78" t="s">
        <v>1802</v>
      </c>
      <c r="C78">
        <v>133</v>
      </c>
      <c r="D78" t="s">
        <v>386</v>
      </c>
      <c r="I78" t="s">
        <v>354</v>
      </c>
      <c r="J78">
        <v>2155</v>
      </c>
      <c r="K78" t="s">
        <v>391</v>
      </c>
    </row>
    <row r="79" spans="2:11" x14ac:dyDescent="0.3">
      <c r="B79" t="s">
        <v>1803</v>
      </c>
      <c r="C79">
        <v>83</v>
      </c>
      <c r="D79" t="s">
        <v>1777</v>
      </c>
      <c r="I79" t="s">
        <v>317</v>
      </c>
      <c r="J79">
        <v>10609</v>
      </c>
      <c r="K79" t="s">
        <v>391</v>
      </c>
    </row>
    <row r="80" spans="2:11" x14ac:dyDescent="0.3">
      <c r="B80" t="s">
        <v>1804</v>
      </c>
      <c r="C80">
        <v>66</v>
      </c>
      <c r="D80" t="s">
        <v>386</v>
      </c>
      <c r="I80" t="s">
        <v>312</v>
      </c>
      <c r="J80">
        <v>26521</v>
      </c>
      <c r="K80" t="s">
        <v>391</v>
      </c>
    </row>
    <row r="81" spans="2:11" x14ac:dyDescent="0.3">
      <c r="B81" t="s">
        <v>421</v>
      </c>
      <c r="C81">
        <v>0</v>
      </c>
      <c r="D81" t="s">
        <v>1809</v>
      </c>
      <c r="I81" t="s">
        <v>1795</v>
      </c>
      <c r="J81">
        <v>33152</v>
      </c>
      <c r="K81" t="s">
        <v>391</v>
      </c>
    </row>
  </sheetData>
  <sortState xmlns:xlrd2="http://schemas.microsoft.com/office/spreadsheetml/2017/richdata2" ref="I3:K81">
    <sortCondition ref="K7:K8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A4F7-B19B-4CEE-88D5-B28FF4F822B2}">
  <dimension ref="A1:AL27"/>
  <sheetViews>
    <sheetView workbookViewId="0">
      <pane xSplit="2" topLeftCell="C1" activePane="topRight" state="frozen"/>
      <selection pane="topRight" activeCell="B3" sqref="B3:B20"/>
    </sheetView>
  </sheetViews>
  <sheetFormatPr defaultRowHeight="14.4" x14ac:dyDescent="0.3"/>
  <cols>
    <col min="7" max="7" width="8.88671875" style="18"/>
    <col min="12" max="12" width="8.88671875" style="41"/>
    <col min="20" max="20" width="8.88671875" style="41"/>
  </cols>
  <sheetData>
    <row r="1" spans="1:38" x14ac:dyDescent="0.3">
      <c r="F1">
        <f>SUM(F3:F24)</f>
        <v>9936700</v>
      </c>
    </row>
    <row r="2" spans="1:38" s="2" customFormat="1" x14ac:dyDescent="0.3">
      <c r="A2" s="2" t="s">
        <v>1416</v>
      </c>
      <c r="B2" s="2" t="s">
        <v>1343</v>
      </c>
      <c r="E2" s="2" t="s">
        <v>1820</v>
      </c>
      <c r="F2" s="2" t="s">
        <v>38</v>
      </c>
      <c r="G2" s="40"/>
      <c r="I2" s="2" t="s">
        <v>82</v>
      </c>
      <c r="J2" s="2" t="s">
        <v>1416</v>
      </c>
      <c r="K2" s="2" t="s">
        <v>1343</v>
      </c>
      <c r="L2" s="42" t="s">
        <v>1330</v>
      </c>
      <c r="M2" s="2" t="s">
        <v>1696</v>
      </c>
      <c r="N2" s="2" t="s">
        <v>1661</v>
      </c>
      <c r="O2" s="2" t="s">
        <v>1658</v>
      </c>
      <c r="P2" s="2" t="s">
        <v>1825</v>
      </c>
      <c r="Q2" s="2" t="s">
        <v>1826</v>
      </c>
      <c r="R2" s="2" t="s">
        <v>87</v>
      </c>
      <c r="T2" s="42" t="s">
        <v>1372</v>
      </c>
      <c r="U2" s="2" t="s">
        <v>1823</v>
      </c>
      <c r="V2" s="2" t="s">
        <v>1824</v>
      </c>
      <c r="W2" s="2" t="s">
        <v>1822</v>
      </c>
      <c r="X2" s="2" t="s">
        <v>288</v>
      </c>
      <c r="Y2" s="2" t="s">
        <v>295</v>
      </c>
      <c r="Z2" s="2" t="s">
        <v>291</v>
      </c>
      <c r="AA2" s="2" t="s">
        <v>300</v>
      </c>
      <c r="AB2" s="2" t="s">
        <v>289</v>
      </c>
      <c r="AC2" s="2" t="s">
        <v>294</v>
      </c>
      <c r="AD2" s="2" t="s">
        <v>363</v>
      </c>
      <c r="AE2" s="2" t="s">
        <v>368</v>
      </c>
      <c r="AF2" s="2" t="s">
        <v>314</v>
      </c>
      <c r="AG2" s="2" t="s">
        <v>323</v>
      </c>
      <c r="AH2" s="2" t="s">
        <v>1656</v>
      </c>
      <c r="AI2" s="2" t="s">
        <v>1652</v>
      </c>
      <c r="AJ2" s="2" t="s">
        <v>1659</v>
      </c>
      <c r="AK2" s="2" t="s">
        <v>1660</v>
      </c>
      <c r="AL2" s="2" t="s">
        <v>1812</v>
      </c>
    </row>
    <row r="3" spans="1:38" x14ac:dyDescent="0.3">
      <c r="A3" t="s">
        <v>1333</v>
      </c>
      <c r="B3">
        <v>498248</v>
      </c>
      <c r="E3" t="s">
        <v>1696</v>
      </c>
      <c r="F3">
        <v>1086204</v>
      </c>
      <c r="G3" s="18" cm="1">
        <f t="array" ref="G3:G24">F3:F24/F1</f>
        <v>0.10931234715750703</v>
      </c>
      <c r="I3" t="s">
        <v>1353</v>
      </c>
      <c r="J3" t="s">
        <v>1333</v>
      </c>
      <c r="K3">
        <v>498248</v>
      </c>
      <c r="L3" s="41">
        <v>39952</v>
      </c>
      <c r="M3">
        <f>L3-N3-O3-P3-Q3</f>
        <v>21174.560000000005</v>
      </c>
      <c r="N3">
        <f>L3*0.05</f>
        <v>1997.6000000000001</v>
      </c>
      <c r="O3">
        <f>L3*0.12</f>
        <v>4794.24</v>
      </c>
      <c r="P3">
        <f>L3*0.3</f>
        <v>11985.6</v>
      </c>
      <c r="R3">
        <f>L3*0.04</f>
        <v>1598.08</v>
      </c>
      <c r="S3" s="43">
        <f>T3/B3</f>
        <v>0.91981503187167835</v>
      </c>
      <c r="T3" s="41">
        <v>458296</v>
      </c>
      <c r="U3">
        <f>T3*0.1</f>
        <v>45829.600000000006</v>
      </c>
      <c r="V3">
        <f>T3*0.012</f>
        <v>5499.5519999999997</v>
      </c>
      <c r="W3">
        <f>T3*0.008</f>
        <v>3666.3679999999999</v>
      </c>
      <c r="X3">
        <f>T3*0.3</f>
        <v>137488.79999999999</v>
      </c>
      <c r="Y3">
        <f>T3*0.1</f>
        <v>45829.600000000006</v>
      </c>
      <c r="Z3">
        <f>T3*0.06</f>
        <v>27497.759999999998</v>
      </c>
      <c r="AA3">
        <f>T3*0.16</f>
        <v>73327.360000000001</v>
      </c>
      <c r="AB3">
        <f>T3*0.025</f>
        <v>11457.400000000001</v>
      </c>
      <c r="AC3">
        <f>T3*0.025</f>
        <v>11457.400000000001</v>
      </c>
      <c r="AD3">
        <f>T3*0.0011</f>
        <v>504.12560000000002</v>
      </c>
      <c r="AE3">
        <f>T3*0.0015</f>
        <v>687.44399999999996</v>
      </c>
      <c r="AF3">
        <f>T3*0.002</f>
        <v>916.59199999999998</v>
      </c>
      <c r="AG3">
        <f>T3*0.025</f>
        <v>11457.400000000001</v>
      </c>
      <c r="AH3">
        <f>T3*0.03</f>
        <v>13748.88</v>
      </c>
      <c r="AI3">
        <f>T3*0.04</f>
        <v>18331.84</v>
      </c>
      <c r="AJ3">
        <f>T3*0.03</f>
        <v>13748.88</v>
      </c>
      <c r="AK3">
        <f>T3*0.08</f>
        <v>36663.68</v>
      </c>
      <c r="AL3">
        <f>T3*0.02</f>
        <v>9165.92</v>
      </c>
    </row>
    <row r="4" spans="1:38" x14ac:dyDescent="0.3">
      <c r="A4" t="s">
        <v>1334</v>
      </c>
      <c r="B4">
        <v>664103</v>
      </c>
      <c r="E4" t="s">
        <v>1661</v>
      </c>
      <c r="F4">
        <v>214642</v>
      </c>
      <c r="G4" s="18">
        <v>2.1600933911660812E-2</v>
      </c>
      <c r="I4" t="s">
        <v>1354</v>
      </c>
      <c r="J4" t="s">
        <v>1334</v>
      </c>
      <c r="K4">
        <v>664103</v>
      </c>
      <c r="L4" s="41">
        <v>53251</v>
      </c>
      <c r="M4">
        <f t="shared" ref="M4:M19" si="0">L4-N4-O4-P4-Q4</f>
        <v>44198.33</v>
      </c>
      <c r="N4">
        <f>L4*0.1</f>
        <v>5325.1</v>
      </c>
      <c r="O4">
        <f>L4*0.05</f>
        <v>2662.55</v>
      </c>
      <c r="P4">
        <f>L4*0.02</f>
        <v>1065.02</v>
      </c>
      <c r="R4">
        <f>L4*0.03</f>
        <v>1597.53</v>
      </c>
      <c r="S4" s="43">
        <f t="shared" ref="S4:S20" si="1">T4/B4</f>
        <v>0.91981514915607976</v>
      </c>
      <c r="T4" s="41">
        <v>610852</v>
      </c>
      <c r="U4">
        <f>T4*0.08</f>
        <v>48868.160000000003</v>
      </c>
      <c r="V4">
        <f>T4*0.005</f>
        <v>3054.26</v>
      </c>
      <c r="W4">
        <f>T4*0.003</f>
        <v>1832.556</v>
      </c>
      <c r="X4">
        <f>T4*$X$25</f>
        <v>232834.02518542277</v>
      </c>
      <c r="Y4">
        <f>T4*$Y$25</f>
        <v>102351.19166074446</v>
      </c>
      <c r="Z4">
        <f>T4*$Z$25</f>
        <v>44997.339480725495</v>
      </c>
      <c r="AA4">
        <f>T4*0.05</f>
        <v>30542.600000000002</v>
      </c>
      <c r="AB4">
        <f>T4*$AB$25</f>
        <v>18502.594004513328</v>
      </c>
      <c r="AC4">
        <f>T4*$AC$25</f>
        <v>18502.594004513328</v>
      </c>
      <c r="AD4">
        <f t="shared" ref="AD4:AD8" si="2">T4*0.0011</f>
        <v>671.93720000000008</v>
      </c>
      <c r="AE4">
        <f t="shared" ref="AE4:AE5" si="3">T4*0.0015</f>
        <v>916.27800000000002</v>
      </c>
      <c r="AF4">
        <f>T4*0.002</f>
        <v>1221.704</v>
      </c>
      <c r="AG4">
        <f>T4*0.02</f>
        <v>12217.04</v>
      </c>
      <c r="AH4">
        <f>T4*0.02</f>
        <v>12217.04</v>
      </c>
      <c r="AI4">
        <f>T4*0.025</f>
        <v>15271.300000000001</v>
      </c>
      <c r="AJ4">
        <f>T4*0.02</f>
        <v>12217.04</v>
      </c>
      <c r="AK4">
        <f t="shared" ref="AK4:AK19" si="4">T4*0.075</f>
        <v>45813.9</v>
      </c>
      <c r="AL4">
        <f>T4*0.001</f>
        <v>610.85199999999998</v>
      </c>
    </row>
    <row r="5" spans="1:38" x14ac:dyDescent="0.3">
      <c r="A5" t="s">
        <v>1335</v>
      </c>
      <c r="B5">
        <v>1274744</v>
      </c>
      <c r="E5" t="s">
        <v>1658</v>
      </c>
      <c r="F5">
        <v>53370</v>
      </c>
      <c r="G5" s="18">
        <v>5.3709984199985907E-3</v>
      </c>
      <c r="I5" t="s">
        <v>1355</v>
      </c>
      <c r="J5" t="s">
        <v>1335</v>
      </c>
      <c r="K5">
        <v>1274744</v>
      </c>
      <c r="L5" s="41">
        <v>102216</v>
      </c>
      <c r="M5">
        <f t="shared" si="0"/>
        <v>54174.479999999996</v>
      </c>
      <c r="N5">
        <f>L5*0.05</f>
        <v>5110.8</v>
      </c>
      <c r="O5">
        <f>L5*0.12</f>
        <v>12265.92</v>
      </c>
      <c r="P5">
        <f>L5*0.3</f>
        <v>30664.799999999999</v>
      </c>
      <c r="R5">
        <f t="shared" ref="R5" si="5">L5*0.04</f>
        <v>4088.64</v>
      </c>
      <c r="S5" s="43">
        <f t="shared" si="1"/>
        <v>0.91981448824234513</v>
      </c>
      <c r="T5" s="41">
        <v>1172528</v>
      </c>
      <c r="U5">
        <f t="shared" ref="U5:U7" si="6">T5*0.1</f>
        <v>117252.8</v>
      </c>
      <c r="V5">
        <f>T5*0.012</f>
        <v>14070.336000000001</v>
      </c>
      <c r="W5">
        <f>T5*0.008</f>
        <v>9380.2240000000002</v>
      </c>
      <c r="X5">
        <f>T5*0.3</f>
        <v>351758.39999999997</v>
      </c>
      <c r="Y5">
        <f>T5*0.1</f>
        <v>117252.8</v>
      </c>
      <c r="Z5">
        <f>T5*0.06</f>
        <v>70351.679999999993</v>
      </c>
      <c r="AA5">
        <f>T5*0.15</f>
        <v>175879.19999999998</v>
      </c>
      <c r="AB5">
        <f>T5*0.025</f>
        <v>29313.200000000001</v>
      </c>
      <c r="AC5">
        <f>T5*0.025</f>
        <v>29313.200000000001</v>
      </c>
      <c r="AD5">
        <f t="shared" si="2"/>
        <v>1289.7808</v>
      </c>
      <c r="AE5">
        <f t="shared" si="3"/>
        <v>1758.7920000000001</v>
      </c>
      <c r="AF5">
        <f t="shared" ref="AF5" si="7">T5*0.002</f>
        <v>2345.056</v>
      </c>
      <c r="AG5">
        <f>T5*0.025</f>
        <v>29313.200000000001</v>
      </c>
      <c r="AH5">
        <f>T5*0.03</f>
        <v>35175.839999999997</v>
      </c>
      <c r="AI5">
        <f>T5*0.04</f>
        <v>46901.120000000003</v>
      </c>
      <c r="AJ5">
        <f t="shared" ref="AJ5:AJ8" si="8">T5*0.03</f>
        <v>35175.839999999997</v>
      </c>
      <c r="AK5">
        <f>T5*0.08</f>
        <v>93802.240000000005</v>
      </c>
      <c r="AL5">
        <f>T5*0.02</f>
        <v>23450.560000000001</v>
      </c>
    </row>
    <row r="6" spans="1:38" x14ac:dyDescent="0.3">
      <c r="A6" t="s">
        <v>1336</v>
      </c>
      <c r="B6">
        <v>95283</v>
      </c>
      <c r="E6" t="s">
        <v>1697</v>
      </c>
      <c r="F6">
        <v>96067</v>
      </c>
      <c r="G6" s="18">
        <v>9.6678977930298796E-3</v>
      </c>
      <c r="I6" t="s">
        <v>1356</v>
      </c>
      <c r="J6" t="s">
        <v>1336</v>
      </c>
      <c r="K6">
        <v>95283</v>
      </c>
      <c r="L6" s="41">
        <v>7640</v>
      </c>
      <c r="M6">
        <f t="shared" si="0"/>
        <v>5577.2</v>
      </c>
      <c r="N6">
        <f>L6*0.2</f>
        <v>1528</v>
      </c>
      <c r="O6">
        <f>L6*0.05</f>
        <v>382</v>
      </c>
      <c r="P6">
        <f>L6*0.02</f>
        <v>152.80000000000001</v>
      </c>
      <c r="R6">
        <f>L6*0.03</f>
        <v>229.2</v>
      </c>
      <c r="S6" s="43">
        <f t="shared" si="1"/>
        <v>0.91981780590451601</v>
      </c>
      <c r="T6" s="41">
        <v>87643</v>
      </c>
      <c r="U6">
        <f>T6*0.08</f>
        <v>7011.4400000000005</v>
      </c>
      <c r="V6">
        <f>T6*0.005</f>
        <v>438.21500000000003</v>
      </c>
      <c r="W6">
        <f>T6*0.003</f>
        <v>262.92900000000003</v>
      </c>
      <c r="X6">
        <f>T6*$X$25</f>
        <v>33406.246471037186</v>
      </c>
      <c r="Y6">
        <f>T6*$Y$25</f>
        <v>14685.006336596469</v>
      </c>
      <c r="Z6">
        <f>T6*$Z$25</f>
        <v>6456.0676303085274</v>
      </c>
      <c r="AA6">
        <f>T6*0.02</f>
        <v>1752.8600000000001</v>
      </c>
      <c r="AB6">
        <f>T6*$AB$25</f>
        <v>2654.6902463077172</v>
      </c>
      <c r="AC6">
        <f>T6*$AC$25</f>
        <v>2654.6902463077172</v>
      </c>
      <c r="AD6">
        <f t="shared" si="2"/>
        <v>96.407300000000006</v>
      </c>
      <c r="AE6">
        <f>T6*0.001</f>
        <v>87.643000000000001</v>
      </c>
      <c r="AF6">
        <f>T6*0.0015</f>
        <v>131.46450000000002</v>
      </c>
      <c r="AG6">
        <f>T6*0.02</f>
        <v>1752.8600000000001</v>
      </c>
      <c r="AH6">
        <f>T6*0.02</f>
        <v>1752.8600000000001</v>
      </c>
      <c r="AI6">
        <f>T6*0.025</f>
        <v>2191.0750000000003</v>
      </c>
      <c r="AJ6">
        <f>T6*0.02</f>
        <v>1752.8600000000001</v>
      </c>
      <c r="AK6">
        <f t="shared" si="4"/>
        <v>6573.2249999999995</v>
      </c>
      <c r="AL6">
        <f>T6*0.001</f>
        <v>87.643000000000001</v>
      </c>
    </row>
    <row r="7" spans="1:38" x14ac:dyDescent="0.3">
      <c r="A7" t="s">
        <v>1337</v>
      </c>
      <c r="B7">
        <v>509015</v>
      </c>
      <c r="E7" t="s">
        <v>1822</v>
      </c>
      <c r="F7">
        <v>43301</v>
      </c>
      <c r="G7" s="18">
        <v>4.3576841406100615E-3</v>
      </c>
      <c r="I7" t="s">
        <v>1357</v>
      </c>
      <c r="J7" t="s">
        <v>1337</v>
      </c>
      <c r="K7">
        <v>509015</v>
      </c>
      <c r="L7" s="41">
        <v>40816</v>
      </c>
      <c r="M7">
        <f t="shared" si="0"/>
        <v>38775.199999999997</v>
      </c>
      <c r="N7">
        <f>L7*0.05</f>
        <v>2040.8000000000002</v>
      </c>
      <c r="R7">
        <f>L7*0.03</f>
        <v>1224.48</v>
      </c>
      <c r="S7" s="43">
        <f t="shared" si="1"/>
        <v>0.9198137579442649</v>
      </c>
      <c r="T7" s="41">
        <v>468199</v>
      </c>
      <c r="U7">
        <f t="shared" si="6"/>
        <v>46819.9</v>
      </c>
      <c r="V7">
        <f>T7*0.01</f>
        <v>4681.99</v>
      </c>
      <c r="W7">
        <f>T7*0.008</f>
        <v>3745.5920000000001</v>
      </c>
      <c r="X7">
        <f>T7*0.3</f>
        <v>140459.69999999998</v>
      </c>
      <c r="Y7">
        <f>T7*0.1</f>
        <v>46819.9</v>
      </c>
      <c r="Z7">
        <f>T7*0.06</f>
        <v>28091.94</v>
      </c>
      <c r="AA7">
        <f>T7*0.01</f>
        <v>4681.99</v>
      </c>
      <c r="AB7">
        <f>T7*0.025</f>
        <v>11704.975</v>
      </c>
      <c r="AC7">
        <f>T7*0.025</f>
        <v>11704.975</v>
      </c>
      <c r="AD7">
        <f t="shared" si="2"/>
        <v>515.01890000000003</v>
      </c>
      <c r="AE7">
        <f t="shared" ref="AE7:AE8" si="9">T7*0.001</f>
        <v>468.19900000000001</v>
      </c>
      <c r="AF7">
        <f t="shared" ref="AF7:AF8" si="10">T7*0.0015</f>
        <v>702.29849999999999</v>
      </c>
      <c r="AG7">
        <f>T7*0.02</f>
        <v>9363.98</v>
      </c>
      <c r="AH7">
        <f>T7*0.03</f>
        <v>14045.97</v>
      </c>
      <c r="AI7">
        <f>T7*0.03</f>
        <v>14045.97</v>
      </c>
      <c r="AJ7">
        <f t="shared" si="8"/>
        <v>14045.97</v>
      </c>
      <c r="AK7">
        <f>T7*0.08</f>
        <v>37455.919999999998</v>
      </c>
      <c r="AL7">
        <f>T7*0.02</f>
        <v>9363.98</v>
      </c>
    </row>
    <row r="8" spans="1:38" x14ac:dyDescent="0.3">
      <c r="A8" t="s">
        <v>1338</v>
      </c>
      <c r="B8">
        <v>429837</v>
      </c>
      <c r="E8" t="s">
        <v>1823</v>
      </c>
      <c r="F8">
        <v>783749</v>
      </c>
      <c r="G8" s="18">
        <v>7.8874173518371296E-2</v>
      </c>
      <c r="I8" t="s">
        <v>1358</v>
      </c>
      <c r="J8" t="s">
        <v>1338</v>
      </c>
      <c r="K8">
        <v>429837</v>
      </c>
      <c r="L8" s="41">
        <v>34467</v>
      </c>
      <c r="M8">
        <f t="shared" si="0"/>
        <v>23437.56</v>
      </c>
      <c r="N8">
        <f>L8*0.25</f>
        <v>8616.75</v>
      </c>
      <c r="O8">
        <f>L8*0.05</f>
        <v>1723.3500000000001</v>
      </c>
      <c r="P8">
        <f>L8*0.02</f>
        <v>689.34</v>
      </c>
      <c r="R8">
        <f>L8*0.03</f>
        <v>1034.01</v>
      </c>
      <c r="S8" s="43">
        <f t="shared" si="1"/>
        <v>0.91981378987848883</v>
      </c>
      <c r="T8" s="41">
        <v>395370</v>
      </c>
      <c r="U8">
        <f>T8*0.08</f>
        <v>31629.600000000002</v>
      </c>
      <c r="V8">
        <f>T8*0.005</f>
        <v>1976.8500000000001</v>
      </c>
      <c r="W8">
        <f>T8*0.003</f>
        <v>1186.1100000000001</v>
      </c>
      <c r="X8">
        <f>T8*$X$25</f>
        <v>150700.31454028242</v>
      </c>
      <c r="Y8">
        <f>T8*$Y$25</f>
        <v>66246.145788028094</v>
      </c>
      <c r="Z8">
        <f>T8*$Z$25</f>
        <v>29124.236493445937</v>
      </c>
      <c r="AA8">
        <f>T8*0.02</f>
        <v>7907.4000000000005</v>
      </c>
      <c r="AB8">
        <f>T8*$AB$25</f>
        <v>11975.684112623738</v>
      </c>
      <c r="AC8">
        <f>T8*$AC$25</f>
        <v>11975.684112623738</v>
      </c>
      <c r="AD8">
        <f t="shared" si="2"/>
        <v>434.90700000000004</v>
      </c>
      <c r="AE8">
        <f t="shared" si="9"/>
        <v>395.37</v>
      </c>
      <c r="AF8">
        <f t="shared" si="10"/>
        <v>593.05500000000006</v>
      </c>
      <c r="AG8">
        <f>T8*0.02</f>
        <v>7907.4000000000005</v>
      </c>
      <c r="AH8">
        <f>T8*0.02</f>
        <v>7907.4000000000005</v>
      </c>
      <c r="AI8">
        <f>T8*0.025</f>
        <v>9884.25</v>
      </c>
      <c r="AJ8">
        <f t="shared" si="8"/>
        <v>11861.1</v>
      </c>
      <c r="AK8">
        <f t="shared" si="4"/>
        <v>29652.75</v>
      </c>
      <c r="AL8">
        <f>T8*0.001</f>
        <v>395.37</v>
      </c>
    </row>
    <row r="9" spans="1:38" x14ac:dyDescent="0.3">
      <c r="A9" t="s">
        <v>1339</v>
      </c>
      <c r="B9">
        <v>15901</v>
      </c>
      <c r="E9" t="s">
        <v>1824</v>
      </c>
      <c r="F9">
        <v>38971</v>
      </c>
      <c r="G9" s="18">
        <v>3.9219257902522973E-3</v>
      </c>
      <c r="I9" t="s">
        <v>1359</v>
      </c>
      <c r="J9" t="s">
        <v>1339</v>
      </c>
      <c r="K9">
        <v>15901</v>
      </c>
      <c r="L9" s="41">
        <v>1275</v>
      </c>
      <c r="M9">
        <f t="shared" si="0"/>
        <v>892.5</v>
      </c>
      <c r="N9">
        <f>L9*0.3</f>
        <v>382.5</v>
      </c>
      <c r="S9" s="43">
        <f t="shared" si="1"/>
        <v>0.91981636375070752</v>
      </c>
      <c r="T9" s="41">
        <v>14626</v>
      </c>
      <c r="U9">
        <f t="shared" ref="U9:U11" si="11">T9*0.01</f>
        <v>146.26</v>
      </c>
      <c r="X9">
        <f>T9*0.42</f>
        <v>6142.92</v>
      </c>
      <c r="Y9">
        <f>T9*0.2</f>
        <v>2925.2000000000003</v>
      </c>
      <c r="Z9">
        <f>T9*0.08</f>
        <v>1170.08</v>
      </c>
      <c r="AB9">
        <f>T9*0.035</f>
        <v>511.91</v>
      </c>
      <c r="AC9">
        <f>T9*0.035</f>
        <v>511.91</v>
      </c>
      <c r="AI9">
        <f>T9*0.012</f>
        <v>175.512</v>
      </c>
      <c r="AJ9">
        <f>T9*0.01</f>
        <v>146.26</v>
      </c>
      <c r="AK9">
        <f t="shared" si="4"/>
        <v>1096.95</v>
      </c>
    </row>
    <row r="10" spans="1:38" x14ac:dyDescent="0.3">
      <c r="A10" t="s">
        <v>1340</v>
      </c>
      <c r="B10">
        <v>41373</v>
      </c>
      <c r="E10" t="s">
        <v>288</v>
      </c>
      <c r="F10">
        <v>3234706</v>
      </c>
      <c r="G10" s="18">
        <v>0.32553121257560358</v>
      </c>
      <c r="I10" t="s">
        <v>1360</v>
      </c>
      <c r="J10" t="s">
        <v>1340</v>
      </c>
      <c r="K10">
        <v>41373</v>
      </c>
      <c r="L10" s="41">
        <v>3318</v>
      </c>
      <c r="M10">
        <f t="shared" si="0"/>
        <v>1659</v>
      </c>
      <c r="N10">
        <f>L10*0.3</f>
        <v>995.4</v>
      </c>
      <c r="Q10">
        <f>L10*0.2</f>
        <v>663.6</v>
      </c>
      <c r="S10" s="43">
        <f t="shared" si="1"/>
        <v>0.91980276992241317</v>
      </c>
      <c r="T10" s="41">
        <v>38055</v>
      </c>
      <c r="U10">
        <f t="shared" si="11"/>
        <v>380.55</v>
      </c>
      <c r="X10">
        <f>T10*0.42</f>
        <v>15983.099999999999</v>
      </c>
      <c r="Y10">
        <f t="shared" ref="Y10:Y11" si="12">T10*0.2</f>
        <v>7611</v>
      </c>
      <c r="Z10">
        <f t="shared" ref="Z10:Z11" si="13">T10*0.08</f>
        <v>3044.4</v>
      </c>
      <c r="AB10">
        <f t="shared" ref="AB10:AB11" si="14">T10*0.035</f>
        <v>1331.9250000000002</v>
      </c>
      <c r="AC10">
        <f t="shared" ref="AC10:AC11" si="15">T10*0.035</f>
        <v>1331.9250000000002</v>
      </c>
      <c r="AI10">
        <f t="shared" ref="AI10:AI11" si="16">T10*0.012</f>
        <v>456.66</v>
      </c>
      <c r="AJ10">
        <f t="shared" ref="AJ10:AJ19" si="17">T10*0.01</f>
        <v>380.55</v>
      </c>
      <c r="AK10">
        <f t="shared" si="4"/>
        <v>2854.125</v>
      </c>
    </row>
    <row r="11" spans="1:38" x14ac:dyDescent="0.3">
      <c r="A11" t="s">
        <v>1341</v>
      </c>
      <c r="B11">
        <v>21396</v>
      </c>
      <c r="E11" t="s">
        <v>295</v>
      </c>
      <c r="F11">
        <v>1421940</v>
      </c>
      <c r="G11" s="18">
        <v>0.14309982187245263</v>
      </c>
      <c r="I11" t="s">
        <v>1361</v>
      </c>
      <c r="J11" t="s">
        <v>1341</v>
      </c>
      <c r="K11">
        <v>21396</v>
      </c>
      <c r="L11" s="41">
        <v>1716</v>
      </c>
      <c r="M11">
        <f t="shared" si="0"/>
        <v>1201.2</v>
      </c>
      <c r="N11">
        <f>L11*0.3</f>
        <v>514.79999999999995</v>
      </c>
      <c r="S11" s="43">
        <f t="shared" si="1"/>
        <v>0.91979809310151428</v>
      </c>
      <c r="T11" s="41">
        <v>19680</v>
      </c>
      <c r="U11">
        <f t="shared" si="11"/>
        <v>196.8</v>
      </c>
      <c r="X11">
        <f>T11*0.42</f>
        <v>8265.6</v>
      </c>
      <c r="Y11">
        <f t="shared" si="12"/>
        <v>3936</v>
      </c>
      <c r="Z11">
        <f t="shared" si="13"/>
        <v>1574.4</v>
      </c>
      <c r="AB11">
        <f t="shared" si="14"/>
        <v>688.80000000000007</v>
      </c>
      <c r="AC11">
        <f t="shared" si="15"/>
        <v>688.80000000000007</v>
      </c>
      <c r="AI11">
        <f t="shared" si="16"/>
        <v>236.16</v>
      </c>
      <c r="AJ11">
        <f t="shared" si="17"/>
        <v>196.8</v>
      </c>
      <c r="AK11">
        <f t="shared" si="4"/>
        <v>1476</v>
      </c>
    </row>
    <row r="12" spans="1:38" x14ac:dyDescent="0.3">
      <c r="A12" t="s">
        <v>1399</v>
      </c>
      <c r="B12">
        <v>564627</v>
      </c>
      <c r="E12" t="s">
        <v>291</v>
      </c>
      <c r="F12">
        <v>625137</v>
      </c>
      <c r="G12" s="18">
        <v>6.2911932532933465E-2</v>
      </c>
      <c r="I12" t="s">
        <v>1364</v>
      </c>
      <c r="J12" t="s">
        <v>1399</v>
      </c>
      <c r="K12">
        <v>564627</v>
      </c>
      <c r="L12" s="41">
        <v>56463</v>
      </c>
      <c r="M12">
        <f t="shared" si="0"/>
        <v>19479.734999999997</v>
      </c>
      <c r="N12" s="30">
        <f>L12*0.65</f>
        <v>36700.950000000004</v>
      </c>
      <c r="Q12">
        <f>L12*0.005</f>
        <v>282.315</v>
      </c>
      <c r="R12">
        <f>L12*0.02</f>
        <v>1129.26</v>
      </c>
      <c r="S12" s="43">
        <f t="shared" si="1"/>
        <v>0.89999946867578062</v>
      </c>
      <c r="T12" s="41">
        <v>508164</v>
      </c>
      <c r="U12">
        <f t="shared" ref="U12:U16" si="18">T12*0.05</f>
        <v>25408.2</v>
      </c>
      <c r="X12">
        <f>T12*0.42</f>
        <v>213428.88</v>
      </c>
      <c r="Y12">
        <f>T12*0.2</f>
        <v>101632.8</v>
      </c>
      <c r="Z12">
        <f>T12*0.08</f>
        <v>40653.120000000003</v>
      </c>
      <c r="AB12">
        <f>T12*0.035</f>
        <v>17785.740000000002</v>
      </c>
      <c r="AC12">
        <f>T12*0.035</f>
        <v>17785.740000000002</v>
      </c>
      <c r="AH12">
        <f t="shared" ref="AH12:AH18" si="19">T12*0.005</f>
        <v>2540.8200000000002</v>
      </c>
      <c r="AI12">
        <f>T12*0.015</f>
        <v>7622.46</v>
      </c>
      <c r="AJ12">
        <f t="shared" si="17"/>
        <v>5081.6400000000003</v>
      </c>
      <c r="AK12">
        <f t="shared" si="4"/>
        <v>38112.299999999996</v>
      </c>
      <c r="AL12">
        <f t="shared" ref="AL12:AL13" si="20">T12*0.001</f>
        <v>508.16399999999999</v>
      </c>
    </row>
    <row r="13" spans="1:38" x14ac:dyDescent="0.3">
      <c r="A13" t="s">
        <v>1400</v>
      </c>
      <c r="B13">
        <v>316790</v>
      </c>
      <c r="E13" t="s">
        <v>300</v>
      </c>
      <c r="F13">
        <v>401874</v>
      </c>
      <c r="G13" s="18">
        <v>4.0443406764821319E-2</v>
      </c>
      <c r="I13" t="s">
        <v>1352</v>
      </c>
      <c r="J13" t="s">
        <v>1400</v>
      </c>
      <c r="K13">
        <v>316790</v>
      </c>
      <c r="L13" s="41">
        <v>108186</v>
      </c>
      <c r="M13">
        <f t="shared" si="0"/>
        <v>75189.27</v>
      </c>
      <c r="N13">
        <f>L13*0.005</f>
        <v>540.93000000000006</v>
      </c>
      <c r="Q13">
        <f>L13*0.3</f>
        <v>32455.8</v>
      </c>
      <c r="R13">
        <f>L13*0.02</f>
        <v>2163.7200000000003</v>
      </c>
      <c r="S13" s="43">
        <f t="shared" si="1"/>
        <v>0.65849300798636323</v>
      </c>
      <c r="T13" s="41">
        <v>208604</v>
      </c>
      <c r="U13">
        <f t="shared" si="18"/>
        <v>10430.200000000001</v>
      </c>
      <c r="X13">
        <f>T13*$X$25</f>
        <v>79512.073284166923</v>
      </c>
      <c r="Y13">
        <f>T13*$Y$25</f>
        <v>34952.603879823488</v>
      </c>
      <c r="Z13">
        <f>T13*$Z$25</f>
        <v>15366.447200037424</v>
      </c>
      <c r="AB13">
        <f>T13*$AB$25</f>
        <v>6318.5765450837498</v>
      </c>
      <c r="AC13">
        <f>T13*$AC$25</f>
        <v>6318.5765450837498</v>
      </c>
      <c r="AH13">
        <f t="shared" si="19"/>
        <v>1043.02</v>
      </c>
      <c r="AI13">
        <f>T13*0.015</f>
        <v>3129.06</v>
      </c>
      <c r="AJ13">
        <f t="shared" si="17"/>
        <v>2086.04</v>
      </c>
      <c r="AK13">
        <f t="shared" si="4"/>
        <v>15645.3</v>
      </c>
      <c r="AL13">
        <f t="shared" si="20"/>
        <v>208.60400000000001</v>
      </c>
    </row>
    <row r="14" spans="1:38" x14ac:dyDescent="0.3">
      <c r="A14" t="s">
        <v>1363</v>
      </c>
      <c r="B14">
        <v>1800000</v>
      </c>
      <c r="E14" t="s">
        <v>289</v>
      </c>
      <c r="F14">
        <v>257052</v>
      </c>
      <c r="G14" s="18">
        <v>2.5868950456388942E-2</v>
      </c>
      <c r="I14" t="s">
        <v>1362</v>
      </c>
      <c r="J14" t="s">
        <v>1363</v>
      </c>
      <c r="K14">
        <v>1800000</v>
      </c>
      <c r="L14" s="41">
        <v>208000</v>
      </c>
      <c r="M14">
        <f t="shared" si="0"/>
        <v>93600</v>
      </c>
      <c r="N14">
        <f>L14*0.05</f>
        <v>10400</v>
      </c>
      <c r="O14">
        <f>L14*0.15</f>
        <v>31200</v>
      </c>
      <c r="P14">
        <f>L14*0.25</f>
        <v>52000</v>
      </c>
      <c r="Q14">
        <f>L14*0.1</f>
        <v>20800</v>
      </c>
      <c r="R14">
        <f>L14*0.02</f>
        <v>4160</v>
      </c>
      <c r="S14" s="43">
        <f t="shared" si="1"/>
        <v>0.88444444444444448</v>
      </c>
      <c r="T14" s="41">
        <v>1592000</v>
      </c>
      <c r="U14">
        <f t="shared" ref="U14" si="21">T14*0.1</f>
        <v>159200</v>
      </c>
      <c r="V14">
        <f>T14*0.01</f>
        <v>15920</v>
      </c>
      <c r="W14">
        <f>T14*0.005</f>
        <v>7960</v>
      </c>
      <c r="X14">
        <f>T14*0.42</f>
        <v>668640</v>
      </c>
      <c r="Y14">
        <f>T14*0.2</f>
        <v>318400</v>
      </c>
      <c r="Z14">
        <f>T14*0.08</f>
        <v>127360</v>
      </c>
      <c r="AA14">
        <f>T14*0.03</f>
        <v>47760</v>
      </c>
      <c r="AB14">
        <f>T14*0.035</f>
        <v>55720.000000000007</v>
      </c>
      <c r="AC14">
        <f>T14*0.035</f>
        <v>55720.000000000007</v>
      </c>
      <c r="AG14">
        <f>T14*0.012</f>
        <v>19104</v>
      </c>
      <c r="AH14">
        <f>T14*0.02</f>
        <v>31840</v>
      </c>
      <c r="AI14">
        <f>T14*0.02</f>
        <v>31840</v>
      </c>
      <c r="AJ14">
        <f>T14*0.02</f>
        <v>31840</v>
      </c>
      <c r="AK14">
        <f>T14*0.08</f>
        <v>127360</v>
      </c>
      <c r="AL14">
        <f>T14*0.01</f>
        <v>15920</v>
      </c>
    </row>
    <row r="15" spans="1:38" x14ac:dyDescent="0.3">
      <c r="A15" t="s">
        <v>1401</v>
      </c>
      <c r="B15">
        <v>123742</v>
      </c>
      <c r="E15" t="s">
        <v>294</v>
      </c>
      <c r="F15">
        <v>257052</v>
      </c>
      <c r="G15" s="18">
        <v>2.5868950456388942E-2</v>
      </c>
      <c r="I15" t="s">
        <v>1350</v>
      </c>
      <c r="J15" t="s">
        <v>1401</v>
      </c>
      <c r="K15">
        <v>123742</v>
      </c>
      <c r="L15" s="41">
        <v>44006</v>
      </c>
      <c r="M15">
        <f t="shared" si="0"/>
        <v>8801.1999999999971</v>
      </c>
      <c r="N15">
        <f>L15*0.8</f>
        <v>35204.800000000003</v>
      </c>
      <c r="R15">
        <f>L15*0.02</f>
        <v>880.12</v>
      </c>
      <c r="S15" s="43">
        <f t="shared" si="1"/>
        <v>0.64437296956570933</v>
      </c>
      <c r="T15" s="41">
        <v>79736</v>
      </c>
      <c r="U15">
        <f t="shared" si="18"/>
        <v>3986.8</v>
      </c>
      <c r="X15">
        <f>T15*$X$25</f>
        <v>30392.392645329586</v>
      </c>
      <c r="Y15">
        <f>T15*$Y$25</f>
        <v>13360.150442760472</v>
      </c>
      <c r="Z15">
        <f>T15*$Z$25</f>
        <v>5873.612365736918</v>
      </c>
      <c r="AB15">
        <f>T15*$AB$25</f>
        <v>2415.1886799811982</v>
      </c>
      <c r="AC15">
        <f>T15*$AC$25</f>
        <v>2415.1886799811982</v>
      </c>
      <c r="AH15">
        <f t="shared" si="19"/>
        <v>398.68</v>
      </c>
      <c r="AI15">
        <f>T15*0.015</f>
        <v>1196.04</v>
      </c>
      <c r="AJ15">
        <f t="shared" si="17"/>
        <v>797.36</v>
      </c>
      <c r="AK15">
        <f t="shared" si="4"/>
        <v>5980.2</v>
      </c>
      <c r="AL15">
        <f>T15*0.001</f>
        <v>79.736000000000004</v>
      </c>
    </row>
    <row r="16" spans="1:38" x14ac:dyDescent="0.3">
      <c r="A16" t="s">
        <v>1402</v>
      </c>
      <c r="B16">
        <v>372530</v>
      </c>
      <c r="E16" t="s">
        <v>363</v>
      </c>
      <c r="F16">
        <v>3647</v>
      </c>
      <c r="G16" s="18">
        <v>3.6702325721819115E-4</v>
      </c>
      <c r="I16" t="s">
        <v>1351</v>
      </c>
      <c r="J16" t="s">
        <v>1402</v>
      </c>
      <c r="K16">
        <v>372530</v>
      </c>
      <c r="L16" s="41">
        <v>130386</v>
      </c>
      <c r="M16">
        <f t="shared" si="0"/>
        <v>122562.84</v>
      </c>
      <c r="N16">
        <f>L16*0.05</f>
        <v>6519.3</v>
      </c>
      <c r="Q16">
        <f>L16*0.01</f>
        <v>1303.8600000000001</v>
      </c>
      <c r="R16">
        <f>L16*0.02</f>
        <v>2607.7200000000003</v>
      </c>
      <c r="S16" s="43">
        <f t="shared" si="1"/>
        <v>0.65000134217378469</v>
      </c>
      <c r="T16" s="41">
        <v>242145</v>
      </c>
      <c r="U16">
        <f t="shared" si="18"/>
        <v>12107.25</v>
      </c>
      <c r="X16">
        <f>T16*$X$25</f>
        <v>92296.652918422464</v>
      </c>
      <c r="Y16">
        <f>T16*$Y$25</f>
        <v>40572.559809398947</v>
      </c>
      <c r="Z16">
        <f>T16*$Z$25</f>
        <v>17837.186042708014</v>
      </c>
      <c r="AB16">
        <f>T16*$AB$25</f>
        <v>7334.5272262722892</v>
      </c>
      <c r="AC16">
        <f>T16*$AC$25</f>
        <v>7334.5272262722892</v>
      </c>
      <c r="AH16">
        <f t="shared" si="19"/>
        <v>1210.7250000000001</v>
      </c>
      <c r="AI16">
        <f>T16*0.015</f>
        <v>3632.1749999999997</v>
      </c>
      <c r="AJ16">
        <f t="shared" si="17"/>
        <v>2421.4500000000003</v>
      </c>
      <c r="AK16">
        <f t="shared" si="4"/>
        <v>18160.875</v>
      </c>
      <c r="AL16">
        <f>T16*0.001</f>
        <v>242.14500000000001</v>
      </c>
    </row>
    <row r="17" spans="1:38" x14ac:dyDescent="0.3">
      <c r="A17" t="s">
        <v>1345</v>
      </c>
      <c r="B17">
        <v>1982534</v>
      </c>
      <c r="E17" t="s">
        <v>368</v>
      </c>
      <c r="F17">
        <v>4641</v>
      </c>
      <c r="G17" s="18">
        <v>4.6705646743888814E-4</v>
      </c>
      <c r="I17" t="s">
        <v>1344</v>
      </c>
      <c r="J17" t="s">
        <v>1345</v>
      </c>
      <c r="K17">
        <v>1982534</v>
      </c>
      <c r="L17" s="41">
        <v>318519</v>
      </c>
      <c r="M17">
        <f t="shared" si="0"/>
        <v>286667.09999999998</v>
      </c>
      <c r="N17">
        <f>L17*0.1</f>
        <v>31851.9</v>
      </c>
      <c r="R17">
        <f>L17*0.04</f>
        <v>12740.76</v>
      </c>
      <c r="S17" s="43">
        <f t="shared" si="1"/>
        <v>0.83933743380945802</v>
      </c>
      <c r="T17" s="41">
        <v>1664015</v>
      </c>
      <c r="U17">
        <f t="shared" ref="U17" si="22">T17*0.1</f>
        <v>166401.5</v>
      </c>
      <c r="V17">
        <f>T17*0.015</f>
        <v>24960.224999999999</v>
      </c>
      <c r="W17">
        <f>T17*0.008</f>
        <v>13312.12</v>
      </c>
      <c r="X17">
        <f>T17*0.42</f>
        <v>698886.29999999993</v>
      </c>
      <c r="Y17">
        <f>T17*0.2</f>
        <v>332803</v>
      </c>
      <c r="Z17">
        <f>T17*0.08</f>
        <v>133121.20000000001</v>
      </c>
      <c r="AA17">
        <f>T17*0.04</f>
        <v>66560.600000000006</v>
      </c>
      <c r="AB17">
        <f>T17*0.035</f>
        <v>58240.525000000009</v>
      </c>
      <c r="AC17">
        <f>T17*0.035</f>
        <v>58240.525000000009</v>
      </c>
      <c r="AF17">
        <f>T17*0.001</f>
        <v>1664.0150000000001</v>
      </c>
      <c r="AG17">
        <f>T17*0.015</f>
        <v>24960.224999999999</v>
      </c>
      <c r="AH17">
        <f>T17*0.025</f>
        <v>41600.375</v>
      </c>
      <c r="AI17">
        <f>T17*0.025</f>
        <v>41600.375</v>
      </c>
      <c r="AJ17">
        <f>T17*0.02</f>
        <v>33280.300000000003</v>
      </c>
      <c r="AK17">
        <f>T17*0.08</f>
        <v>133121.20000000001</v>
      </c>
      <c r="AL17">
        <f>T17*0.015</f>
        <v>24960.224999999999</v>
      </c>
    </row>
    <row r="18" spans="1:38" x14ac:dyDescent="0.3">
      <c r="A18" t="s">
        <v>1347</v>
      </c>
      <c r="B18">
        <v>851096</v>
      </c>
      <c r="E18" t="s">
        <v>314</v>
      </c>
      <c r="F18">
        <v>6630</v>
      </c>
      <c r="G18" s="18">
        <v>6.6722352491269739E-4</v>
      </c>
      <c r="I18" t="s">
        <v>1346</v>
      </c>
      <c r="J18" t="s">
        <v>1347</v>
      </c>
      <c r="K18">
        <v>851096</v>
      </c>
      <c r="L18" s="41">
        <v>265103</v>
      </c>
      <c r="M18">
        <f t="shared" si="0"/>
        <v>201478.28</v>
      </c>
      <c r="N18">
        <f>L18*0.2</f>
        <v>53020.600000000006</v>
      </c>
      <c r="Q18">
        <f>L18*0.04</f>
        <v>10604.12</v>
      </c>
      <c r="S18" s="43">
        <f t="shared" si="1"/>
        <v>0.68851574910468383</v>
      </c>
      <c r="T18" s="41">
        <v>585993</v>
      </c>
      <c r="U18">
        <f>T18*0.08</f>
        <v>46879.44</v>
      </c>
      <c r="X18">
        <f>T18*$X$25</f>
        <v>223358.7005043471</v>
      </c>
      <c r="Y18">
        <f>T18*$Y$25</f>
        <v>98185.946603849414</v>
      </c>
      <c r="Z18">
        <f>T18*$Z$25</f>
        <v>43166.144916164267</v>
      </c>
      <c r="AB18">
        <f>T18*$AB$25</f>
        <v>17749.619496190207</v>
      </c>
      <c r="AC18">
        <f>T18*$AC$25</f>
        <v>17749.619496190207</v>
      </c>
      <c r="AH18">
        <f t="shared" si="19"/>
        <v>2929.9650000000001</v>
      </c>
      <c r="AI18">
        <f>T18*0.015</f>
        <v>8789.8950000000004</v>
      </c>
      <c r="AJ18">
        <f t="shared" si="17"/>
        <v>5859.93</v>
      </c>
      <c r="AK18">
        <f t="shared" si="4"/>
        <v>43949.474999999999</v>
      </c>
      <c r="AL18">
        <f>T18*0.001</f>
        <v>585.99300000000005</v>
      </c>
    </row>
    <row r="19" spans="1:38" x14ac:dyDescent="0.3">
      <c r="A19" t="s">
        <v>1349</v>
      </c>
      <c r="B19">
        <v>375480</v>
      </c>
      <c r="E19" t="s">
        <v>323</v>
      </c>
      <c r="F19">
        <v>107105</v>
      </c>
      <c r="G19" s="18">
        <v>1.0778729356828725E-2</v>
      </c>
      <c r="I19" t="s">
        <v>1348</v>
      </c>
      <c r="J19" t="s">
        <v>1349</v>
      </c>
      <c r="K19">
        <v>375480</v>
      </c>
      <c r="L19" s="41">
        <v>34969</v>
      </c>
      <c r="M19">
        <f t="shared" si="0"/>
        <v>20981.4</v>
      </c>
      <c r="N19">
        <f>L19*0.4</f>
        <v>13987.6</v>
      </c>
      <c r="S19" s="43">
        <f t="shared" si="1"/>
        <v>0.90686854160008523</v>
      </c>
      <c r="T19" s="41">
        <v>340511</v>
      </c>
      <c r="U19">
        <f>T19*0.05</f>
        <v>17025.55</v>
      </c>
      <c r="X19">
        <f>T19*0.42</f>
        <v>143014.62</v>
      </c>
      <c r="Y19">
        <f>T19*0.2</f>
        <v>68102.2</v>
      </c>
      <c r="Z19">
        <f>T19*0.08</f>
        <v>27240.880000000001</v>
      </c>
      <c r="AB19">
        <f>T19*0.035</f>
        <v>11917.885000000002</v>
      </c>
      <c r="AC19">
        <f>T19*0.035</f>
        <v>11917.885000000002</v>
      </c>
      <c r="AH19">
        <f t="shared" ref="AH19" si="23">T19*0.005</f>
        <v>1702.5550000000001</v>
      </c>
      <c r="AI19">
        <f>T19*0.015</f>
        <v>5107.665</v>
      </c>
      <c r="AJ19">
        <f t="shared" si="17"/>
        <v>3405.11</v>
      </c>
      <c r="AK19">
        <f t="shared" si="4"/>
        <v>25538.325000000001</v>
      </c>
      <c r="AL19">
        <f>T19*0.001</f>
        <v>340.51100000000002</v>
      </c>
    </row>
    <row r="20" spans="1:38" x14ac:dyDescent="0.3">
      <c r="B20">
        <v>9936699</v>
      </c>
      <c r="E20" t="s">
        <v>1656</v>
      </c>
      <c r="F20">
        <v>163138</v>
      </c>
      <c r="G20" s="18">
        <v>1.6417724194148962E-2</v>
      </c>
      <c r="K20">
        <v>9936699</v>
      </c>
      <c r="S20" s="43">
        <f t="shared" si="1"/>
        <v>0</v>
      </c>
    </row>
    <row r="21" spans="1:38" x14ac:dyDescent="0.3">
      <c r="E21" t="s">
        <v>1652</v>
      </c>
      <c r="F21">
        <v>218501</v>
      </c>
      <c r="G21" s="18">
        <v>2.1989292219751023E-2</v>
      </c>
    </row>
    <row r="22" spans="1:38" x14ac:dyDescent="0.3">
      <c r="E22" t="s">
        <v>1659</v>
      </c>
      <c r="F22">
        <v>179989</v>
      </c>
      <c r="G22" s="18">
        <v>1.8113558827377297E-2</v>
      </c>
      <c r="L22" s="41">
        <f>SUM(L3:L19)</f>
        <v>1450283</v>
      </c>
      <c r="M22" s="41">
        <f>SUM(M3:M19)</f>
        <v>1019849.855</v>
      </c>
      <c r="N22" s="41">
        <f t="shared" ref="N22:P22" si="24">SUM(N3:N19)</f>
        <v>214737.83000000002</v>
      </c>
      <c r="O22" s="41">
        <f t="shared" si="24"/>
        <v>53028.06</v>
      </c>
      <c r="P22" s="41">
        <f t="shared" si="24"/>
        <v>96557.56</v>
      </c>
      <c r="Q22" s="41">
        <f>SUM(Q1:Q19)</f>
        <v>66109.694999999992</v>
      </c>
      <c r="R22" s="41">
        <f>SUM(R1:R19)</f>
        <v>33453.520000000004</v>
      </c>
      <c r="S22" s="41"/>
      <c r="T22" s="41">
        <f>SUM(T3:T19)</f>
        <v>8486417</v>
      </c>
      <c r="U22" s="41">
        <f t="shared" ref="U22:AL22" si="25">SUM(U3:U19)</f>
        <v>739574.05</v>
      </c>
      <c r="V22" s="41">
        <f t="shared" si="25"/>
        <v>70601.428</v>
      </c>
      <c r="W22" s="41">
        <f t="shared" si="25"/>
        <v>41345.899000000005</v>
      </c>
      <c r="X22" s="41">
        <f t="shared" si="25"/>
        <v>3226568.7255490087</v>
      </c>
      <c r="Y22" s="41">
        <f t="shared" si="25"/>
        <v>1415666.1045212012</v>
      </c>
      <c r="Z22" s="41">
        <f t="shared" si="25"/>
        <v>622926.49412912654</v>
      </c>
      <c r="AA22" s="41">
        <f t="shared" si="25"/>
        <v>408412.01</v>
      </c>
      <c r="AB22" s="41">
        <f t="shared" si="25"/>
        <v>265623.24031097232</v>
      </c>
      <c r="AC22" s="41">
        <f t="shared" si="25"/>
        <v>265623.24031097232</v>
      </c>
      <c r="AD22" s="41">
        <f t="shared" si="25"/>
        <v>3512.1768000000002</v>
      </c>
      <c r="AE22" s="41">
        <f t="shared" si="25"/>
        <v>4313.7260000000006</v>
      </c>
      <c r="AF22" s="41">
        <f t="shared" si="25"/>
        <v>7574.1850000000004</v>
      </c>
      <c r="AG22" s="41">
        <f t="shared" si="25"/>
        <v>116076.10499999998</v>
      </c>
      <c r="AH22" s="41">
        <f>SUM(AH3:AH19)</f>
        <v>168114.12999999998</v>
      </c>
      <c r="AI22" s="41">
        <f t="shared" si="25"/>
        <v>210411.557</v>
      </c>
      <c r="AJ22" s="41">
        <f t="shared" si="25"/>
        <v>174297.13</v>
      </c>
      <c r="AK22" s="41">
        <f t="shared" si="25"/>
        <v>663256.46499999997</v>
      </c>
      <c r="AL22" s="41">
        <f t="shared" si="25"/>
        <v>85919.702999999994</v>
      </c>
    </row>
    <row r="23" spans="1:38" x14ac:dyDescent="0.3">
      <c r="E23" t="s">
        <v>1660</v>
      </c>
      <c r="F23">
        <v>663421</v>
      </c>
      <c r="G23" s="18">
        <v>6.6764720681916537E-2</v>
      </c>
      <c r="M23">
        <f>M22/$L$22</f>
        <v>0.70320748088476526</v>
      </c>
      <c r="N23">
        <f>N22/$L$22</f>
        <v>0.14806615674320117</v>
      </c>
      <c r="O23">
        <f>O22/$L$22</f>
        <v>3.6563939589721456E-2</v>
      </c>
      <c r="P23">
        <f>P22/$L$22</f>
        <v>6.6578426417464726E-2</v>
      </c>
      <c r="Q23">
        <f t="shared" ref="Q23:R23" si="26">Q22/$L$22</f>
        <v>4.5583996364847404E-2</v>
      </c>
      <c r="R23">
        <f t="shared" si="26"/>
        <v>2.3066891082636976E-2</v>
      </c>
      <c r="U23">
        <f>U22/$T$22</f>
        <v>8.7147974227521463E-2</v>
      </c>
      <c r="V23">
        <f t="shared" ref="V23:AL23" si="27">V22/$T$22</f>
        <v>8.319344665716993E-3</v>
      </c>
      <c r="W23">
        <f t="shared" si="27"/>
        <v>4.8720088819580757E-3</v>
      </c>
      <c r="X23">
        <f t="shared" si="27"/>
        <v>0.38020388646339304</v>
      </c>
      <c r="Y23">
        <f t="shared" si="27"/>
        <v>0.16681552468152358</v>
      </c>
      <c r="Z23">
        <f t="shared" si="27"/>
        <v>7.3402767520041323E-2</v>
      </c>
      <c r="AA23">
        <f t="shared" si="27"/>
        <v>4.8125376115738833E-2</v>
      </c>
      <c r="AB23">
        <f t="shared" si="27"/>
        <v>3.1299810074260116E-2</v>
      </c>
      <c r="AC23">
        <f t="shared" si="27"/>
        <v>3.1299810074260116E-2</v>
      </c>
      <c r="AD23">
        <f t="shared" si="27"/>
        <v>4.1385861665765427E-4</v>
      </c>
      <c r="AE23">
        <f t="shared" si="27"/>
        <v>5.0830945497964573E-4</v>
      </c>
      <c r="AF23">
        <f t="shared" si="27"/>
        <v>8.9250681412426469E-4</v>
      </c>
      <c r="AG23">
        <f t="shared" si="27"/>
        <v>1.3677869588543667E-2</v>
      </c>
      <c r="AH23">
        <f t="shared" si="27"/>
        <v>1.9809788983972856E-2</v>
      </c>
      <c r="AI23">
        <f t="shared" si="27"/>
        <v>2.4793921510102557E-2</v>
      </c>
      <c r="AJ23">
        <f t="shared" si="27"/>
        <v>2.0538365013173406E-2</v>
      </c>
      <c r="AK23">
        <f t="shared" si="27"/>
        <v>7.8155064145445596E-2</v>
      </c>
      <c r="AL23">
        <f t="shared" si="27"/>
        <v>1.0124379110760171E-2</v>
      </c>
    </row>
    <row r="24" spans="1:38" x14ac:dyDescent="0.3">
      <c r="E24" t="s">
        <v>1812</v>
      </c>
      <c r="F24">
        <v>75563</v>
      </c>
      <c r="G24" s="18">
        <v>7.6044360803888614E-3</v>
      </c>
      <c r="M24">
        <v>986134</v>
      </c>
      <c r="N24">
        <v>214642</v>
      </c>
      <c r="O24">
        <v>53370</v>
      </c>
      <c r="P24">
        <v>96067</v>
      </c>
      <c r="Q24">
        <v>66713</v>
      </c>
      <c r="R24">
        <v>33357</v>
      </c>
      <c r="U24">
        <v>753438</v>
      </c>
      <c r="V24">
        <v>69282</v>
      </c>
      <c r="W24">
        <v>43301</v>
      </c>
      <c r="X24">
        <v>3234706</v>
      </c>
      <c r="Y24">
        <v>1421940</v>
      </c>
      <c r="Z24">
        <v>625137</v>
      </c>
      <c r="AA24">
        <v>401874</v>
      </c>
      <c r="AB24">
        <v>257052</v>
      </c>
      <c r="AC24">
        <v>257052</v>
      </c>
      <c r="AD24">
        <v>3647</v>
      </c>
      <c r="AE24">
        <v>4641</v>
      </c>
      <c r="AF24">
        <v>6630</v>
      </c>
      <c r="AG24">
        <v>107105</v>
      </c>
      <c r="AH24">
        <v>163138</v>
      </c>
      <c r="AI24">
        <v>218501</v>
      </c>
      <c r="AJ24">
        <v>179989</v>
      </c>
      <c r="AK24">
        <v>663421</v>
      </c>
      <c r="AL24">
        <v>75563</v>
      </c>
    </row>
    <row r="25" spans="1:38" x14ac:dyDescent="0.3">
      <c r="U25">
        <f>U24/$T$22</f>
        <v>8.8781637763027665E-2</v>
      </c>
      <c r="V25">
        <f>V24/$T$22</f>
        <v>8.163869392701301E-3</v>
      </c>
      <c r="W25">
        <f t="shared" ref="W25:AL25" si="28">W24/$T$22</f>
        <v>5.1023889115983812E-3</v>
      </c>
      <c r="X25">
        <f t="shared" si="28"/>
        <v>0.38116274512553411</v>
      </c>
      <c r="Y25">
        <f t="shared" si="28"/>
        <v>0.16755481141216605</v>
      </c>
      <c r="Z25">
        <f t="shared" si="28"/>
        <v>7.3663243274517384E-2</v>
      </c>
      <c r="AA25">
        <f t="shared" si="28"/>
        <v>4.7354967355481115E-2</v>
      </c>
      <c r="AB25">
        <f t="shared" si="28"/>
        <v>3.0289814888898342E-2</v>
      </c>
      <c r="AC25">
        <f t="shared" si="28"/>
        <v>3.0289814888898342E-2</v>
      </c>
      <c r="AD25">
        <f t="shared" si="28"/>
        <v>4.2974555692938492E-4</v>
      </c>
      <c r="AE25">
        <f t="shared" si="28"/>
        <v>5.4687390449939001E-4</v>
      </c>
      <c r="AF25">
        <f t="shared" si="28"/>
        <v>7.8124843499912864E-4</v>
      </c>
      <c r="AG25">
        <f t="shared" si="28"/>
        <v>1.2620756203707643E-2</v>
      </c>
      <c r="AH25">
        <f t="shared" si="28"/>
        <v>1.9223424915367698E-2</v>
      </c>
      <c r="AI25">
        <f t="shared" si="28"/>
        <v>2.5747143936009742E-2</v>
      </c>
      <c r="AJ25">
        <f t="shared" si="28"/>
        <v>2.1209068562150553E-2</v>
      </c>
      <c r="AK25">
        <f t="shared" si="28"/>
        <v>7.8174452186358503E-2</v>
      </c>
      <c r="AL25">
        <f t="shared" si="28"/>
        <v>8.9039932871552274E-3</v>
      </c>
    </row>
    <row r="27" spans="1:38" x14ac:dyDescent="0.3">
      <c r="U27" s="31">
        <f>U24-U22</f>
        <v>13863.949999999953</v>
      </c>
      <c r="V27" s="31">
        <f t="shared" ref="V27:AL27" si="29">V24-V22</f>
        <v>-1319.4279999999999</v>
      </c>
      <c r="W27" s="31">
        <f t="shared" si="29"/>
        <v>1955.1009999999951</v>
      </c>
      <c r="X27" s="31">
        <f t="shared" si="29"/>
        <v>8137.2744509913027</v>
      </c>
      <c r="Y27" s="31">
        <f t="shared" si="29"/>
        <v>6273.895478798775</v>
      </c>
      <c r="Z27" s="31">
        <f t="shared" si="29"/>
        <v>2210.5058708734578</v>
      </c>
      <c r="AA27" s="31">
        <f t="shared" si="29"/>
        <v>-6538.0100000000093</v>
      </c>
      <c r="AB27" s="31">
        <f t="shared" si="29"/>
        <v>-8571.2403109723236</v>
      </c>
      <c r="AC27" s="31">
        <f t="shared" si="29"/>
        <v>-8571.2403109723236</v>
      </c>
      <c r="AD27" s="31">
        <f t="shared" si="29"/>
        <v>134.82319999999982</v>
      </c>
      <c r="AE27" s="31">
        <f t="shared" si="29"/>
        <v>327.27399999999943</v>
      </c>
      <c r="AF27" s="31">
        <f t="shared" si="29"/>
        <v>-944.1850000000004</v>
      </c>
      <c r="AG27" s="31">
        <f t="shared" si="29"/>
        <v>-8971.1049999999814</v>
      </c>
      <c r="AH27" s="31">
        <f t="shared" si="29"/>
        <v>-4976.1299999999756</v>
      </c>
      <c r="AI27" s="31">
        <f t="shared" si="29"/>
        <v>8089.4429999999993</v>
      </c>
      <c r="AJ27" s="31">
        <f t="shared" si="29"/>
        <v>5691.8699999999953</v>
      </c>
      <c r="AK27" s="31">
        <f t="shared" si="29"/>
        <v>164.5350000000326</v>
      </c>
      <c r="AL27" s="31">
        <f t="shared" si="29"/>
        <v>-10356.702999999994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D36A-4188-4B1F-AD6B-BB477CC8E241}">
  <dimension ref="A2:Y38"/>
  <sheetViews>
    <sheetView topLeftCell="C1" workbookViewId="0">
      <selection activeCell="G3" sqref="G3:I19"/>
    </sheetView>
  </sheetViews>
  <sheetFormatPr defaultRowHeight="14.4" x14ac:dyDescent="0.3"/>
  <sheetData>
    <row r="2" spans="1:25" s="2" customFormat="1" x14ac:dyDescent="0.3">
      <c r="A2" s="2" t="s">
        <v>247</v>
      </c>
      <c r="B2" s="2" t="s">
        <v>38</v>
      </c>
      <c r="C2" s="2" t="s">
        <v>70</v>
      </c>
      <c r="D2" s="2" t="s">
        <v>424</v>
      </c>
      <c r="E2" s="2" t="s">
        <v>1828</v>
      </c>
      <c r="F2" s="2" t="s">
        <v>71</v>
      </c>
      <c r="G2" s="2" t="s">
        <v>471</v>
      </c>
      <c r="H2" s="2" t="s">
        <v>1833</v>
      </c>
      <c r="I2" s="2" t="s">
        <v>1834</v>
      </c>
      <c r="J2" s="2" t="s">
        <v>1827</v>
      </c>
      <c r="K2" s="2" t="s">
        <v>1669</v>
      </c>
      <c r="L2" s="2" t="s">
        <v>1671</v>
      </c>
      <c r="M2" s="2" t="s">
        <v>1670</v>
      </c>
      <c r="N2" s="2" t="s">
        <v>1829</v>
      </c>
      <c r="O2" s="2" t="s">
        <v>1677</v>
      </c>
      <c r="P2" s="2" t="s">
        <v>1830</v>
      </c>
      <c r="Q2" s="2" t="s">
        <v>1831</v>
      </c>
      <c r="R2" s="2" t="s">
        <v>1665</v>
      </c>
      <c r="S2" s="2" t="s">
        <v>1832</v>
      </c>
      <c r="T2" s="2" t="s">
        <v>1656</v>
      </c>
      <c r="U2" s="2" t="s">
        <v>1652</v>
      </c>
      <c r="V2" s="2" t="s">
        <v>1659</v>
      </c>
      <c r="W2" s="2" t="s">
        <v>1660</v>
      </c>
      <c r="X2" s="2" t="s">
        <v>1812</v>
      </c>
      <c r="Y2" s="2" t="s">
        <v>87</v>
      </c>
    </row>
    <row r="3" spans="1:25" x14ac:dyDescent="0.3">
      <c r="A3" t="s">
        <v>1333</v>
      </c>
      <c r="B3">
        <v>498248</v>
      </c>
      <c r="C3">
        <v>65864</v>
      </c>
      <c r="D3">
        <v>1935</v>
      </c>
      <c r="E3">
        <v>0</v>
      </c>
      <c r="F3">
        <v>10288</v>
      </c>
      <c r="G3">
        <v>2723</v>
      </c>
      <c r="H3">
        <v>972</v>
      </c>
      <c r="I3">
        <v>194</v>
      </c>
      <c r="J3">
        <v>84614</v>
      </c>
      <c r="K3">
        <v>134328</v>
      </c>
      <c r="L3">
        <v>45020</v>
      </c>
      <c r="M3">
        <v>26878</v>
      </c>
      <c r="N3">
        <v>10818</v>
      </c>
      <c r="O3">
        <v>10818</v>
      </c>
      <c r="P3">
        <v>499</v>
      </c>
      <c r="Q3">
        <v>711</v>
      </c>
      <c r="R3">
        <v>791</v>
      </c>
      <c r="S3">
        <v>10561</v>
      </c>
      <c r="T3">
        <v>13293</v>
      </c>
      <c r="U3">
        <v>18663</v>
      </c>
      <c r="V3">
        <v>13942</v>
      </c>
      <c r="W3">
        <v>35672</v>
      </c>
      <c r="X3">
        <v>8101</v>
      </c>
      <c r="Y3">
        <v>1563</v>
      </c>
    </row>
    <row r="4" spans="1:25" x14ac:dyDescent="0.3">
      <c r="A4" t="s">
        <v>1334</v>
      </c>
      <c r="B4">
        <v>664103</v>
      </c>
      <c r="C4">
        <v>93323</v>
      </c>
      <c r="D4">
        <v>5294</v>
      </c>
      <c r="E4">
        <v>0</v>
      </c>
      <c r="F4">
        <v>5891</v>
      </c>
      <c r="G4">
        <v>1408</v>
      </c>
      <c r="H4">
        <v>503</v>
      </c>
      <c r="I4">
        <v>101</v>
      </c>
      <c r="J4">
        <v>32466</v>
      </c>
      <c r="K4">
        <v>235476</v>
      </c>
      <c r="L4">
        <v>104077</v>
      </c>
      <c r="M4">
        <v>45528</v>
      </c>
      <c r="N4">
        <v>18084</v>
      </c>
      <c r="O4">
        <v>18084</v>
      </c>
      <c r="P4">
        <v>689</v>
      </c>
      <c r="Q4">
        <v>981</v>
      </c>
      <c r="R4">
        <v>1091</v>
      </c>
      <c r="S4">
        <v>11657</v>
      </c>
      <c r="T4">
        <v>12227</v>
      </c>
      <c r="U4">
        <v>16094</v>
      </c>
      <c r="V4">
        <v>12824</v>
      </c>
      <c r="W4">
        <v>46142</v>
      </c>
      <c r="X4">
        <v>559</v>
      </c>
      <c r="Y4">
        <v>1604</v>
      </c>
    </row>
    <row r="5" spans="1:25" x14ac:dyDescent="0.3">
      <c r="A5" t="s">
        <v>1335</v>
      </c>
      <c r="B5">
        <v>1274744</v>
      </c>
      <c r="C5">
        <v>169690</v>
      </c>
      <c r="D5">
        <v>4951</v>
      </c>
      <c r="E5">
        <v>0</v>
      </c>
      <c r="F5">
        <v>26461</v>
      </c>
      <c r="G5">
        <v>7035</v>
      </c>
      <c r="H5">
        <v>2512</v>
      </c>
      <c r="I5">
        <v>502</v>
      </c>
      <c r="J5">
        <v>206592</v>
      </c>
      <c r="K5">
        <v>347117</v>
      </c>
      <c r="L5">
        <v>116336</v>
      </c>
      <c r="M5">
        <v>69454</v>
      </c>
      <c r="N5">
        <v>27955</v>
      </c>
      <c r="O5">
        <v>27955</v>
      </c>
      <c r="P5">
        <v>1290</v>
      </c>
      <c r="Q5">
        <v>1838</v>
      </c>
      <c r="R5">
        <v>2043</v>
      </c>
      <c r="S5">
        <v>27291</v>
      </c>
      <c r="T5">
        <v>34351</v>
      </c>
      <c r="U5">
        <v>48228</v>
      </c>
      <c r="V5">
        <v>36028</v>
      </c>
      <c r="W5">
        <v>92181</v>
      </c>
      <c r="X5">
        <v>20934</v>
      </c>
      <c r="Y5">
        <v>4000</v>
      </c>
    </row>
    <row r="6" spans="1:25" x14ac:dyDescent="0.3">
      <c r="A6" t="s">
        <v>1336</v>
      </c>
      <c r="B6">
        <v>95283</v>
      </c>
      <c r="C6">
        <v>12878</v>
      </c>
      <c r="D6">
        <v>1514</v>
      </c>
      <c r="E6">
        <v>0</v>
      </c>
      <c r="F6">
        <v>859</v>
      </c>
      <c r="G6">
        <v>208</v>
      </c>
      <c r="H6">
        <v>75</v>
      </c>
      <c r="I6">
        <v>15</v>
      </c>
      <c r="J6">
        <v>2015</v>
      </c>
      <c r="K6">
        <v>34895</v>
      </c>
      <c r="L6">
        <v>15423</v>
      </c>
      <c r="M6">
        <v>6747</v>
      </c>
      <c r="N6">
        <v>2680</v>
      </c>
      <c r="O6">
        <v>2680</v>
      </c>
      <c r="P6">
        <v>102</v>
      </c>
      <c r="Q6">
        <v>97</v>
      </c>
      <c r="R6">
        <v>121</v>
      </c>
      <c r="S6">
        <v>1727</v>
      </c>
      <c r="T6">
        <v>1812</v>
      </c>
      <c r="U6">
        <v>2385</v>
      </c>
      <c r="V6">
        <v>1900</v>
      </c>
      <c r="W6">
        <v>6838</v>
      </c>
      <c r="X6">
        <v>83</v>
      </c>
      <c r="Y6">
        <v>229</v>
      </c>
    </row>
    <row r="7" spans="1:25" x14ac:dyDescent="0.3">
      <c r="A7" t="s">
        <v>1337</v>
      </c>
      <c r="B7">
        <v>509015</v>
      </c>
      <c r="C7">
        <v>93926</v>
      </c>
      <c r="D7">
        <v>2040</v>
      </c>
      <c r="E7">
        <v>0</v>
      </c>
      <c r="F7">
        <v>5638</v>
      </c>
      <c r="G7">
        <v>3337</v>
      </c>
      <c r="H7">
        <v>1192</v>
      </c>
      <c r="I7">
        <v>238</v>
      </c>
      <c r="J7">
        <v>5578</v>
      </c>
      <c r="K7">
        <v>164676</v>
      </c>
      <c r="L7">
        <v>55191</v>
      </c>
      <c r="M7">
        <v>32950</v>
      </c>
      <c r="N7">
        <v>13262</v>
      </c>
      <c r="O7">
        <v>13262</v>
      </c>
      <c r="P7">
        <v>612</v>
      </c>
      <c r="Q7">
        <v>581</v>
      </c>
      <c r="R7">
        <v>727</v>
      </c>
      <c r="S7">
        <v>10358</v>
      </c>
      <c r="T7">
        <v>16296</v>
      </c>
      <c r="U7">
        <v>17160</v>
      </c>
      <c r="V7">
        <v>17092</v>
      </c>
      <c r="W7">
        <v>43732</v>
      </c>
      <c r="X7">
        <v>9931</v>
      </c>
      <c r="Y7">
        <v>1236</v>
      </c>
    </row>
    <row r="8" spans="1:25" x14ac:dyDescent="0.3">
      <c r="A8" t="s">
        <v>1338</v>
      </c>
      <c r="B8">
        <v>429837</v>
      </c>
      <c r="C8">
        <v>56037</v>
      </c>
      <c r="D8">
        <v>8526</v>
      </c>
      <c r="E8">
        <v>0</v>
      </c>
      <c r="F8">
        <v>3849</v>
      </c>
      <c r="G8">
        <v>931</v>
      </c>
      <c r="H8">
        <v>333</v>
      </c>
      <c r="I8">
        <v>67</v>
      </c>
      <c r="J8">
        <v>8997</v>
      </c>
      <c r="K8">
        <v>155730</v>
      </c>
      <c r="L8">
        <v>68830</v>
      </c>
      <c r="M8">
        <v>30110</v>
      </c>
      <c r="N8">
        <v>11960</v>
      </c>
      <c r="O8">
        <v>11960</v>
      </c>
      <c r="P8">
        <v>455</v>
      </c>
      <c r="Q8">
        <v>433</v>
      </c>
      <c r="R8">
        <v>541</v>
      </c>
      <c r="S8">
        <v>7709</v>
      </c>
      <c r="T8">
        <v>8086</v>
      </c>
      <c r="U8">
        <v>10643</v>
      </c>
      <c r="V8">
        <v>12722</v>
      </c>
      <c r="W8">
        <v>30515</v>
      </c>
      <c r="X8">
        <v>370</v>
      </c>
      <c r="Y8">
        <v>1033</v>
      </c>
    </row>
    <row r="9" spans="1:25" x14ac:dyDescent="0.3">
      <c r="A9" t="s">
        <v>1339</v>
      </c>
      <c r="B9">
        <v>15901</v>
      </c>
      <c r="C9">
        <v>1056</v>
      </c>
      <c r="D9">
        <v>391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7008</v>
      </c>
      <c r="L9">
        <v>3355</v>
      </c>
      <c r="M9">
        <v>1335</v>
      </c>
      <c r="N9">
        <v>564</v>
      </c>
      <c r="O9">
        <v>564</v>
      </c>
      <c r="P9">
        <v>0</v>
      </c>
      <c r="Q9">
        <v>0</v>
      </c>
      <c r="R9">
        <v>0</v>
      </c>
      <c r="S9">
        <v>0</v>
      </c>
      <c r="T9">
        <v>0</v>
      </c>
      <c r="U9">
        <v>209</v>
      </c>
      <c r="V9">
        <v>173</v>
      </c>
      <c r="W9">
        <v>1246</v>
      </c>
      <c r="X9">
        <v>0</v>
      </c>
      <c r="Y9">
        <v>0</v>
      </c>
    </row>
    <row r="10" spans="1:25" x14ac:dyDescent="0.3">
      <c r="A10" t="s">
        <v>1340</v>
      </c>
      <c r="B10">
        <v>41373</v>
      </c>
      <c r="C10">
        <v>2075</v>
      </c>
      <c r="D10">
        <v>1009</v>
      </c>
      <c r="E10">
        <v>680</v>
      </c>
      <c r="F10">
        <v>0</v>
      </c>
      <c r="G10">
        <v>0</v>
      </c>
      <c r="H10">
        <v>0</v>
      </c>
      <c r="I10">
        <v>0</v>
      </c>
      <c r="J10">
        <v>0</v>
      </c>
      <c r="K10">
        <v>18233</v>
      </c>
      <c r="L10">
        <v>8730</v>
      </c>
      <c r="M10">
        <v>3474</v>
      </c>
      <c r="N10">
        <v>1468</v>
      </c>
      <c r="O10">
        <v>1468</v>
      </c>
      <c r="P10">
        <v>0</v>
      </c>
      <c r="Q10">
        <v>0</v>
      </c>
      <c r="R10">
        <v>0</v>
      </c>
      <c r="S10">
        <v>0</v>
      </c>
      <c r="T10">
        <v>0</v>
      </c>
      <c r="U10">
        <v>543</v>
      </c>
      <c r="V10">
        <v>451</v>
      </c>
      <c r="W10">
        <v>3242</v>
      </c>
      <c r="X10">
        <v>0</v>
      </c>
      <c r="Y10">
        <v>0</v>
      </c>
    </row>
    <row r="11" spans="1:25" x14ac:dyDescent="0.3">
      <c r="A11" t="s">
        <v>1341</v>
      </c>
      <c r="B11">
        <v>21396</v>
      </c>
      <c r="C11">
        <v>1421</v>
      </c>
      <c r="D11">
        <v>526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9429</v>
      </c>
      <c r="L11">
        <v>4514</v>
      </c>
      <c r="M11">
        <v>1797</v>
      </c>
      <c r="N11">
        <v>759</v>
      </c>
      <c r="O11">
        <v>759</v>
      </c>
      <c r="P11">
        <v>0</v>
      </c>
      <c r="Q11">
        <v>0</v>
      </c>
      <c r="R11">
        <v>0</v>
      </c>
      <c r="S11">
        <v>0</v>
      </c>
      <c r="T11">
        <v>0</v>
      </c>
      <c r="U11">
        <v>281</v>
      </c>
      <c r="V11">
        <v>233</v>
      </c>
      <c r="W11">
        <v>1677</v>
      </c>
      <c r="X11">
        <v>0</v>
      </c>
      <c r="Y11">
        <v>0</v>
      </c>
    </row>
    <row r="12" spans="1:25" x14ac:dyDescent="0.3">
      <c r="A12" t="s">
        <v>1399</v>
      </c>
      <c r="B12">
        <v>564627</v>
      </c>
      <c r="C12">
        <v>46857</v>
      </c>
      <c r="D12">
        <v>36358</v>
      </c>
      <c r="E12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230314</v>
      </c>
      <c r="L12">
        <v>110271</v>
      </c>
      <c r="M12">
        <v>43889</v>
      </c>
      <c r="N12">
        <v>18548</v>
      </c>
      <c r="O12">
        <v>18548</v>
      </c>
      <c r="P12">
        <v>0</v>
      </c>
      <c r="Q12">
        <v>0</v>
      </c>
      <c r="R12">
        <v>0</v>
      </c>
      <c r="S12">
        <v>0</v>
      </c>
      <c r="T12">
        <v>2713</v>
      </c>
      <c r="U12">
        <v>8571</v>
      </c>
      <c r="V12">
        <v>5692</v>
      </c>
      <c r="W12">
        <v>40957</v>
      </c>
      <c r="X12">
        <v>496</v>
      </c>
      <c r="Y12">
        <v>1130</v>
      </c>
    </row>
    <row r="13" spans="1:25" x14ac:dyDescent="0.3">
      <c r="A13" t="s">
        <v>1400</v>
      </c>
      <c r="B13">
        <v>316790</v>
      </c>
      <c r="C13">
        <v>85475</v>
      </c>
      <c r="D13">
        <v>540</v>
      </c>
      <c r="E13">
        <v>32748</v>
      </c>
      <c r="F13">
        <v>0</v>
      </c>
      <c r="G13">
        <v>0</v>
      </c>
      <c r="H13">
        <v>0</v>
      </c>
      <c r="I13">
        <v>0</v>
      </c>
      <c r="J13">
        <v>0</v>
      </c>
      <c r="K13">
        <v>94682</v>
      </c>
      <c r="L13">
        <v>41848</v>
      </c>
      <c r="M13">
        <v>18306</v>
      </c>
      <c r="N13">
        <v>7271</v>
      </c>
      <c r="O13">
        <v>7271</v>
      </c>
      <c r="P13">
        <v>0</v>
      </c>
      <c r="Q13">
        <v>0</v>
      </c>
      <c r="R13">
        <v>0</v>
      </c>
      <c r="S13">
        <v>0</v>
      </c>
      <c r="T13">
        <v>1229</v>
      </c>
      <c r="U13">
        <v>3883</v>
      </c>
      <c r="V13">
        <v>2578</v>
      </c>
      <c r="W13">
        <v>18553</v>
      </c>
      <c r="X13">
        <v>225</v>
      </c>
      <c r="Y13">
        <v>2181</v>
      </c>
    </row>
    <row r="14" spans="1:25" x14ac:dyDescent="0.3">
      <c r="A14" t="s">
        <v>1363</v>
      </c>
      <c r="B14">
        <v>1800000</v>
      </c>
      <c r="C14">
        <v>240822</v>
      </c>
      <c r="D14">
        <v>10241</v>
      </c>
      <c r="E14">
        <v>20699</v>
      </c>
      <c r="F14">
        <v>46697</v>
      </c>
      <c r="G14">
        <v>5606</v>
      </c>
      <c r="H14">
        <v>2002</v>
      </c>
      <c r="I14">
        <v>400</v>
      </c>
      <c r="J14">
        <v>97075</v>
      </c>
      <c r="K14">
        <v>619624</v>
      </c>
      <c r="L14">
        <v>296667</v>
      </c>
      <c r="M14">
        <v>118076</v>
      </c>
      <c r="N14">
        <v>49901</v>
      </c>
      <c r="O14">
        <v>49901</v>
      </c>
      <c r="P14">
        <v>0</v>
      </c>
      <c r="Q14">
        <v>0</v>
      </c>
      <c r="R14">
        <v>0</v>
      </c>
      <c r="S14">
        <v>16702</v>
      </c>
      <c r="T14">
        <v>29199</v>
      </c>
      <c r="U14">
        <v>30746</v>
      </c>
      <c r="V14">
        <v>30625</v>
      </c>
      <c r="W14">
        <v>117535</v>
      </c>
      <c r="X14">
        <v>13346</v>
      </c>
      <c r="Y14">
        <v>4136</v>
      </c>
    </row>
    <row r="15" spans="1:25" x14ac:dyDescent="0.3">
      <c r="A15" t="s">
        <v>1401</v>
      </c>
      <c r="B15">
        <v>123742</v>
      </c>
      <c r="C15">
        <v>13285</v>
      </c>
      <c r="D15">
        <v>34721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36191</v>
      </c>
      <c r="L15">
        <v>15996</v>
      </c>
      <c r="M15">
        <v>6997</v>
      </c>
      <c r="N15">
        <v>2779</v>
      </c>
      <c r="O15">
        <v>2779</v>
      </c>
      <c r="P15">
        <v>0</v>
      </c>
      <c r="Q15">
        <v>0</v>
      </c>
      <c r="R15">
        <v>0</v>
      </c>
      <c r="S15">
        <v>0</v>
      </c>
      <c r="T15">
        <v>470</v>
      </c>
      <c r="U15">
        <v>1484</v>
      </c>
      <c r="V15">
        <v>985</v>
      </c>
      <c r="W15">
        <v>7092</v>
      </c>
      <c r="X15">
        <v>86</v>
      </c>
      <c r="Y15">
        <v>877</v>
      </c>
    </row>
    <row r="16" spans="1:25" x14ac:dyDescent="0.3">
      <c r="A16" t="s">
        <v>1402</v>
      </c>
      <c r="B16">
        <v>372530</v>
      </c>
      <c r="C16">
        <v>134627</v>
      </c>
      <c r="D16">
        <v>6580</v>
      </c>
      <c r="E16">
        <v>1330</v>
      </c>
      <c r="F16">
        <v>0</v>
      </c>
      <c r="G16">
        <v>0</v>
      </c>
      <c r="H16">
        <v>0</v>
      </c>
      <c r="I16">
        <v>0</v>
      </c>
      <c r="J16">
        <v>0</v>
      </c>
      <c r="K16">
        <v>109905</v>
      </c>
      <c r="L16">
        <v>48576</v>
      </c>
      <c r="M16">
        <v>21250</v>
      </c>
      <c r="N16">
        <v>8440</v>
      </c>
      <c r="O16">
        <v>8440</v>
      </c>
      <c r="P16">
        <v>0</v>
      </c>
      <c r="Q16">
        <v>0</v>
      </c>
      <c r="R16">
        <v>0</v>
      </c>
      <c r="S16">
        <v>0</v>
      </c>
      <c r="T16">
        <v>1427</v>
      </c>
      <c r="U16">
        <v>4507</v>
      </c>
      <c r="V16">
        <v>2993</v>
      </c>
      <c r="W16">
        <v>21536</v>
      </c>
      <c r="X16">
        <v>261</v>
      </c>
      <c r="Y16">
        <v>2658</v>
      </c>
    </row>
    <row r="17" spans="1:25" x14ac:dyDescent="0.3">
      <c r="A17" t="s">
        <v>1345</v>
      </c>
      <c r="B17">
        <v>1982534</v>
      </c>
      <c r="C17">
        <v>427494</v>
      </c>
      <c r="D17">
        <v>31469</v>
      </c>
      <c r="E17">
        <v>0</v>
      </c>
      <c r="F17">
        <v>22971</v>
      </c>
      <c r="G17">
        <v>9064</v>
      </c>
      <c r="H17">
        <v>3237</v>
      </c>
      <c r="I17">
        <v>647</v>
      </c>
      <c r="J17">
        <v>60604</v>
      </c>
      <c r="K17">
        <v>626212</v>
      </c>
      <c r="L17">
        <v>299821</v>
      </c>
      <c r="M17">
        <v>119332</v>
      </c>
      <c r="N17">
        <v>50431</v>
      </c>
      <c r="O17">
        <v>50431</v>
      </c>
      <c r="P17">
        <v>0</v>
      </c>
      <c r="Q17">
        <v>0</v>
      </c>
      <c r="R17">
        <v>1316</v>
      </c>
      <c r="S17">
        <v>21100</v>
      </c>
      <c r="T17">
        <v>36887</v>
      </c>
      <c r="U17">
        <v>38841</v>
      </c>
      <c r="V17">
        <v>30950</v>
      </c>
      <c r="W17">
        <v>118785</v>
      </c>
      <c r="X17">
        <v>20231</v>
      </c>
      <c r="Y17">
        <v>12711</v>
      </c>
    </row>
    <row r="18" spans="1:25" x14ac:dyDescent="0.3">
      <c r="A18" t="s">
        <v>1347</v>
      </c>
      <c r="B18">
        <v>851096</v>
      </c>
      <c r="C18">
        <v>255152</v>
      </c>
      <c r="D18">
        <v>54291</v>
      </c>
      <c r="E18">
        <v>10973</v>
      </c>
      <c r="F18">
        <v>0</v>
      </c>
      <c r="G18">
        <v>0</v>
      </c>
      <c r="H18">
        <v>0</v>
      </c>
      <c r="I18">
        <v>0</v>
      </c>
      <c r="J18">
        <v>0</v>
      </c>
      <c r="K18">
        <v>256557</v>
      </c>
      <c r="L18">
        <v>113394</v>
      </c>
      <c r="M18">
        <v>49604</v>
      </c>
      <c r="N18">
        <v>19703</v>
      </c>
      <c r="O18">
        <v>19703</v>
      </c>
      <c r="P18">
        <v>0</v>
      </c>
      <c r="Q18">
        <v>0</v>
      </c>
      <c r="R18">
        <v>0</v>
      </c>
      <c r="S18">
        <v>0</v>
      </c>
      <c r="T18">
        <v>3330</v>
      </c>
      <c r="U18">
        <v>10521</v>
      </c>
      <c r="V18">
        <v>6986</v>
      </c>
      <c r="W18">
        <v>50273</v>
      </c>
      <c r="X18">
        <v>609</v>
      </c>
      <c r="Y18">
        <v>0</v>
      </c>
    </row>
    <row r="19" spans="1:25" x14ac:dyDescent="0.3">
      <c r="A19" t="s">
        <v>1349</v>
      </c>
      <c r="B19">
        <v>375480</v>
      </c>
      <c r="C19">
        <v>39585</v>
      </c>
      <c r="D19">
        <v>14256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154329</v>
      </c>
      <c r="L19">
        <v>73891</v>
      </c>
      <c r="M19">
        <v>29409</v>
      </c>
      <c r="N19">
        <v>12429</v>
      </c>
      <c r="O19">
        <v>12429</v>
      </c>
      <c r="P19">
        <v>0</v>
      </c>
      <c r="Q19">
        <v>0</v>
      </c>
      <c r="R19">
        <v>0</v>
      </c>
      <c r="S19">
        <v>0</v>
      </c>
      <c r="T19">
        <v>1818</v>
      </c>
      <c r="U19">
        <v>5743</v>
      </c>
      <c r="V19">
        <v>3814</v>
      </c>
      <c r="W19">
        <v>27445</v>
      </c>
      <c r="X19">
        <v>332</v>
      </c>
      <c r="Y19">
        <v>0</v>
      </c>
    </row>
    <row r="22" spans="1:25" x14ac:dyDescent="0.3"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3" spans="1:25" x14ac:dyDescent="0.3"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</row>
    <row r="24" spans="1:25" x14ac:dyDescent="0.3"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</row>
    <row r="25" spans="1:25" x14ac:dyDescent="0.3"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</row>
    <row r="26" spans="1:25" x14ac:dyDescent="0.3"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</row>
    <row r="27" spans="1:25" x14ac:dyDescent="0.3"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</row>
    <row r="28" spans="1:25" x14ac:dyDescent="0.3"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</row>
    <row r="29" spans="1:25" x14ac:dyDescent="0.3"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25" x14ac:dyDescent="0.3"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</row>
    <row r="31" spans="1:25" x14ac:dyDescent="0.3"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</row>
    <row r="32" spans="1:25" x14ac:dyDescent="0.3"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</row>
    <row r="33" spans="7:24" x14ac:dyDescent="0.3"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</row>
    <row r="34" spans="7:24" x14ac:dyDescent="0.3"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</row>
    <row r="35" spans="7:24" x14ac:dyDescent="0.3"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</row>
    <row r="36" spans="7:24" x14ac:dyDescent="0.3"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</row>
    <row r="37" spans="7:24" x14ac:dyDescent="0.3"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</row>
    <row r="38" spans="7:24" x14ac:dyDescent="0.3">
      <c r="G38" s="43"/>
      <c r="H38" s="43"/>
      <c r="I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36C9-35DA-469E-A555-664A1E0081E1}">
  <dimension ref="A1:Z63"/>
  <sheetViews>
    <sheetView workbookViewId="0">
      <selection activeCell="M63" sqref="B2:M63"/>
    </sheetView>
  </sheetViews>
  <sheetFormatPr defaultRowHeight="14.4" x14ac:dyDescent="0.3"/>
  <cols>
    <col min="1" max="1" width="9.77734375" customWidth="1"/>
    <col min="2" max="5" width="12.88671875" customWidth="1"/>
    <col min="6" max="6" width="11.109375" customWidth="1"/>
    <col min="7" max="7" width="11.88671875" customWidth="1"/>
    <col min="8" max="13" width="9.77734375" customWidth="1"/>
  </cols>
  <sheetData>
    <row r="1" spans="1:26" x14ac:dyDescent="0.3">
      <c r="B1" s="32" t="s">
        <v>1454</v>
      </c>
      <c r="C1" s="33"/>
      <c r="D1" s="33"/>
      <c r="E1" s="33"/>
      <c r="F1" s="33"/>
      <c r="G1" s="33"/>
    </row>
    <row r="2" spans="1:26" s="2" customFormat="1" x14ac:dyDescent="0.3">
      <c r="A2" s="2" t="s">
        <v>1455</v>
      </c>
      <c r="B2" s="2" t="s">
        <v>1441</v>
      </c>
      <c r="C2" s="2" t="s">
        <v>1526</v>
      </c>
      <c r="D2" s="2" t="s">
        <v>1527</v>
      </c>
      <c r="E2" s="2" t="s">
        <v>1523</v>
      </c>
      <c r="F2" s="2" t="s">
        <v>1539</v>
      </c>
      <c r="G2" s="2" t="s">
        <v>1540</v>
      </c>
      <c r="H2" s="2" t="s">
        <v>1462</v>
      </c>
      <c r="I2" s="2" t="s">
        <v>1456</v>
      </c>
      <c r="J2" s="2" t="s">
        <v>1459</v>
      </c>
      <c r="K2" s="2" t="s">
        <v>1463</v>
      </c>
      <c r="L2" s="2" t="s">
        <v>1457</v>
      </c>
      <c r="M2" s="2" t="s">
        <v>1460</v>
      </c>
    </row>
    <row r="3" spans="1:26" x14ac:dyDescent="0.3">
      <c r="A3">
        <v>37</v>
      </c>
      <c r="B3" t="s">
        <v>141</v>
      </c>
      <c r="C3" t="s">
        <v>1598</v>
      </c>
      <c r="D3" t="s">
        <v>141</v>
      </c>
      <c r="E3" t="s">
        <v>1599</v>
      </c>
      <c r="F3" s="34" t="s">
        <v>1450</v>
      </c>
      <c r="G3" t="s">
        <v>1536</v>
      </c>
      <c r="H3">
        <v>28215</v>
      </c>
      <c r="I3">
        <v>19575</v>
      </c>
      <c r="J3">
        <v>8640</v>
      </c>
      <c r="K3">
        <v>28415</v>
      </c>
      <c r="L3">
        <v>20121</v>
      </c>
      <c r="M3">
        <v>8294</v>
      </c>
      <c r="O3" t="s">
        <v>1441</v>
      </c>
      <c r="P3" t="s">
        <v>1539</v>
      </c>
      <c r="Q3" t="s">
        <v>1540</v>
      </c>
      <c r="R3" t="s">
        <v>1462</v>
      </c>
      <c r="S3" t="s">
        <v>1456</v>
      </c>
      <c r="T3" t="s">
        <v>1459</v>
      </c>
      <c r="U3" t="s">
        <v>1463</v>
      </c>
      <c r="V3" t="s">
        <v>1457</v>
      </c>
      <c r="W3" t="s">
        <v>1460</v>
      </c>
      <c r="X3" t="s">
        <v>1464</v>
      </c>
      <c r="Y3" t="s">
        <v>1458</v>
      </c>
      <c r="Z3" t="s">
        <v>1461</v>
      </c>
    </row>
    <row r="4" spans="1:26" x14ac:dyDescent="0.3">
      <c r="A4">
        <v>28</v>
      </c>
      <c r="B4" t="s">
        <v>1471</v>
      </c>
      <c r="C4" t="s">
        <v>1563</v>
      </c>
      <c r="D4" t="s">
        <v>1471</v>
      </c>
      <c r="E4" t="s">
        <v>1562</v>
      </c>
      <c r="F4" s="34" t="s">
        <v>1450</v>
      </c>
      <c r="G4" t="s">
        <v>1536</v>
      </c>
      <c r="H4">
        <v>28274</v>
      </c>
      <c r="I4">
        <v>24621</v>
      </c>
      <c r="J4">
        <v>3653</v>
      </c>
      <c r="K4">
        <v>29089</v>
      </c>
      <c r="L4">
        <v>25372</v>
      </c>
      <c r="M4">
        <v>3717</v>
      </c>
      <c r="O4" t="s">
        <v>1442</v>
      </c>
      <c r="R4">
        <v>213405</v>
      </c>
      <c r="S4">
        <v>162292</v>
      </c>
      <c r="T4">
        <v>51113</v>
      </c>
      <c r="U4">
        <v>216634</v>
      </c>
      <c r="V4">
        <v>166335</v>
      </c>
      <c r="W4">
        <v>50299</v>
      </c>
      <c r="X4">
        <v>232858</v>
      </c>
      <c r="Y4">
        <v>169902</v>
      </c>
      <c r="Z4">
        <v>62956</v>
      </c>
    </row>
    <row r="5" spans="1:26" x14ac:dyDescent="0.3">
      <c r="A5">
        <v>196</v>
      </c>
      <c r="B5" t="s">
        <v>1518</v>
      </c>
      <c r="C5" t="s">
        <v>1569</v>
      </c>
      <c r="D5" t="s">
        <v>1518</v>
      </c>
      <c r="E5" t="s">
        <v>1562</v>
      </c>
      <c r="F5" s="34" t="s">
        <v>1450</v>
      </c>
      <c r="G5" t="s">
        <v>1536</v>
      </c>
      <c r="H5">
        <v>88459</v>
      </c>
      <c r="I5">
        <v>70801</v>
      </c>
      <c r="J5">
        <v>17658</v>
      </c>
      <c r="K5">
        <v>89889</v>
      </c>
      <c r="L5">
        <v>72660</v>
      </c>
      <c r="M5">
        <v>17229</v>
      </c>
      <c r="O5" t="s">
        <v>1443</v>
      </c>
      <c r="R5">
        <v>52451</v>
      </c>
      <c r="S5">
        <v>25010</v>
      </c>
      <c r="T5">
        <v>27441</v>
      </c>
      <c r="U5">
        <v>53151</v>
      </c>
      <c r="V5">
        <v>25556</v>
      </c>
      <c r="W5">
        <v>27595</v>
      </c>
      <c r="X5">
        <v>59468</v>
      </c>
      <c r="Y5">
        <v>26131</v>
      </c>
      <c r="Z5">
        <v>33337</v>
      </c>
    </row>
    <row r="6" spans="1:26" x14ac:dyDescent="0.3">
      <c r="A6">
        <v>193</v>
      </c>
      <c r="B6" t="s">
        <v>1517</v>
      </c>
      <c r="C6" t="s">
        <v>1585</v>
      </c>
      <c r="D6" t="s">
        <v>1586</v>
      </c>
      <c r="E6" t="s">
        <v>1580</v>
      </c>
      <c r="F6" s="34" t="s">
        <v>1450</v>
      </c>
      <c r="G6" t="s">
        <v>1536</v>
      </c>
      <c r="H6">
        <v>37495</v>
      </c>
      <c r="I6">
        <v>14892</v>
      </c>
      <c r="J6">
        <v>7663</v>
      </c>
      <c r="K6">
        <v>38171</v>
      </c>
      <c r="L6">
        <v>30573</v>
      </c>
      <c r="M6">
        <v>7598</v>
      </c>
      <c r="O6" t="s">
        <v>1444</v>
      </c>
      <c r="R6">
        <v>122042</v>
      </c>
      <c r="S6">
        <v>72849</v>
      </c>
      <c r="T6">
        <v>49193</v>
      </c>
      <c r="U6">
        <v>120082</v>
      </c>
      <c r="V6">
        <v>73962</v>
      </c>
      <c r="W6">
        <v>46120</v>
      </c>
      <c r="X6">
        <v>125761</v>
      </c>
      <c r="Y6">
        <v>75059</v>
      </c>
      <c r="Z6">
        <v>50702</v>
      </c>
    </row>
    <row r="7" spans="1:26" x14ac:dyDescent="0.3">
      <c r="A7">
        <v>154</v>
      </c>
      <c r="B7" t="s">
        <v>1505</v>
      </c>
      <c r="C7" t="s">
        <v>1591</v>
      </c>
      <c r="D7" t="s">
        <v>1505</v>
      </c>
      <c r="E7" t="s">
        <v>1580</v>
      </c>
      <c r="F7" s="34" t="s">
        <v>1450</v>
      </c>
      <c r="G7" t="s">
        <v>1536</v>
      </c>
      <c r="H7">
        <v>58993</v>
      </c>
      <c r="I7">
        <v>47250</v>
      </c>
      <c r="J7">
        <v>11743</v>
      </c>
      <c r="K7">
        <v>60804</v>
      </c>
      <c r="L7">
        <v>48714</v>
      </c>
      <c r="M7">
        <v>12090</v>
      </c>
      <c r="O7" t="s">
        <v>1445</v>
      </c>
      <c r="R7">
        <v>49135</v>
      </c>
      <c r="S7">
        <v>34287</v>
      </c>
      <c r="T7">
        <v>14848</v>
      </c>
      <c r="U7">
        <v>49698</v>
      </c>
      <c r="V7">
        <v>34834</v>
      </c>
      <c r="W7">
        <v>14864</v>
      </c>
      <c r="X7">
        <v>53224</v>
      </c>
      <c r="Y7">
        <v>35346</v>
      </c>
      <c r="Z7">
        <v>17878</v>
      </c>
    </row>
    <row r="8" spans="1:26" x14ac:dyDescent="0.3">
      <c r="A8">
        <v>58</v>
      </c>
      <c r="B8" t="s">
        <v>1477</v>
      </c>
      <c r="C8" t="s">
        <v>1571</v>
      </c>
      <c r="D8" t="s">
        <v>1477</v>
      </c>
      <c r="E8" t="s">
        <v>1562</v>
      </c>
      <c r="F8" s="34" t="s">
        <v>1450</v>
      </c>
      <c r="G8" t="s">
        <v>1536</v>
      </c>
      <c r="H8">
        <v>25368</v>
      </c>
      <c r="I8">
        <v>18567</v>
      </c>
      <c r="J8">
        <v>6801</v>
      </c>
      <c r="K8">
        <v>25688</v>
      </c>
      <c r="L8">
        <v>19126</v>
      </c>
      <c r="M8">
        <v>6562</v>
      </c>
      <c r="O8" t="s">
        <v>1446</v>
      </c>
      <c r="R8">
        <v>272365</v>
      </c>
      <c r="S8">
        <v>191352</v>
      </c>
      <c r="T8">
        <v>81013</v>
      </c>
      <c r="U8">
        <v>274089</v>
      </c>
      <c r="V8">
        <v>197164</v>
      </c>
      <c r="W8">
        <v>76925</v>
      </c>
      <c r="X8">
        <v>301232</v>
      </c>
      <c r="Y8">
        <v>202421</v>
      </c>
      <c r="Z8">
        <v>98811</v>
      </c>
    </row>
    <row r="9" spans="1:26" x14ac:dyDescent="0.3">
      <c r="A9">
        <v>7</v>
      </c>
      <c r="B9" t="s">
        <v>1467</v>
      </c>
      <c r="C9" t="s">
        <v>1573</v>
      </c>
      <c r="D9" t="s">
        <v>1467</v>
      </c>
      <c r="E9" t="s">
        <v>1562</v>
      </c>
      <c r="F9" s="34" t="s">
        <v>1450</v>
      </c>
      <c r="G9" t="s">
        <v>1536</v>
      </c>
      <c r="H9">
        <v>132013</v>
      </c>
      <c r="I9">
        <v>90239</v>
      </c>
      <c r="J9">
        <v>41774</v>
      </c>
      <c r="K9">
        <v>134744</v>
      </c>
      <c r="L9">
        <v>93263</v>
      </c>
      <c r="M9">
        <v>41481</v>
      </c>
      <c r="O9" t="s">
        <v>1447</v>
      </c>
      <c r="R9">
        <v>417520</v>
      </c>
      <c r="S9">
        <v>215564</v>
      </c>
      <c r="T9">
        <v>201956</v>
      </c>
      <c r="U9">
        <v>421035</v>
      </c>
      <c r="V9">
        <v>220523</v>
      </c>
      <c r="W9">
        <v>200512</v>
      </c>
      <c r="X9">
        <v>486369</v>
      </c>
      <c r="Y9">
        <v>226173</v>
      </c>
      <c r="Z9">
        <v>260196</v>
      </c>
    </row>
    <row r="10" spans="1:26" x14ac:dyDescent="0.3">
      <c r="A10">
        <v>94</v>
      </c>
      <c r="B10" t="s">
        <v>1488</v>
      </c>
      <c r="C10" t="s">
        <v>1593</v>
      </c>
      <c r="D10" t="s">
        <v>1488</v>
      </c>
      <c r="E10" t="s">
        <v>1580</v>
      </c>
      <c r="F10" s="34" t="s">
        <v>1450</v>
      </c>
      <c r="G10" t="s">
        <v>1536</v>
      </c>
      <c r="H10">
        <v>80538</v>
      </c>
      <c r="I10">
        <v>63572</v>
      </c>
      <c r="J10">
        <v>16966</v>
      </c>
      <c r="K10">
        <v>81733</v>
      </c>
      <c r="L10">
        <v>65346</v>
      </c>
      <c r="M10">
        <v>16387</v>
      </c>
      <c r="O10" t="s">
        <v>1448</v>
      </c>
      <c r="R10">
        <v>316136</v>
      </c>
      <c r="S10">
        <v>225095</v>
      </c>
      <c r="T10">
        <v>91041</v>
      </c>
      <c r="U10">
        <v>322630</v>
      </c>
      <c r="V10">
        <v>231890</v>
      </c>
      <c r="W10">
        <v>90740</v>
      </c>
      <c r="X10">
        <v>349748</v>
      </c>
      <c r="Y10">
        <v>237454</v>
      </c>
      <c r="Z10">
        <v>112294</v>
      </c>
    </row>
    <row r="11" spans="1:26" x14ac:dyDescent="0.3">
      <c r="A11">
        <v>172</v>
      </c>
      <c r="B11" t="s">
        <v>1511</v>
      </c>
      <c r="C11" t="s">
        <v>1553</v>
      </c>
      <c r="D11" t="s">
        <v>1511</v>
      </c>
      <c r="E11" t="s">
        <v>1550</v>
      </c>
      <c r="F11" s="34" t="s">
        <v>1442</v>
      </c>
      <c r="G11" t="s">
        <v>1533</v>
      </c>
      <c r="H11">
        <v>23466</v>
      </c>
      <c r="I11">
        <v>18843</v>
      </c>
      <c r="J11">
        <v>4623</v>
      </c>
      <c r="K11">
        <v>24191</v>
      </c>
      <c r="L11">
        <v>19390</v>
      </c>
      <c r="M11">
        <v>4801</v>
      </c>
      <c r="O11" t="s">
        <v>1449</v>
      </c>
      <c r="R11">
        <v>4481042</v>
      </c>
      <c r="S11">
        <v>2735966</v>
      </c>
      <c r="T11">
        <v>1745076</v>
      </c>
      <c r="U11">
        <v>4527446</v>
      </c>
      <c r="V11">
        <v>2804117</v>
      </c>
      <c r="W11">
        <v>1723329</v>
      </c>
      <c r="X11">
        <v>4933850</v>
      </c>
      <c r="Y11">
        <v>2867611</v>
      </c>
      <c r="Z11">
        <v>2066239</v>
      </c>
    </row>
    <row r="12" spans="1:26" x14ac:dyDescent="0.3">
      <c r="A12">
        <v>100</v>
      </c>
      <c r="B12" t="s">
        <v>1490</v>
      </c>
      <c r="C12" t="s">
        <v>1554</v>
      </c>
      <c r="D12" t="s">
        <v>1490</v>
      </c>
      <c r="E12" t="s">
        <v>1550</v>
      </c>
      <c r="F12" s="34" t="s">
        <v>1442</v>
      </c>
      <c r="G12" t="s">
        <v>1533</v>
      </c>
      <c r="H12">
        <v>163473</v>
      </c>
      <c r="I12">
        <v>122445</v>
      </c>
      <c r="J12">
        <v>41028</v>
      </c>
      <c r="K12">
        <v>165608</v>
      </c>
      <c r="L12">
        <v>125330</v>
      </c>
      <c r="M12">
        <v>40278</v>
      </c>
      <c r="O12" t="s">
        <v>1450</v>
      </c>
      <c r="R12">
        <v>479355</v>
      </c>
      <c r="S12">
        <v>364457</v>
      </c>
      <c r="T12">
        <v>114898</v>
      </c>
      <c r="U12">
        <v>488533</v>
      </c>
      <c r="V12">
        <v>375175</v>
      </c>
      <c r="W12">
        <v>113358</v>
      </c>
      <c r="X12">
        <v>533694</v>
      </c>
      <c r="Y12">
        <v>384818</v>
      </c>
      <c r="Z12">
        <v>148876</v>
      </c>
    </row>
    <row r="13" spans="1:26" x14ac:dyDescent="0.3">
      <c r="A13">
        <v>151</v>
      </c>
      <c r="B13" t="s">
        <v>1504</v>
      </c>
      <c r="C13" t="s">
        <v>1559</v>
      </c>
      <c r="D13" t="s">
        <v>1504</v>
      </c>
      <c r="E13" t="s">
        <v>1550</v>
      </c>
      <c r="F13" s="34" t="s">
        <v>1442</v>
      </c>
      <c r="G13" t="s">
        <v>1533</v>
      </c>
      <c r="H13">
        <v>26466</v>
      </c>
      <c r="I13">
        <v>21004</v>
      </c>
      <c r="J13">
        <v>5462</v>
      </c>
      <c r="K13">
        <v>26835</v>
      </c>
      <c r="L13">
        <v>21615</v>
      </c>
      <c r="M13">
        <v>5220</v>
      </c>
      <c r="O13" t="s">
        <v>1451</v>
      </c>
      <c r="R13">
        <v>1306055</v>
      </c>
      <c r="S13">
        <v>543293</v>
      </c>
      <c r="T13">
        <v>762762</v>
      </c>
      <c r="U13">
        <v>1310181</v>
      </c>
      <c r="V13">
        <v>553536</v>
      </c>
      <c r="W13">
        <v>756645</v>
      </c>
      <c r="X13">
        <v>1401456</v>
      </c>
      <c r="Y13">
        <v>563724</v>
      </c>
      <c r="Z13">
        <v>837732</v>
      </c>
    </row>
    <row r="14" spans="1:26" x14ac:dyDescent="0.3">
      <c r="A14">
        <v>25</v>
      </c>
      <c r="B14" t="s">
        <v>1470</v>
      </c>
      <c r="C14" t="s">
        <v>1574</v>
      </c>
      <c r="D14" t="s">
        <v>1470</v>
      </c>
      <c r="E14" t="s">
        <v>1576</v>
      </c>
      <c r="F14" s="34" t="s">
        <v>1452</v>
      </c>
      <c r="G14" t="s">
        <v>1537</v>
      </c>
      <c r="H14">
        <v>78892</v>
      </c>
      <c r="I14">
        <v>63636</v>
      </c>
      <c r="J14">
        <v>15256</v>
      </c>
      <c r="K14">
        <v>80691</v>
      </c>
      <c r="L14">
        <v>65407</v>
      </c>
      <c r="M14">
        <v>15284</v>
      </c>
      <c r="O14" t="s">
        <v>1452</v>
      </c>
      <c r="R14">
        <v>786154</v>
      </c>
      <c r="S14">
        <v>549976</v>
      </c>
      <c r="T14">
        <v>236178</v>
      </c>
      <c r="U14">
        <v>795405</v>
      </c>
      <c r="V14">
        <v>563700</v>
      </c>
      <c r="W14">
        <v>231705</v>
      </c>
      <c r="X14">
        <v>872014</v>
      </c>
      <c r="Y14">
        <v>576554</v>
      </c>
      <c r="Z14">
        <v>295460</v>
      </c>
    </row>
    <row r="15" spans="1:26" x14ac:dyDescent="0.3">
      <c r="A15">
        <v>73</v>
      </c>
      <c r="B15" t="s">
        <v>1481</v>
      </c>
      <c r="C15" t="s">
        <v>1544</v>
      </c>
      <c r="D15" t="s">
        <v>1630</v>
      </c>
      <c r="E15" t="s">
        <v>1543</v>
      </c>
      <c r="F15" s="34" t="s">
        <v>1452</v>
      </c>
      <c r="G15" t="s">
        <v>1537</v>
      </c>
      <c r="H15">
        <v>184897</v>
      </c>
      <c r="I15">
        <v>136955</v>
      </c>
      <c r="J15">
        <v>47942</v>
      </c>
      <c r="K15">
        <v>186551</v>
      </c>
      <c r="L15">
        <v>140577</v>
      </c>
      <c r="M15">
        <v>45974</v>
      </c>
      <c r="O15" t="s">
        <v>1453</v>
      </c>
      <c r="R15">
        <v>466424</v>
      </c>
      <c r="S15">
        <v>351791</v>
      </c>
      <c r="T15">
        <v>114633</v>
      </c>
      <c r="U15">
        <v>476008</v>
      </c>
      <c r="V15">
        <v>361442</v>
      </c>
      <c r="W15">
        <v>114566</v>
      </c>
      <c r="X15">
        <v>518026</v>
      </c>
      <c r="Y15">
        <v>370029</v>
      </c>
      <c r="Z15">
        <v>147997</v>
      </c>
    </row>
    <row r="16" spans="1:26" x14ac:dyDescent="0.3">
      <c r="A16">
        <v>115</v>
      </c>
      <c r="B16" t="s">
        <v>1495</v>
      </c>
      <c r="C16" t="s">
        <v>1555</v>
      </c>
      <c r="D16" t="s">
        <v>1495</v>
      </c>
      <c r="E16" t="s">
        <v>1550</v>
      </c>
      <c r="F16" s="34" t="s">
        <v>1452</v>
      </c>
      <c r="G16" t="s">
        <v>1537</v>
      </c>
      <c r="H16">
        <v>55796</v>
      </c>
      <c r="I16">
        <v>36381</v>
      </c>
      <c r="J16">
        <v>19415</v>
      </c>
      <c r="K16">
        <v>57662</v>
      </c>
      <c r="L16">
        <v>37367</v>
      </c>
      <c r="M16">
        <v>20295</v>
      </c>
    </row>
    <row r="17" spans="1:13" x14ac:dyDescent="0.3">
      <c r="A17">
        <v>214</v>
      </c>
      <c r="B17" t="s">
        <v>1522</v>
      </c>
      <c r="C17" t="s">
        <v>1577</v>
      </c>
      <c r="D17" t="s">
        <v>1522</v>
      </c>
      <c r="E17" t="s">
        <v>1576</v>
      </c>
      <c r="F17" s="34" t="s">
        <v>1452</v>
      </c>
      <c r="G17" t="s">
        <v>1537</v>
      </c>
      <c r="H17">
        <v>150329</v>
      </c>
      <c r="I17">
        <v>114968</v>
      </c>
      <c r="J17">
        <v>35361</v>
      </c>
      <c r="K17">
        <v>151783</v>
      </c>
      <c r="L17">
        <v>117640</v>
      </c>
      <c r="M17">
        <v>34143</v>
      </c>
    </row>
    <row r="18" spans="1:13" x14ac:dyDescent="0.3">
      <c r="A18">
        <v>139</v>
      </c>
      <c r="B18" t="s">
        <v>1501</v>
      </c>
      <c r="C18" t="s">
        <v>1557</v>
      </c>
      <c r="D18" t="s">
        <v>1501</v>
      </c>
      <c r="E18" t="s">
        <v>1550</v>
      </c>
      <c r="F18" s="34" t="s">
        <v>1452</v>
      </c>
      <c r="G18" t="s">
        <v>1537</v>
      </c>
      <c r="H18">
        <v>82891</v>
      </c>
      <c r="I18">
        <v>66239</v>
      </c>
      <c r="J18">
        <v>16652</v>
      </c>
      <c r="K18">
        <v>83663</v>
      </c>
      <c r="L18">
        <v>67676</v>
      </c>
      <c r="M18">
        <v>15987</v>
      </c>
    </row>
    <row r="19" spans="1:13" x14ac:dyDescent="0.3">
      <c r="A19">
        <v>85</v>
      </c>
      <c r="B19" t="s">
        <v>1485</v>
      </c>
      <c r="C19" t="s">
        <v>1558</v>
      </c>
      <c r="D19" t="s">
        <v>1485</v>
      </c>
      <c r="E19" t="s">
        <v>1550</v>
      </c>
      <c r="F19" s="34" t="s">
        <v>1452</v>
      </c>
      <c r="G19" t="s">
        <v>1537</v>
      </c>
      <c r="H19">
        <v>233349</v>
      </c>
      <c r="I19">
        <v>131797</v>
      </c>
      <c r="J19">
        <v>101552</v>
      </c>
      <c r="K19">
        <v>235055</v>
      </c>
      <c r="L19">
        <v>135033</v>
      </c>
      <c r="M19">
        <v>100022</v>
      </c>
    </row>
    <row r="20" spans="1:13" x14ac:dyDescent="0.3">
      <c r="A20">
        <v>118</v>
      </c>
      <c r="B20" t="s">
        <v>1496</v>
      </c>
      <c r="C20" t="s">
        <v>1560</v>
      </c>
      <c r="D20" t="s">
        <v>1496</v>
      </c>
      <c r="E20" t="s">
        <v>1562</v>
      </c>
      <c r="F20" s="34" t="s">
        <v>1453</v>
      </c>
      <c r="G20" t="s">
        <v>1535</v>
      </c>
      <c r="H20">
        <v>18833</v>
      </c>
      <c r="I20">
        <v>16290</v>
      </c>
      <c r="J20">
        <v>2543</v>
      </c>
      <c r="K20">
        <v>19562</v>
      </c>
      <c r="L20">
        <v>16761</v>
      </c>
      <c r="M20">
        <v>2801</v>
      </c>
    </row>
    <row r="21" spans="1:13" x14ac:dyDescent="0.3">
      <c r="A21">
        <v>157</v>
      </c>
      <c r="B21" t="s">
        <v>1506</v>
      </c>
      <c r="C21" t="s">
        <v>1541</v>
      </c>
      <c r="D21" t="s">
        <v>1631</v>
      </c>
      <c r="E21" t="s">
        <v>1543</v>
      </c>
      <c r="F21" s="34" t="s">
        <v>1453</v>
      </c>
      <c r="G21" t="s">
        <v>1535</v>
      </c>
      <c r="H21">
        <v>99204</v>
      </c>
      <c r="I21">
        <v>77276</v>
      </c>
      <c r="J21">
        <v>21928</v>
      </c>
      <c r="K21">
        <v>101644</v>
      </c>
      <c r="L21">
        <v>79358</v>
      </c>
      <c r="M21">
        <v>22286</v>
      </c>
    </row>
    <row r="22" spans="1:13" x14ac:dyDescent="0.3">
      <c r="A22">
        <v>4</v>
      </c>
      <c r="B22" t="s">
        <v>1466</v>
      </c>
      <c r="C22" t="s">
        <v>1565</v>
      </c>
      <c r="D22" t="s">
        <v>1632</v>
      </c>
      <c r="E22" t="s">
        <v>1562</v>
      </c>
      <c r="F22" s="34" t="s">
        <v>1453</v>
      </c>
      <c r="G22" t="s">
        <v>1535</v>
      </c>
      <c r="H22">
        <v>118100</v>
      </c>
      <c r="I22">
        <v>94492</v>
      </c>
      <c r="J22">
        <v>23608</v>
      </c>
      <c r="K22">
        <v>120326</v>
      </c>
      <c r="L22">
        <v>97311</v>
      </c>
      <c r="M22">
        <v>23015</v>
      </c>
    </row>
    <row r="23" spans="1:13" x14ac:dyDescent="0.3">
      <c r="A23">
        <v>91</v>
      </c>
      <c r="B23" t="s">
        <v>1487</v>
      </c>
      <c r="C23" t="s">
        <v>1546</v>
      </c>
      <c r="D23" t="s">
        <v>1487</v>
      </c>
      <c r="E23" t="s">
        <v>1543</v>
      </c>
      <c r="F23" s="34" t="s">
        <v>1453</v>
      </c>
      <c r="G23" t="s">
        <v>1535</v>
      </c>
      <c r="H23">
        <v>181993</v>
      </c>
      <c r="I23">
        <v>123358</v>
      </c>
      <c r="J23">
        <v>58635</v>
      </c>
      <c r="K23">
        <v>184535</v>
      </c>
      <c r="L23">
        <v>126638</v>
      </c>
      <c r="M23">
        <v>57897</v>
      </c>
    </row>
    <row r="24" spans="1:13" x14ac:dyDescent="0.3">
      <c r="A24">
        <v>61</v>
      </c>
      <c r="B24" t="s">
        <v>1478</v>
      </c>
      <c r="C24" t="s">
        <v>1572</v>
      </c>
      <c r="D24" t="s">
        <v>1478</v>
      </c>
      <c r="E24" t="s">
        <v>1562</v>
      </c>
      <c r="F24" s="34" t="s">
        <v>1453</v>
      </c>
      <c r="G24" t="s">
        <v>1535</v>
      </c>
      <c r="H24">
        <v>28088</v>
      </c>
      <c r="I24">
        <v>23473</v>
      </c>
      <c r="J24">
        <v>4615</v>
      </c>
      <c r="K24">
        <v>29054</v>
      </c>
      <c r="L24">
        <v>24022</v>
      </c>
      <c r="M24">
        <v>5032</v>
      </c>
    </row>
    <row r="25" spans="1:13" x14ac:dyDescent="0.3">
      <c r="A25">
        <v>79</v>
      </c>
      <c r="B25" t="s">
        <v>1483</v>
      </c>
      <c r="C25" t="s">
        <v>1547</v>
      </c>
      <c r="D25" t="s">
        <v>1633</v>
      </c>
      <c r="E25" t="s">
        <v>1543</v>
      </c>
      <c r="F25" s="34" t="s">
        <v>1453</v>
      </c>
      <c r="G25" t="s">
        <v>1535</v>
      </c>
      <c r="H25">
        <v>20206</v>
      </c>
      <c r="I25">
        <v>16902</v>
      </c>
      <c r="J25">
        <v>3304</v>
      </c>
      <c r="K25">
        <v>20887</v>
      </c>
      <c r="L25">
        <v>17352</v>
      </c>
      <c r="M25">
        <v>3535</v>
      </c>
    </row>
    <row r="26" spans="1:13" x14ac:dyDescent="0.3">
      <c r="A26">
        <v>22</v>
      </c>
      <c r="B26" t="s">
        <v>1444</v>
      </c>
      <c r="C26" t="s">
        <v>1549</v>
      </c>
      <c r="D26" t="s">
        <v>1444</v>
      </c>
      <c r="E26" t="s">
        <v>1550</v>
      </c>
      <c r="F26" s="34" t="s">
        <v>1444</v>
      </c>
      <c r="G26" t="s">
        <v>1534</v>
      </c>
      <c r="H26">
        <v>110402</v>
      </c>
      <c r="I26">
        <v>64024</v>
      </c>
      <c r="J26">
        <v>46378</v>
      </c>
      <c r="K26">
        <v>108369</v>
      </c>
      <c r="L26">
        <v>65024</v>
      </c>
      <c r="M26">
        <v>43345</v>
      </c>
    </row>
    <row r="27" spans="1:13" x14ac:dyDescent="0.3">
      <c r="A27">
        <v>88</v>
      </c>
      <c r="B27" t="s">
        <v>1486</v>
      </c>
      <c r="C27" t="s">
        <v>1551</v>
      </c>
      <c r="D27" t="s">
        <v>1634</v>
      </c>
      <c r="E27" t="s">
        <v>1550</v>
      </c>
      <c r="F27" s="34" t="s">
        <v>1444</v>
      </c>
      <c r="G27" t="s">
        <v>1534</v>
      </c>
      <c r="H27">
        <v>1474</v>
      </c>
      <c r="I27">
        <v>614</v>
      </c>
      <c r="J27">
        <v>860</v>
      </c>
      <c r="K27">
        <v>1352</v>
      </c>
      <c r="L27">
        <v>627</v>
      </c>
      <c r="M27">
        <v>725</v>
      </c>
    </row>
    <row r="28" spans="1:13" x14ac:dyDescent="0.3">
      <c r="A28">
        <v>208</v>
      </c>
      <c r="B28" t="s">
        <v>1520</v>
      </c>
      <c r="C28" t="s">
        <v>1556</v>
      </c>
      <c r="D28" t="s">
        <v>1524</v>
      </c>
      <c r="E28" t="s">
        <v>1550</v>
      </c>
      <c r="F28" s="34" t="s">
        <v>1444</v>
      </c>
      <c r="G28" t="s">
        <v>1534</v>
      </c>
      <c r="H28">
        <v>10166</v>
      </c>
      <c r="I28">
        <v>8211</v>
      </c>
      <c r="J28">
        <v>1955</v>
      </c>
      <c r="K28">
        <v>10361</v>
      </c>
      <c r="L28">
        <v>8311</v>
      </c>
      <c r="M28">
        <v>2050</v>
      </c>
    </row>
    <row r="29" spans="1:13" x14ac:dyDescent="0.3">
      <c r="A29">
        <v>13</v>
      </c>
      <c r="B29" t="s">
        <v>1469</v>
      </c>
      <c r="C29" t="s">
        <v>1600</v>
      </c>
      <c r="D29" t="s">
        <v>1635</v>
      </c>
      <c r="E29" t="s">
        <v>1599</v>
      </c>
      <c r="F29" s="34" t="s">
        <v>1443</v>
      </c>
      <c r="G29" t="s">
        <v>1532</v>
      </c>
      <c r="H29">
        <v>19249</v>
      </c>
      <c r="I29">
        <v>5366</v>
      </c>
      <c r="J29">
        <v>13883</v>
      </c>
      <c r="K29">
        <v>20579</v>
      </c>
      <c r="L29">
        <v>5432</v>
      </c>
      <c r="M29">
        <v>15147</v>
      </c>
    </row>
    <row r="30" spans="1:13" x14ac:dyDescent="0.3">
      <c r="A30">
        <v>124</v>
      </c>
      <c r="B30" t="s">
        <v>1497</v>
      </c>
      <c r="C30" t="s">
        <v>1608</v>
      </c>
      <c r="D30" t="s">
        <v>1525</v>
      </c>
      <c r="E30" t="s">
        <v>1447</v>
      </c>
      <c r="F30" s="34" t="s">
        <v>1443</v>
      </c>
      <c r="G30" t="s">
        <v>1532</v>
      </c>
      <c r="H30">
        <v>5658</v>
      </c>
      <c r="I30">
        <v>3562</v>
      </c>
      <c r="J30">
        <v>2096</v>
      </c>
      <c r="K30">
        <v>5491</v>
      </c>
      <c r="L30">
        <v>3641</v>
      </c>
      <c r="M30">
        <v>1850</v>
      </c>
    </row>
    <row r="31" spans="1:13" x14ac:dyDescent="0.3">
      <c r="A31">
        <v>70</v>
      </c>
      <c r="B31" t="s">
        <v>1480</v>
      </c>
      <c r="C31" t="s">
        <v>1613</v>
      </c>
      <c r="D31" t="s">
        <v>1480</v>
      </c>
      <c r="E31" t="s">
        <v>1447</v>
      </c>
      <c r="F31" s="34" t="s">
        <v>1443</v>
      </c>
      <c r="G31" t="s">
        <v>1532</v>
      </c>
      <c r="H31">
        <v>10102</v>
      </c>
      <c r="I31">
        <v>3173</v>
      </c>
      <c r="J31">
        <v>6929</v>
      </c>
      <c r="K31">
        <v>9543</v>
      </c>
      <c r="L31">
        <v>3303</v>
      </c>
      <c r="M31">
        <v>6240</v>
      </c>
    </row>
    <row r="32" spans="1:13" x14ac:dyDescent="0.3">
      <c r="A32">
        <v>55</v>
      </c>
      <c r="B32" t="s">
        <v>1476</v>
      </c>
      <c r="C32" t="s">
        <v>1606</v>
      </c>
      <c r="D32" t="s">
        <v>1607</v>
      </c>
      <c r="E32" t="s">
        <v>1599</v>
      </c>
      <c r="F32" s="34" t="s">
        <v>1443</v>
      </c>
      <c r="G32" t="s">
        <v>1532</v>
      </c>
      <c r="H32">
        <v>17442</v>
      </c>
      <c r="I32">
        <v>12909</v>
      </c>
      <c r="J32">
        <v>4533</v>
      </c>
      <c r="K32">
        <v>17538</v>
      </c>
      <c r="L32">
        <v>13180</v>
      </c>
      <c r="M32">
        <v>4358</v>
      </c>
    </row>
    <row r="33" spans="1:13" x14ac:dyDescent="0.3">
      <c r="A33">
        <v>166</v>
      </c>
      <c r="B33" t="s">
        <v>1509</v>
      </c>
      <c r="C33" t="s">
        <v>1602</v>
      </c>
      <c r="D33" t="s">
        <v>1509</v>
      </c>
      <c r="E33" t="s">
        <v>1599</v>
      </c>
      <c r="F33" s="34" t="s">
        <v>1446</v>
      </c>
      <c r="G33" t="s">
        <v>1538</v>
      </c>
      <c r="H33">
        <v>115040</v>
      </c>
      <c r="I33">
        <v>82222</v>
      </c>
      <c r="J33">
        <v>32818</v>
      </c>
      <c r="K33">
        <v>116423</v>
      </c>
      <c r="L33">
        <v>84634</v>
      </c>
      <c r="M33">
        <v>31789</v>
      </c>
    </row>
    <row r="34" spans="1:13" x14ac:dyDescent="0.3">
      <c r="A34">
        <v>145</v>
      </c>
      <c r="B34" t="s">
        <v>1502</v>
      </c>
      <c r="C34" t="s">
        <v>1583</v>
      </c>
      <c r="D34" t="s">
        <v>1502</v>
      </c>
      <c r="E34" t="s">
        <v>1580</v>
      </c>
      <c r="F34" s="34" t="s">
        <v>1446</v>
      </c>
      <c r="G34" t="s">
        <v>1538</v>
      </c>
      <c r="H34">
        <v>24878</v>
      </c>
      <c r="I34">
        <v>18889</v>
      </c>
      <c r="J34">
        <v>5989</v>
      </c>
      <c r="K34">
        <v>25060</v>
      </c>
      <c r="L34">
        <v>19411</v>
      </c>
      <c r="M34">
        <v>5649</v>
      </c>
    </row>
    <row r="35" spans="1:13" x14ac:dyDescent="0.3">
      <c r="A35">
        <v>187</v>
      </c>
      <c r="B35" t="s">
        <v>1516</v>
      </c>
      <c r="C35" t="s">
        <v>1587</v>
      </c>
      <c r="D35" t="s">
        <v>1516</v>
      </c>
      <c r="E35" t="s">
        <v>1580</v>
      </c>
      <c r="F35" s="34" t="s">
        <v>1446</v>
      </c>
      <c r="G35" t="s">
        <v>1538</v>
      </c>
      <c r="H35">
        <v>42603</v>
      </c>
      <c r="I35">
        <v>26557</v>
      </c>
      <c r="J35">
        <v>16046</v>
      </c>
      <c r="K35">
        <v>42725</v>
      </c>
      <c r="L35">
        <v>27423</v>
      </c>
      <c r="M35">
        <v>15302</v>
      </c>
    </row>
    <row r="36" spans="1:13" x14ac:dyDescent="0.3">
      <c r="A36">
        <v>10</v>
      </c>
      <c r="B36" t="s">
        <v>1468</v>
      </c>
      <c r="C36" t="s">
        <v>1588</v>
      </c>
      <c r="D36" t="s">
        <v>1636</v>
      </c>
      <c r="E36" t="s">
        <v>1580</v>
      </c>
      <c r="F36" s="34" t="s">
        <v>1446</v>
      </c>
      <c r="G36" t="s">
        <v>1538</v>
      </c>
      <c r="H36">
        <v>26530</v>
      </c>
      <c r="I36">
        <v>22627</v>
      </c>
      <c r="J36">
        <v>3903</v>
      </c>
      <c r="K36">
        <v>27262</v>
      </c>
      <c r="L36">
        <v>23487</v>
      </c>
      <c r="M36">
        <v>3775</v>
      </c>
    </row>
    <row r="37" spans="1:13" x14ac:dyDescent="0.3">
      <c r="A37">
        <v>103</v>
      </c>
      <c r="B37" t="s">
        <v>1491</v>
      </c>
      <c r="C37" t="s">
        <v>1590</v>
      </c>
      <c r="D37" t="s">
        <v>1491</v>
      </c>
      <c r="E37" t="s">
        <v>1580</v>
      </c>
      <c r="F37" s="34" t="s">
        <v>1446</v>
      </c>
      <c r="G37" t="s">
        <v>1538</v>
      </c>
      <c r="H37">
        <v>50290</v>
      </c>
      <c r="I37">
        <v>29775</v>
      </c>
      <c r="J37">
        <v>20515</v>
      </c>
      <c r="K37">
        <v>49217</v>
      </c>
      <c r="L37">
        <v>30597</v>
      </c>
      <c r="M37">
        <v>18620</v>
      </c>
    </row>
    <row r="38" spans="1:13" x14ac:dyDescent="0.3">
      <c r="A38">
        <v>178</v>
      </c>
      <c r="B38" t="s">
        <v>1513</v>
      </c>
      <c r="C38" t="s">
        <v>1595</v>
      </c>
      <c r="D38" t="s">
        <v>1513</v>
      </c>
      <c r="E38" t="s">
        <v>1580</v>
      </c>
      <c r="F38" s="34" t="s">
        <v>1446</v>
      </c>
      <c r="G38" t="s">
        <v>1538</v>
      </c>
      <c r="H38">
        <v>13024</v>
      </c>
      <c r="I38">
        <v>11282</v>
      </c>
      <c r="J38">
        <v>1742</v>
      </c>
      <c r="K38">
        <v>13402</v>
      </c>
      <c r="L38">
        <v>11612</v>
      </c>
      <c r="M38">
        <v>1790</v>
      </c>
    </row>
    <row r="39" spans="1:13" x14ac:dyDescent="0.3">
      <c r="A39">
        <v>1</v>
      </c>
      <c r="B39" t="s">
        <v>1465</v>
      </c>
      <c r="C39" t="s">
        <v>1581</v>
      </c>
      <c r="D39" t="s">
        <v>1637</v>
      </c>
      <c r="E39" t="s">
        <v>1580</v>
      </c>
      <c r="F39" s="34" t="s">
        <v>1448</v>
      </c>
      <c r="G39" t="s">
        <v>1531</v>
      </c>
      <c r="H39">
        <v>38543</v>
      </c>
      <c r="I39">
        <v>27306</v>
      </c>
      <c r="J39">
        <v>11237</v>
      </c>
      <c r="K39">
        <v>39078</v>
      </c>
      <c r="L39">
        <v>28044</v>
      </c>
      <c r="M39">
        <v>11034</v>
      </c>
    </row>
    <row r="40" spans="1:13" x14ac:dyDescent="0.3">
      <c r="A40">
        <v>46</v>
      </c>
      <c r="B40" t="s">
        <v>1475</v>
      </c>
      <c r="C40" t="s">
        <v>1604</v>
      </c>
      <c r="D40" t="s">
        <v>1475</v>
      </c>
      <c r="E40" t="s">
        <v>1599</v>
      </c>
      <c r="F40" s="34" t="s">
        <v>1448</v>
      </c>
      <c r="G40" t="s">
        <v>1531</v>
      </c>
      <c r="H40">
        <v>107867</v>
      </c>
      <c r="I40">
        <v>80496</v>
      </c>
      <c r="J40">
        <v>4356</v>
      </c>
      <c r="K40">
        <v>110046</v>
      </c>
      <c r="L40">
        <v>83496</v>
      </c>
      <c r="M40">
        <v>26550</v>
      </c>
    </row>
    <row r="41" spans="1:13" x14ac:dyDescent="0.3">
      <c r="A41">
        <v>163</v>
      </c>
      <c r="B41" t="s">
        <v>1508</v>
      </c>
      <c r="C41" t="s">
        <v>1605</v>
      </c>
      <c r="D41" t="s">
        <v>1508</v>
      </c>
      <c r="E41" t="s">
        <v>1599</v>
      </c>
      <c r="F41" s="34" t="s">
        <v>1448</v>
      </c>
      <c r="G41" t="s">
        <v>1531</v>
      </c>
      <c r="H41">
        <v>44593</v>
      </c>
      <c r="I41">
        <v>35622</v>
      </c>
      <c r="J41">
        <v>8971</v>
      </c>
      <c r="K41">
        <v>46060</v>
      </c>
      <c r="L41">
        <v>36714</v>
      </c>
      <c r="M41">
        <v>9346</v>
      </c>
    </row>
    <row r="42" spans="1:13" x14ac:dyDescent="0.3">
      <c r="A42">
        <v>112</v>
      </c>
      <c r="B42" t="s">
        <v>1494</v>
      </c>
      <c r="C42" t="s">
        <v>1596</v>
      </c>
      <c r="D42" t="s">
        <v>1494</v>
      </c>
      <c r="E42" t="s">
        <v>1597</v>
      </c>
      <c r="F42" s="34" t="s">
        <v>1448</v>
      </c>
      <c r="G42" t="s">
        <v>1531</v>
      </c>
      <c r="H42">
        <v>13902</v>
      </c>
      <c r="I42">
        <v>8893</v>
      </c>
      <c r="J42">
        <v>69313</v>
      </c>
      <c r="K42">
        <v>14133</v>
      </c>
      <c r="L42">
        <v>9123</v>
      </c>
      <c r="M42">
        <v>5010</v>
      </c>
    </row>
    <row r="43" spans="1:13" x14ac:dyDescent="0.3">
      <c r="A43">
        <v>97</v>
      </c>
      <c r="B43" t="s">
        <v>1489</v>
      </c>
      <c r="C43" t="s">
        <v>1594</v>
      </c>
      <c r="D43" t="s">
        <v>1489</v>
      </c>
      <c r="E43" t="s">
        <v>1580</v>
      </c>
      <c r="F43" s="34" t="s">
        <v>1448</v>
      </c>
      <c r="G43" t="s">
        <v>1531</v>
      </c>
      <c r="H43">
        <v>111231</v>
      </c>
      <c r="I43">
        <v>72778</v>
      </c>
      <c r="J43">
        <v>38453</v>
      </c>
      <c r="K43">
        <v>113313</v>
      </c>
      <c r="L43">
        <v>74513</v>
      </c>
      <c r="M43">
        <v>38800</v>
      </c>
    </row>
    <row r="44" spans="1:13" x14ac:dyDescent="0.3">
      <c r="A44">
        <v>169</v>
      </c>
      <c r="B44" t="s">
        <v>1510</v>
      </c>
      <c r="C44" t="s">
        <v>1610</v>
      </c>
      <c r="D44" t="s">
        <v>1638</v>
      </c>
      <c r="E44" t="s">
        <v>1447</v>
      </c>
      <c r="F44" s="34" t="s">
        <v>1447</v>
      </c>
      <c r="G44" t="s">
        <v>1530</v>
      </c>
      <c r="H44">
        <v>8415</v>
      </c>
      <c r="I44">
        <v>7315</v>
      </c>
      <c r="J44">
        <v>1100</v>
      </c>
      <c r="K44">
        <v>9000</v>
      </c>
      <c r="L44">
        <v>7676</v>
      </c>
      <c r="M44">
        <v>1324</v>
      </c>
    </row>
    <row r="45" spans="1:13" x14ac:dyDescent="0.3">
      <c r="A45">
        <v>133</v>
      </c>
      <c r="B45" t="s">
        <v>1500</v>
      </c>
      <c r="C45" t="s">
        <v>1612</v>
      </c>
      <c r="D45" t="s">
        <v>1500</v>
      </c>
      <c r="E45" t="s">
        <v>1447</v>
      </c>
      <c r="F45" s="34" t="s">
        <v>1447</v>
      </c>
      <c r="G45" t="s">
        <v>1530</v>
      </c>
      <c r="H45">
        <v>3191</v>
      </c>
      <c r="I45">
        <v>2679</v>
      </c>
      <c r="J45">
        <v>512</v>
      </c>
      <c r="K45">
        <v>3252</v>
      </c>
      <c r="L45">
        <v>2743</v>
      </c>
      <c r="M45">
        <v>509</v>
      </c>
    </row>
    <row r="46" spans="1:13" x14ac:dyDescent="0.3">
      <c r="A46">
        <v>82</v>
      </c>
      <c r="B46" t="s">
        <v>1484</v>
      </c>
      <c r="C46" t="s">
        <v>1614</v>
      </c>
      <c r="D46" t="s">
        <v>1484</v>
      </c>
      <c r="E46" t="s">
        <v>1447</v>
      </c>
      <c r="F46" s="34" t="s">
        <v>1447</v>
      </c>
      <c r="G46" t="s">
        <v>1530</v>
      </c>
      <c r="H46">
        <v>16421</v>
      </c>
      <c r="I46">
        <v>13025</v>
      </c>
      <c r="J46">
        <v>3396</v>
      </c>
      <c r="K46">
        <v>16818</v>
      </c>
      <c r="L46">
        <v>13296</v>
      </c>
      <c r="M46">
        <v>3522</v>
      </c>
    </row>
    <row r="47" spans="1:13" x14ac:dyDescent="0.3">
      <c r="A47">
        <v>202</v>
      </c>
      <c r="B47" t="s">
        <v>1519</v>
      </c>
      <c r="C47" t="s">
        <v>1615</v>
      </c>
      <c r="D47" t="s">
        <v>1519</v>
      </c>
      <c r="E47" t="s">
        <v>1447</v>
      </c>
      <c r="F47" s="34" t="s">
        <v>1447</v>
      </c>
      <c r="G47" t="s">
        <v>1530</v>
      </c>
      <c r="H47">
        <v>628</v>
      </c>
      <c r="I47">
        <v>469</v>
      </c>
      <c r="J47">
        <v>159</v>
      </c>
      <c r="K47">
        <v>650</v>
      </c>
      <c r="L47">
        <v>489</v>
      </c>
      <c r="M47">
        <v>161</v>
      </c>
    </row>
    <row r="48" spans="1:13" x14ac:dyDescent="0.3">
      <c r="A48">
        <v>109</v>
      </c>
      <c r="B48" t="s">
        <v>1493</v>
      </c>
      <c r="C48" t="s">
        <v>1616</v>
      </c>
      <c r="D48" t="s">
        <v>1493</v>
      </c>
      <c r="E48" t="s">
        <v>1447</v>
      </c>
      <c r="F48" s="34" t="s">
        <v>1447</v>
      </c>
      <c r="G48" t="s">
        <v>1530</v>
      </c>
      <c r="H48">
        <v>5001</v>
      </c>
      <c r="I48">
        <v>4267</v>
      </c>
      <c r="J48">
        <v>734</v>
      </c>
      <c r="K48">
        <v>5012</v>
      </c>
      <c r="L48">
        <v>4362</v>
      </c>
      <c r="M48">
        <v>650</v>
      </c>
    </row>
    <row r="49" spans="1:13" x14ac:dyDescent="0.3">
      <c r="A49">
        <v>130</v>
      </c>
      <c r="B49" t="s">
        <v>1499</v>
      </c>
      <c r="C49" t="s">
        <v>1617</v>
      </c>
      <c r="D49" t="s">
        <v>1618</v>
      </c>
      <c r="E49" t="s">
        <v>1447</v>
      </c>
      <c r="F49" s="34" t="s">
        <v>1447</v>
      </c>
      <c r="G49" t="s">
        <v>1530</v>
      </c>
      <c r="H49">
        <v>6033</v>
      </c>
      <c r="I49">
        <v>5177</v>
      </c>
      <c r="J49">
        <v>856</v>
      </c>
      <c r="K49">
        <v>6061</v>
      </c>
      <c r="L49">
        <v>5246</v>
      </c>
      <c r="M49">
        <v>815</v>
      </c>
    </row>
    <row r="50" spans="1:13" x14ac:dyDescent="0.3">
      <c r="A50">
        <v>184</v>
      </c>
      <c r="B50" t="s">
        <v>1515</v>
      </c>
      <c r="C50" t="s">
        <v>1619</v>
      </c>
      <c r="D50" t="s">
        <v>1515</v>
      </c>
      <c r="E50" t="s">
        <v>1447</v>
      </c>
      <c r="F50" s="34" t="s">
        <v>1447</v>
      </c>
      <c r="G50" t="s">
        <v>1530</v>
      </c>
      <c r="H50">
        <v>332768</v>
      </c>
      <c r="I50">
        <v>150406</v>
      </c>
      <c r="J50">
        <v>182362</v>
      </c>
      <c r="K50">
        <v>333688</v>
      </c>
      <c r="L50">
        <v>153448</v>
      </c>
      <c r="M50">
        <v>180240</v>
      </c>
    </row>
    <row r="51" spans="1:13" x14ac:dyDescent="0.3">
      <c r="A51">
        <v>148</v>
      </c>
      <c r="B51" t="s">
        <v>1503</v>
      </c>
      <c r="C51" t="s">
        <v>1620</v>
      </c>
      <c r="D51" t="s">
        <v>1639</v>
      </c>
      <c r="E51" t="s">
        <v>1447</v>
      </c>
      <c r="F51" s="34" t="s">
        <v>1447</v>
      </c>
      <c r="G51" t="s">
        <v>1530</v>
      </c>
      <c r="H51">
        <v>6352</v>
      </c>
      <c r="I51">
        <v>4103</v>
      </c>
      <c r="J51">
        <v>2249</v>
      </c>
      <c r="K51">
        <v>6779</v>
      </c>
      <c r="L51">
        <v>4252</v>
      </c>
      <c r="M51">
        <v>2527</v>
      </c>
    </row>
    <row r="52" spans="1:13" x14ac:dyDescent="0.3">
      <c r="A52">
        <v>76</v>
      </c>
      <c r="B52" t="s">
        <v>1482</v>
      </c>
      <c r="C52" t="s">
        <v>1622</v>
      </c>
      <c r="D52" t="s">
        <v>1482</v>
      </c>
      <c r="E52" t="s">
        <v>1447</v>
      </c>
      <c r="F52" s="34" t="s">
        <v>1447</v>
      </c>
      <c r="G52" t="s">
        <v>1530</v>
      </c>
      <c r="H52">
        <v>21534</v>
      </c>
      <c r="I52">
        <v>18165</v>
      </c>
      <c r="J52">
        <v>3369</v>
      </c>
      <c r="K52">
        <v>22533</v>
      </c>
      <c r="L52">
        <v>18737</v>
      </c>
      <c r="M52">
        <v>3796</v>
      </c>
    </row>
    <row r="53" spans="1:13" x14ac:dyDescent="0.3">
      <c r="A53">
        <v>34</v>
      </c>
      <c r="B53" t="s">
        <v>1472</v>
      </c>
      <c r="C53" t="s">
        <v>1623</v>
      </c>
      <c r="D53" t="s">
        <v>1472</v>
      </c>
      <c r="E53" t="s">
        <v>1447</v>
      </c>
      <c r="F53" s="34" t="s">
        <v>1447</v>
      </c>
      <c r="G53" t="s">
        <v>1530</v>
      </c>
      <c r="H53">
        <v>17177</v>
      </c>
      <c r="I53">
        <v>9958</v>
      </c>
      <c r="J53">
        <v>7219</v>
      </c>
      <c r="K53">
        <v>17242</v>
      </c>
      <c r="L53">
        <v>10274</v>
      </c>
      <c r="M53">
        <v>6968</v>
      </c>
    </row>
    <row r="54" spans="1:13" x14ac:dyDescent="0.3">
      <c r="A54">
        <v>64</v>
      </c>
      <c r="B54" t="s">
        <v>1479</v>
      </c>
      <c r="C54" t="s">
        <v>1624</v>
      </c>
      <c r="D54" t="s">
        <v>1479</v>
      </c>
      <c r="E54" t="s">
        <v>1445</v>
      </c>
      <c r="F54" s="34" t="s">
        <v>1445</v>
      </c>
      <c r="G54" t="s">
        <v>1529</v>
      </c>
      <c r="H54">
        <v>4479</v>
      </c>
      <c r="I54">
        <v>3266</v>
      </c>
      <c r="J54">
        <v>1213</v>
      </c>
      <c r="K54">
        <v>4438</v>
      </c>
      <c r="L54">
        <v>3310</v>
      </c>
      <c r="M54">
        <v>1128</v>
      </c>
    </row>
    <row r="55" spans="1:13" x14ac:dyDescent="0.3">
      <c r="A55">
        <v>175</v>
      </c>
      <c r="B55" t="s">
        <v>1512</v>
      </c>
      <c r="C55" t="s">
        <v>1625</v>
      </c>
      <c r="D55" t="s">
        <v>1512</v>
      </c>
      <c r="E55" t="s">
        <v>1445</v>
      </c>
      <c r="F55" s="34" t="s">
        <v>1445</v>
      </c>
      <c r="G55" t="s">
        <v>1529</v>
      </c>
      <c r="H55">
        <v>10441</v>
      </c>
      <c r="I55">
        <v>6772</v>
      </c>
      <c r="J55">
        <v>3669</v>
      </c>
      <c r="K55">
        <v>10263</v>
      </c>
      <c r="L55">
        <v>6886</v>
      </c>
      <c r="M55">
        <v>3377</v>
      </c>
    </row>
    <row r="56" spans="1:13" x14ac:dyDescent="0.3">
      <c r="A56">
        <v>160</v>
      </c>
      <c r="B56" t="s">
        <v>1507</v>
      </c>
      <c r="C56" t="s">
        <v>1626</v>
      </c>
      <c r="D56" t="s">
        <v>1507</v>
      </c>
      <c r="E56" t="s">
        <v>1445</v>
      </c>
      <c r="F56" s="34" t="s">
        <v>1445</v>
      </c>
      <c r="G56" t="s">
        <v>1529</v>
      </c>
      <c r="H56">
        <v>29730</v>
      </c>
      <c r="I56">
        <v>20699</v>
      </c>
      <c r="J56">
        <v>9031</v>
      </c>
      <c r="K56">
        <v>30615</v>
      </c>
      <c r="L56">
        <v>21037</v>
      </c>
      <c r="M56">
        <v>9578</v>
      </c>
    </row>
    <row r="57" spans="1:13" x14ac:dyDescent="0.3">
      <c r="A57">
        <v>106</v>
      </c>
      <c r="B57" t="s">
        <v>1492</v>
      </c>
      <c r="C57" t="s">
        <v>1627</v>
      </c>
      <c r="D57" t="s">
        <v>1492</v>
      </c>
      <c r="E57" t="s">
        <v>1445</v>
      </c>
      <c r="F57" s="34" t="s">
        <v>1445</v>
      </c>
      <c r="G57" t="s">
        <v>1529</v>
      </c>
      <c r="H57">
        <v>4485</v>
      </c>
      <c r="I57">
        <v>3550</v>
      </c>
      <c r="J57">
        <v>935</v>
      </c>
      <c r="K57">
        <v>4382</v>
      </c>
      <c r="L57">
        <v>3601</v>
      </c>
      <c r="M57">
        <v>781</v>
      </c>
    </row>
    <row r="58" spans="1:13" x14ac:dyDescent="0.3">
      <c r="A58">
        <v>211</v>
      </c>
      <c r="B58" t="s">
        <v>1521</v>
      </c>
      <c r="C58" t="s">
        <v>1578</v>
      </c>
      <c r="D58" t="s">
        <v>1521</v>
      </c>
      <c r="E58" t="s">
        <v>1580</v>
      </c>
      <c r="F58" s="34" t="s">
        <v>1451</v>
      </c>
      <c r="G58" t="s">
        <v>1528</v>
      </c>
      <c r="H58">
        <v>121344</v>
      </c>
      <c r="I58">
        <v>90220</v>
      </c>
      <c r="J58">
        <v>228910</v>
      </c>
      <c r="K58">
        <v>123989</v>
      </c>
      <c r="L58">
        <v>91800</v>
      </c>
      <c r="M58">
        <v>32189</v>
      </c>
    </row>
    <row r="59" spans="1:13" x14ac:dyDescent="0.3">
      <c r="A59">
        <v>43</v>
      </c>
      <c r="B59" t="s">
        <v>1474</v>
      </c>
      <c r="C59" t="s">
        <v>1567</v>
      </c>
      <c r="D59" t="s">
        <v>1640</v>
      </c>
      <c r="E59" t="s">
        <v>1562</v>
      </c>
      <c r="F59" s="34" t="s">
        <v>1451</v>
      </c>
      <c r="G59" t="s">
        <v>1528</v>
      </c>
      <c r="H59">
        <v>479893</v>
      </c>
      <c r="I59">
        <v>258089</v>
      </c>
      <c r="J59">
        <v>284789</v>
      </c>
      <c r="K59">
        <v>492075</v>
      </c>
      <c r="L59">
        <v>263410</v>
      </c>
      <c r="M59">
        <v>228665</v>
      </c>
    </row>
    <row r="60" spans="1:13" x14ac:dyDescent="0.3">
      <c r="A60">
        <v>181</v>
      </c>
      <c r="B60" t="s">
        <v>1514</v>
      </c>
      <c r="C60" t="s">
        <v>1570</v>
      </c>
      <c r="D60" t="s">
        <v>1514</v>
      </c>
      <c r="E60" t="s">
        <v>1562</v>
      </c>
      <c r="F60" s="34" t="s">
        <v>1451</v>
      </c>
      <c r="G60" t="s">
        <v>1528</v>
      </c>
      <c r="H60">
        <v>383257</v>
      </c>
      <c r="I60">
        <v>89457</v>
      </c>
      <c r="J60">
        <v>158819</v>
      </c>
      <c r="K60">
        <v>382914</v>
      </c>
      <c r="L60">
        <v>90982</v>
      </c>
      <c r="M60">
        <v>291932</v>
      </c>
    </row>
    <row r="61" spans="1:13" x14ac:dyDescent="0.3">
      <c r="A61">
        <v>142</v>
      </c>
      <c r="B61" t="s">
        <v>1451</v>
      </c>
      <c r="C61" t="s">
        <v>1628</v>
      </c>
      <c r="D61" t="s">
        <v>1451</v>
      </c>
      <c r="E61" t="s">
        <v>1451</v>
      </c>
      <c r="F61" s="34" t="s">
        <v>1451</v>
      </c>
      <c r="G61" t="s">
        <v>1528</v>
      </c>
      <c r="H61">
        <v>31409</v>
      </c>
      <c r="I61">
        <v>19584</v>
      </c>
      <c r="J61">
        <v>11825</v>
      </c>
      <c r="K61">
        <v>32144</v>
      </c>
      <c r="L61">
        <v>19915</v>
      </c>
      <c r="M61">
        <v>12229</v>
      </c>
    </row>
    <row r="62" spans="1:13" x14ac:dyDescent="0.3">
      <c r="A62">
        <v>127</v>
      </c>
      <c r="B62" t="s">
        <v>1498</v>
      </c>
      <c r="C62" t="s">
        <v>1629</v>
      </c>
      <c r="D62" t="s">
        <v>1498</v>
      </c>
      <c r="E62" t="s">
        <v>1451</v>
      </c>
      <c r="F62" s="34" t="s">
        <v>1451</v>
      </c>
      <c r="G62" t="s">
        <v>1528</v>
      </c>
      <c r="H62">
        <v>231614</v>
      </c>
      <c r="I62">
        <v>39187</v>
      </c>
      <c r="J62">
        <v>20771</v>
      </c>
      <c r="K62">
        <v>218710</v>
      </c>
      <c r="L62">
        <v>39419</v>
      </c>
      <c r="M62">
        <v>179291</v>
      </c>
    </row>
    <row r="63" spans="1:13" x14ac:dyDescent="0.3">
      <c r="A63">
        <v>40</v>
      </c>
      <c r="B63" t="s">
        <v>1473</v>
      </c>
      <c r="C63" t="s">
        <v>1592</v>
      </c>
      <c r="D63" t="s">
        <v>1473</v>
      </c>
      <c r="E63" t="s">
        <v>1580</v>
      </c>
      <c r="F63" s="34" t="s">
        <v>1451</v>
      </c>
      <c r="G63" t="s">
        <v>1528</v>
      </c>
      <c r="H63">
        <v>58538</v>
      </c>
      <c r="I63">
        <v>46756</v>
      </c>
      <c r="J63">
        <v>11782</v>
      </c>
      <c r="K63">
        <v>60349</v>
      </c>
      <c r="L63">
        <v>48010</v>
      </c>
      <c r="M63">
        <v>12339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FA23-1ED2-448B-84D9-0FF416277254}">
  <dimension ref="A2:P62"/>
  <sheetViews>
    <sheetView workbookViewId="0">
      <selection activeCell="N2" sqref="N2:P62"/>
    </sheetView>
  </sheetViews>
  <sheetFormatPr defaultRowHeight="14.4" x14ac:dyDescent="0.3"/>
  <cols>
    <col min="1" max="2" width="10.109375" customWidth="1"/>
  </cols>
  <sheetData>
    <row r="2" spans="1:16" x14ac:dyDescent="0.3">
      <c r="A2" t="s">
        <v>1441</v>
      </c>
      <c r="B2" t="s">
        <v>1462</v>
      </c>
      <c r="C2" t="s">
        <v>1456</v>
      </c>
      <c r="D2" t="s">
        <v>1459</v>
      </c>
      <c r="E2" t="s">
        <v>1463</v>
      </c>
      <c r="F2" t="s">
        <v>1457</v>
      </c>
      <c r="G2" t="s">
        <v>1460</v>
      </c>
      <c r="H2" t="s">
        <v>1464</v>
      </c>
      <c r="I2" t="s">
        <v>1458</v>
      </c>
      <c r="J2" t="s">
        <v>1461</v>
      </c>
      <c r="N2" t="s">
        <v>1541</v>
      </c>
      <c r="O2" t="s">
        <v>1542</v>
      </c>
      <c r="P2" t="s">
        <v>1543</v>
      </c>
    </row>
    <row r="3" spans="1:16" x14ac:dyDescent="0.3">
      <c r="A3" t="s">
        <v>1442</v>
      </c>
      <c r="B3">
        <v>213405</v>
      </c>
      <c r="C3">
        <v>162292</v>
      </c>
      <c r="D3">
        <v>51113</v>
      </c>
      <c r="E3">
        <v>216634</v>
      </c>
      <c r="F3">
        <v>166335</v>
      </c>
      <c r="G3">
        <v>50299</v>
      </c>
      <c r="H3">
        <v>232858</v>
      </c>
      <c r="I3">
        <v>169902</v>
      </c>
      <c r="J3">
        <v>62956</v>
      </c>
      <c r="N3" t="s">
        <v>1544</v>
      </c>
      <c r="O3" t="s">
        <v>1545</v>
      </c>
      <c r="P3" t="s">
        <v>1543</v>
      </c>
    </row>
    <row r="4" spans="1:16" x14ac:dyDescent="0.3">
      <c r="A4" t="s">
        <v>1443</v>
      </c>
      <c r="B4">
        <v>52451</v>
      </c>
      <c r="C4">
        <v>25010</v>
      </c>
      <c r="D4">
        <v>27441</v>
      </c>
      <c r="E4">
        <v>53151</v>
      </c>
      <c r="F4">
        <v>25556</v>
      </c>
      <c r="G4">
        <v>27595</v>
      </c>
      <c r="H4">
        <v>59468</v>
      </c>
      <c r="I4">
        <v>26131</v>
      </c>
      <c r="J4">
        <v>33337</v>
      </c>
      <c r="N4" t="s">
        <v>1546</v>
      </c>
      <c r="O4" t="s">
        <v>1487</v>
      </c>
      <c r="P4" t="s">
        <v>1543</v>
      </c>
    </row>
    <row r="5" spans="1:16" x14ac:dyDescent="0.3">
      <c r="A5" t="s">
        <v>1444</v>
      </c>
      <c r="B5">
        <v>122042</v>
      </c>
      <c r="C5">
        <v>72849</v>
      </c>
      <c r="D5">
        <v>49193</v>
      </c>
      <c r="E5">
        <v>120082</v>
      </c>
      <c r="F5">
        <v>73962</v>
      </c>
      <c r="G5">
        <v>46120</v>
      </c>
      <c r="H5">
        <v>125761</v>
      </c>
      <c r="I5">
        <v>75059</v>
      </c>
      <c r="J5">
        <v>50702</v>
      </c>
      <c r="N5" t="s">
        <v>1547</v>
      </c>
      <c r="O5" t="s">
        <v>1548</v>
      </c>
      <c r="P5" t="s">
        <v>1543</v>
      </c>
    </row>
    <row r="6" spans="1:16" x14ac:dyDescent="0.3">
      <c r="A6" t="s">
        <v>1445</v>
      </c>
      <c r="B6">
        <v>49135</v>
      </c>
      <c r="C6">
        <v>34287</v>
      </c>
      <c r="D6">
        <v>14848</v>
      </c>
      <c r="E6">
        <v>49698</v>
      </c>
      <c r="F6">
        <v>34834</v>
      </c>
      <c r="G6">
        <v>14864</v>
      </c>
      <c r="H6">
        <v>53224</v>
      </c>
      <c r="I6">
        <v>35346</v>
      </c>
      <c r="J6">
        <v>17878</v>
      </c>
      <c r="N6" t="s">
        <v>1549</v>
      </c>
      <c r="O6" t="s">
        <v>1550</v>
      </c>
      <c r="P6" t="s">
        <v>1550</v>
      </c>
    </row>
    <row r="7" spans="1:16" x14ac:dyDescent="0.3">
      <c r="A7" t="s">
        <v>1446</v>
      </c>
      <c r="B7">
        <v>272365</v>
      </c>
      <c r="C7">
        <v>191352</v>
      </c>
      <c r="D7">
        <v>81013</v>
      </c>
      <c r="E7">
        <v>274089</v>
      </c>
      <c r="F7">
        <v>197164</v>
      </c>
      <c r="G7">
        <v>76925</v>
      </c>
      <c r="H7">
        <v>301232</v>
      </c>
      <c r="I7">
        <v>202421</v>
      </c>
      <c r="J7">
        <v>98811</v>
      </c>
      <c r="N7" t="s">
        <v>1551</v>
      </c>
      <c r="O7" t="s">
        <v>1552</v>
      </c>
      <c r="P7" t="s">
        <v>1550</v>
      </c>
    </row>
    <row r="8" spans="1:16" x14ac:dyDescent="0.3">
      <c r="A8" t="s">
        <v>1447</v>
      </c>
      <c r="B8">
        <v>417520</v>
      </c>
      <c r="C8">
        <v>215564</v>
      </c>
      <c r="D8">
        <v>201956</v>
      </c>
      <c r="E8">
        <v>421035</v>
      </c>
      <c r="F8">
        <v>220523</v>
      </c>
      <c r="G8">
        <v>200512</v>
      </c>
      <c r="H8">
        <v>486369</v>
      </c>
      <c r="I8">
        <v>226173</v>
      </c>
      <c r="J8">
        <v>260196</v>
      </c>
      <c r="N8" t="s">
        <v>1553</v>
      </c>
      <c r="O8" t="s">
        <v>1511</v>
      </c>
      <c r="P8" t="s">
        <v>1550</v>
      </c>
    </row>
    <row r="9" spans="1:16" x14ac:dyDescent="0.3">
      <c r="A9" t="s">
        <v>1448</v>
      </c>
      <c r="B9">
        <v>316136</v>
      </c>
      <c r="C9">
        <v>225095</v>
      </c>
      <c r="D9">
        <v>91041</v>
      </c>
      <c r="E9">
        <v>322630</v>
      </c>
      <c r="F9">
        <v>231890</v>
      </c>
      <c r="G9">
        <v>90740</v>
      </c>
      <c r="H9">
        <v>349748</v>
      </c>
      <c r="I9">
        <v>237454</v>
      </c>
      <c r="J9">
        <v>112294</v>
      </c>
      <c r="N9" t="s">
        <v>1554</v>
      </c>
      <c r="O9" t="s">
        <v>1490</v>
      </c>
      <c r="P9" t="s">
        <v>1550</v>
      </c>
    </row>
    <row r="10" spans="1:16" x14ac:dyDescent="0.3">
      <c r="A10" t="s">
        <v>1449</v>
      </c>
      <c r="B10">
        <v>4481042</v>
      </c>
      <c r="C10">
        <v>2735966</v>
      </c>
      <c r="D10">
        <v>1745076</v>
      </c>
      <c r="E10">
        <v>4527446</v>
      </c>
      <c r="F10">
        <v>2804117</v>
      </c>
      <c r="G10">
        <v>1723329</v>
      </c>
      <c r="H10">
        <v>4933850</v>
      </c>
      <c r="I10">
        <v>2867611</v>
      </c>
      <c r="J10">
        <v>2066239</v>
      </c>
      <c r="N10" t="s">
        <v>1555</v>
      </c>
      <c r="O10" t="s">
        <v>1495</v>
      </c>
      <c r="P10" t="s">
        <v>1550</v>
      </c>
    </row>
    <row r="11" spans="1:16" x14ac:dyDescent="0.3">
      <c r="A11" t="s">
        <v>1450</v>
      </c>
      <c r="B11">
        <v>479355</v>
      </c>
      <c r="C11">
        <v>364457</v>
      </c>
      <c r="D11">
        <v>114898</v>
      </c>
      <c r="E11">
        <v>488533</v>
      </c>
      <c r="F11">
        <v>375175</v>
      </c>
      <c r="G11">
        <v>113358</v>
      </c>
      <c r="H11">
        <v>533694</v>
      </c>
      <c r="I11">
        <v>384818</v>
      </c>
      <c r="J11">
        <v>148876</v>
      </c>
      <c r="N11" t="s">
        <v>1556</v>
      </c>
      <c r="O11" t="s">
        <v>1524</v>
      </c>
      <c r="P11" t="s">
        <v>1550</v>
      </c>
    </row>
    <row r="12" spans="1:16" x14ac:dyDescent="0.3">
      <c r="A12" t="s">
        <v>1451</v>
      </c>
      <c r="B12">
        <v>1306055</v>
      </c>
      <c r="C12">
        <v>543293</v>
      </c>
      <c r="D12">
        <v>762762</v>
      </c>
      <c r="E12">
        <v>1310181</v>
      </c>
      <c r="F12">
        <v>553536</v>
      </c>
      <c r="G12">
        <v>756645</v>
      </c>
      <c r="H12">
        <v>1401456</v>
      </c>
      <c r="I12">
        <v>563724</v>
      </c>
      <c r="J12">
        <v>837732</v>
      </c>
      <c r="N12" t="s">
        <v>1557</v>
      </c>
      <c r="O12" t="s">
        <v>1501</v>
      </c>
      <c r="P12" t="s">
        <v>1550</v>
      </c>
    </row>
    <row r="13" spans="1:16" x14ac:dyDescent="0.3">
      <c r="A13" t="s">
        <v>1452</v>
      </c>
      <c r="B13">
        <v>786154</v>
      </c>
      <c r="C13">
        <v>549976</v>
      </c>
      <c r="D13">
        <v>236178</v>
      </c>
      <c r="E13">
        <v>795405</v>
      </c>
      <c r="F13">
        <v>563700</v>
      </c>
      <c r="G13">
        <v>231705</v>
      </c>
      <c r="H13">
        <v>872014</v>
      </c>
      <c r="I13">
        <v>576554</v>
      </c>
      <c r="J13">
        <v>295460</v>
      </c>
      <c r="N13" t="s">
        <v>1558</v>
      </c>
      <c r="O13" t="s">
        <v>1485</v>
      </c>
      <c r="P13" t="s">
        <v>1550</v>
      </c>
    </row>
    <row r="14" spans="1:16" x14ac:dyDescent="0.3">
      <c r="A14" t="s">
        <v>1453</v>
      </c>
      <c r="B14">
        <v>466424</v>
      </c>
      <c r="C14">
        <v>351791</v>
      </c>
      <c r="D14">
        <v>114633</v>
      </c>
      <c r="E14">
        <v>476008</v>
      </c>
      <c r="F14">
        <v>361442</v>
      </c>
      <c r="G14">
        <v>114566</v>
      </c>
      <c r="H14">
        <v>518026</v>
      </c>
      <c r="I14">
        <v>370029</v>
      </c>
      <c r="J14">
        <v>147997</v>
      </c>
      <c r="N14" t="s">
        <v>1559</v>
      </c>
      <c r="O14" t="s">
        <v>1504</v>
      </c>
      <c r="P14" t="s">
        <v>1550</v>
      </c>
    </row>
    <row r="15" spans="1:16" x14ac:dyDescent="0.3">
      <c r="N15" t="s">
        <v>1560</v>
      </c>
      <c r="O15" t="s">
        <v>1561</v>
      </c>
      <c r="P15" t="s">
        <v>1562</v>
      </c>
    </row>
    <row r="16" spans="1:16" x14ac:dyDescent="0.3">
      <c r="N16" t="s">
        <v>1563</v>
      </c>
      <c r="O16" t="s">
        <v>1564</v>
      </c>
      <c r="P16" t="s">
        <v>1562</v>
      </c>
    </row>
    <row r="17" spans="14:16" x14ac:dyDescent="0.3">
      <c r="N17" t="s">
        <v>1565</v>
      </c>
      <c r="O17" t="s">
        <v>1566</v>
      </c>
      <c r="P17" t="s">
        <v>1562</v>
      </c>
    </row>
    <row r="18" spans="14:16" x14ac:dyDescent="0.3">
      <c r="N18" t="s">
        <v>1567</v>
      </c>
      <c r="O18" t="s">
        <v>1568</v>
      </c>
      <c r="P18" t="s">
        <v>1562</v>
      </c>
    </row>
    <row r="19" spans="14:16" x14ac:dyDescent="0.3">
      <c r="N19" t="s">
        <v>1569</v>
      </c>
      <c r="O19" t="s">
        <v>1518</v>
      </c>
      <c r="P19" t="s">
        <v>1562</v>
      </c>
    </row>
    <row r="20" spans="14:16" x14ac:dyDescent="0.3">
      <c r="N20" t="s">
        <v>1570</v>
      </c>
      <c r="O20" t="s">
        <v>1514</v>
      </c>
      <c r="P20" t="s">
        <v>1562</v>
      </c>
    </row>
    <row r="21" spans="14:16" x14ac:dyDescent="0.3">
      <c r="N21" t="s">
        <v>1571</v>
      </c>
      <c r="O21" t="s">
        <v>1477</v>
      </c>
      <c r="P21" t="s">
        <v>1562</v>
      </c>
    </row>
    <row r="22" spans="14:16" x14ac:dyDescent="0.3">
      <c r="N22" t="s">
        <v>1572</v>
      </c>
      <c r="O22" t="s">
        <v>1478</v>
      </c>
      <c r="P22" t="s">
        <v>1562</v>
      </c>
    </row>
    <row r="23" spans="14:16" x14ac:dyDescent="0.3">
      <c r="N23" t="s">
        <v>1573</v>
      </c>
      <c r="O23" t="s">
        <v>1467</v>
      </c>
      <c r="P23" t="s">
        <v>1562</v>
      </c>
    </row>
    <row r="24" spans="14:16" x14ac:dyDescent="0.3">
      <c r="N24" t="s">
        <v>1574</v>
      </c>
      <c r="O24" t="s">
        <v>1575</v>
      </c>
      <c r="P24" t="s">
        <v>1576</v>
      </c>
    </row>
    <row r="25" spans="14:16" x14ac:dyDescent="0.3">
      <c r="N25" t="s">
        <v>1577</v>
      </c>
      <c r="O25" t="s">
        <v>1522</v>
      </c>
      <c r="P25" t="s">
        <v>1576</v>
      </c>
    </row>
    <row r="26" spans="14:16" x14ac:dyDescent="0.3">
      <c r="N26" t="s">
        <v>1578</v>
      </c>
      <c r="O26" t="s">
        <v>1579</v>
      </c>
      <c r="P26" t="s">
        <v>1580</v>
      </c>
    </row>
    <row r="27" spans="14:16" x14ac:dyDescent="0.3">
      <c r="N27" t="s">
        <v>1581</v>
      </c>
      <c r="O27" t="s">
        <v>1582</v>
      </c>
      <c r="P27" t="s">
        <v>1580</v>
      </c>
    </row>
    <row r="28" spans="14:16" x14ac:dyDescent="0.3">
      <c r="N28" t="s">
        <v>1583</v>
      </c>
      <c r="O28" t="s">
        <v>1584</v>
      </c>
      <c r="P28" t="s">
        <v>1580</v>
      </c>
    </row>
    <row r="29" spans="14:16" x14ac:dyDescent="0.3">
      <c r="N29" t="s">
        <v>1585</v>
      </c>
      <c r="O29" t="s">
        <v>1586</v>
      </c>
      <c r="P29" t="s">
        <v>1580</v>
      </c>
    </row>
    <row r="30" spans="14:16" x14ac:dyDescent="0.3">
      <c r="N30" t="s">
        <v>1587</v>
      </c>
      <c r="O30" t="s">
        <v>1516</v>
      </c>
      <c r="P30" t="s">
        <v>1580</v>
      </c>
    </row>
    <row r="31" spans="14:16" x14ac:dyDescent="0.3">
      <c r="N31" t="s">
        <v>1588</v>
      </c>
      <c r="O31" t="s">
        <v>1589</v>
      </c>
      <c r="P31" t="s">
        <v>1580</v>
      </c>
    </row>
    <row r="32" spans="14:16" x14ac:dyDescent="0.3">
      <c r="N32" t="s">
        <v>1590</v>
      </c>
      <c r="O32" t="s">
        <v>1491</v>
      </c>
      <c r="P32" t="s">
        <v>1580</v>
      </c>
    </row>
    <row r="33" spans="14:16" x14ac:dyDescent="0.3">
      <c r="N33" t="s">
        <v>1591</v>
      </c>
      <c r="O33" t="s">
        <v>1505</v>
      </c>
      <c r="P33" t="s">
        <v>1580</v>
      </c>
    </row>
    <row r="34" spans="14:16" x14ac:dyDescent="0.3">
      <c r="N34" t="s">
        <v>1592</v>
      </c>
      <c r="O34" t="s">
        <v>1473</v>
      </c>
      <c r="P34" t="s">
        <v>1580</v>
      </c>
    </row>
    <row r="35" spans="14:16" x14ac:dyDescent="0.3">
      <c r="N35" t="s">
        <v>1593</v>
      </c>
      <c r="O35" t="s">
        <v>1488</v>
      </c>
      <c r="P35" t="s">
        <v>1580</v>
      </c>
    </row>
    <row r="36" spans="14:16" x14ac:dyDescent="0.3">
      <c r="N36" t="s">
        <v>1594</v>
      </c>
      <c r="O36" t="s">
        <v>1489</v>
      </c>
      <c r="P36" t="s">
        <v>1580</v>
      </c>
    </row>
    <row r="37" spans="14:16" x14ac:dyDescent="0.3">
      <c r="N37" t="s">
        <v>1595</v>
      </c>
      <c r="O37" t="s">
        <v>1513</v>
      </c>
      <c r="P37" t="s">
        <v>1580</v>
      </c>
    </row>
    <row r="38" spans="14:16" x14ac:dyDescent="0.3">
      <c r="N38" t="s">
        <v>1596</v>
      </c>
      <c r="O38" t="s">
        <v>1494</v>
      </c>
      <c r="P38" t="s">
        <v>1597</v>
      </c>
    </row>
    <row r="39" spans="14:16" x14ac:dyDescent="0.3">
      <c r="N39" t="s">
        <v>1598</v>
      </c>
      <c r="O39" t="s">
        <v>141</v>
      </c>
      <c r="P39" t="s">
        <v>1599</v>
      </c>
    </row>
    <row r="40" spans="14:16" x14ac:dyDescent="0.3">
      <c r="N40" t="s">
        <v>1600</v>
      </c>
      <c r="O40" t="s">
        <v>1601</v>
      </c>
      <c r="P40" t="s">
        <v>1599</v>
      </c>
    </row>
    <row r="41" spans="14:16" x14ac:dyDescent="0.3">
      <c r="N41" t="s">
        <v>1602</v>
      </c>
      <c r="O41" t="s">
        <v>1603</v>
      </c>
      <c r="P41" t="s">
        <v>1599</v>
      </c>
    </row>
    <row r="42" spans="14:16" x14ac:dyDescent="0.3">
      <c r="N42" t="s">
        <v>1604</v>
      </c>
      <c r="O42" t="s">
        <v>1475</v>
      </c>
      <c r="P42" t="s">
        <v>1599</v>
      </c>
    </row>
    <row r="43" spans="14:16" x14ac:dyDescent="0.3">
      <c r="N43" t="s">
        <v>1605</v>
      </c>
      <c r="O43" t="s">
        <v>1508</v>
      </c>
      <c r="P43" t="s">
        <v>1599</v>
      </c>
    </row>
    <row r="44" spans="14:16" x14ac:dyDescent="0.3">
      <c r="N44" t="s">
        <v>1606</v>
      </c>
      <c r="O44" t="s">
        <v>1607</v>
      </c>
      <c r="P44" t="s">
        <v>1599</v>
      </c>
    </row>
    <row r="45" spans="14:16" x14ac:dyDescent="0.3">
      <c r="N45" t="s">
        <v>1608</v>
      </c>
      <c r="O45" t="s">
        <v>1609</v>
      </c>
      <c r="P45" t="s">
        <v>1447</v>
      </c>
    </row>
    <row r="46" spans="14:16" x14ac:dyDescent="0.3">
      <c r="N46" t="s">
        <v>1610</v>
      </c>
      <c r="O46" t="s">
        <v>1611</v>
      </c>
      <c r="P46" t="s">
        <v>1447</v>
      </c>
    </row>
    <row r="47" spans="14:16" x14ac:dyDescent="0.3">
      <c r="N47" t="s">
        <v>1612</v>
      </c>
      <c r="O47" t="s">
        <v>1500</v>
      </c>
      <c r="P47" t="s">
        <v>1447</v>
      </c>
    </row>
    <row r="48" spans="14:16" x14ac:dyDescent="0.3">
      <c r="N48" t="s">
        <v>1613</v>
      </c>
      <c r="O48" t="s">
        <v>1480</v>
      </c>
      <c r="P48" t="s">
        <v>1447</v>
      </c>
    </row>
    <row r="49" spans="14:16" x14ac:dyDescent="0.3">
      <c r="N49" t="s">
        <v>1614</v>
      </c>
      <c r="O49" t="s">
        <v>1484</v>
      </c>
      <c r="P49" t="s">
        <v>1447</v>
      </c>
    </row>
    <row r="50" spans="14:16" x14ac:dyDescent="0.3">
      <c r="N50" t="s">
        <v>1615</v>
      </c>
      <c r="O50" t="s">
        <v>1519</v>
      </c>
      <c r="P50" t="s">
        <v>1447</v>
      </c>
    </row>
    <row r="51" spans="14:16" x14ac:dyDescent="0.3">
      <c r="N51" t="s">
        <v>1616</v>
      </c>
      <c r="O51" t="s">
        <v>1493</v>
      </c>
      <c r="P51" t="s">
        <v>1447</v>
      </c>
    </row>
    <row r="52" spans="14:16" x14ac:dyDescent="0.3">
      <c r="N52" t="s">
        <v>1617</v>
      </c>
      <c r="O52" t="s">
        <v>1618</v>
      </c>
      <c r="P52" t="s">
        <v>1447</v>
      </c>
    </row>
    <row r="53" spans="14:16" x14ac:dyDescent="0.3">
      <c r="N53" t="s">
        <v>1619</v>
      </c>
      <c r="O53" t="s">
        <v>1515</v>
      </c>
      <c r="P53" t="s">
        <v>1447</v>
      </c>
    </row>
    <row r="54" spans="14:16" x14ac:dyDescent="0.3">
      <c r="N54" t="s">
        <v>1620</v>
      </c>
      <c r="O54" t="s">
        <v>1621</v>
      </c>
      <c r="P54" t="s">
        <v>1447</v>
      </c>
    </row>
    <row r="55" spans="14:16" x14ac:dyDescent="0.3">
      <c r="N55" t="s">
        <v>1622</v>
      </c>
      <c r="O55" t="s">
        <v>1482</v>
      </c>
      <c r="P55" t="s">
        <v>1447</v>
      </c>
    </row>
    <row r="56" spans="14:16" x14ac:dyDescent="0.3">
      <c r="N56" t="s">
        <v>1623</v>
      </c>
      <c r="O56" t="s">
        <v>1472</v>
      </c>
      <c r="P56" t="s">
        <v>1447</v>
      </c>
    </row>
    <row r="57" spans="14:16" x14ac:dyDescent="0.3">
      <c r="N57" t="s">
        <v>1624</v>
      </c>
      <c r="O57" t="s">
        <v>1479</v>
      </c>
      <c r="P57" t="s">
        <v>1445</v>
      </c>
    </row>
    <row r="58" spans="14:16" x14ac:dyDescent="0.3">
      <c r="N58" t="s">
        <v>1625</v>
      </c>
      <c r="O58" t="s">
        <v>1512</v>
      </c>
      <c r="P58" t="s">
        <v>1445</v>
      </c>
    </row>
    <row r="59" spans="14:16" x14ac:dyDescent="0.3">
      <c r="N59" t="s">
        <v>1626</v>
      </c>
      <c r="O59" t="s">
        <v>1507</v>
      </c>
      <c r="P59" t="s">
        <v>1445</v>
      </c>
    </row>
    <row r="60" spans="14:16" x14ac:dyDescent="0.3">
      <c r="N60" t="s">
        <v>1627</v>
      </c>
      <c r="O60" t="s">
        <v>1492</v>
      </c>
      <c r="P60" t="s">
        <v>1445</v>
      </c>
    </row>
    <row r="61" spans="14:16" x14ac:dyDescent="0.3">
      <c r="N61" t="s">
        <v>1628</v>
      </c>
      <c r="O61" t="s">
        <v>1451</v>
      </c>
      <c r="P61" t="s">
        <v>1451</v>
      </c>
    </row>
    <row r="62" spans="14:16" x14ac:dyDescent="0.3">
      <c r="N62" t="s">
        <v>1629</v>
      </c>
      <c r="O62" t="s">
        <v>1498</v>
      </c>
      <c r="P62" t="s">
        <v>1451</v>
      </c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CC5C-9D9B-47F6-A8F9-1843559075C4}">
  <dimension ref="A1:G64"/>
  <sheetViews>
    <sheetView workbookViewId="0">
      <selection activeCell="E1" sqref="E1"/>
    </sheetView>
  </sheetViews>
  <sheetFormatPr defaultRowHeight="14.4" x14ac:dyDescent="0.3"/>
  <sheetData>
    <row r="1" spans="1:7" s="2" customFormat="1" x14ac:dyDescent="0.3">
      <c r="A1" s="2" t="s">
        <v>82</v>
      </c>
      <c r="B1" s="2" t="s">
        <v>1328</v>
      </c>
      <c r="C1" s="2" t="s">
        <v>1641</v>
      </c>
      <c r="D1" s="2" t="s">
        <v>1642</v>
      </c>
      <c r="E1" s="2" t="s">
        <v>1463</v>
      </c>
      <c r="F1" s="2" t="s">
        <v>1457</v>
      </c>
      <c r="G1" s="2" t="s">
        <v>1460</v>
      </c>
    </row>
    <row r="2" spans="1:7" x14ac:dyDescent="0.3">
      <c r="A2" t="s">
        <v>1598</v>
      </c>
      <c r="B2" t="s">
        <v>141</v>
      </c>
      <c r="C2" t="s">
        <v>1599</v>
      </c>
      <c r="D2" t="s">
        <v>1450</v>
      </c>
      <c r="E2">
        <v>28415</v>
      </c>
      <c r="F2">
        <v>20121</v>
      </c>
      <c r="G2">
        <v>8294</v>
      </c>
    </row>
    <row r="3" spans="1:7" x14ac:dyDescent="0.3">
      <c r="A3" t="s">
        <v>1563</v>
      </c>
      <c r="B3" t="s">
        <v>1471</v>
      </c>
      <c r="C3" t="s">
        <v>1562</v>
      </c>
      <c r="D3" t="s">
        <v>1450</v>
      </c>
      <c r="E3">
        <v>29089</v>
      </c>
      <c r="F3">
        <v>25372</v>
      </c>
      <c r="G3">
        <v>3717</v>
      </c>
    </row>
    <row r="4" spans="1:7" x14ac:dyDescent="0.3">
      <c r="A4" t="s">
        <v>1569</v>
      </c>
      <c r="B4" t="s">
        <v>1518</v>
      </c>
      <c r="C4" t="s">
        <v>1562</v>
      </c>
      <c r="D4" t="s">
        <v>1450</v>
      </c>
      <c r="E4">
        <v>89889</v>
      </c>
      <c r="F4">
        <v>72660</v>
      </c>
      <c r="G4">
        <v>17229</v>
      </c>
    </row>
    <row r="5" spans="1:7" x14ac:dyDescent="0.3">
      <c r="A5" t="s">
        <v>1585</v>
      </c>
      <c r="B5" t="s">
        <v>1586</v>
      </c>
      <c r="C5" t="s">
        <v>1580</v>
      </c>
      <c r="D5" t="s">
        <v>1450</v>
      </c>
      <c r="E5">
        <v>38171</v>
      </c>
      <c r="F5">
        <v>30573</v>
      </c>
      <c r="G5">
        <v>7598</v>
      </c>
    </row>
    <row r="6" spans="1:7" x14ac:dyDescent="0.3">
      <c r="A6" t="s">
        <v>1591</v>
      </c>
      <c r="B6" t="s">
        <v>1505</v>
      </c>
      <c r="C6" t="s">
        <v>1580</v>
      </c>
      <c r="D6" t="s">
        <v>1450</v>
      </c>
      <c r="E6">
        <v>60804</v>
      </c>
      <c r="F6">
        <v>48714</v>
      </c>
      <c r="G6">
        <v>12090</v>
      </c>
    </row>
    <row r="7" spans="1:7" x14ac:dyDescent="0.3">
      <c r="A7" t="s">
        <v>1571</v>
      </c>
      <c r="B7" t="s">
        <v>1477</v>
      </c>
      <c r="C7" t="s">
        <v>1562</v>
      </c>
      <c r="D7" t="s">
        <v>1450</v>
      </c>
      <c r="E7">
        <v>25688</v>
      </c>
      <c r="F7">
        <v>19126</v>
      </c>
      <c r="G7">
        <v>6562</v>
      </c>
    </row>
    <row r="8" spans="1:7" x14ac:dyDescent="0.3">
      <c r="A8" t="s">
        <v>1573</v>
      </c>
      <c r="B8" t="s">
        <v>1467</v>
      </c>
      <c r="C8" t="s">
        <v>1562</v>
      </c>
      <c r="D8" t="s">
        <v>1450</v>
      </c>
      <c r="E8">
        <v>134744</v>
      </c>
      <c r="F8">
        <v>93263</v>
      </c>
      <c r="G8">
        <v>41481</v>
      </c>
    </row>
    <row r="9" spans="1:7" x14ac:dyDescent="0.3">
      <c r="A9" t="s">
        <v>1593</v>
      </c>
      <c r="B9" t="s">
        <v>1488</v>
      </c>
      <c r="C9" t="s">
        <v>1580</v>
      </c>
      <c r="D9" t="s">
        <v>1450</v>
      </c>
      <c r="E9">
        <v>81733</v>
      </c>
      <c r="F9">
        <v>65346</v>
      </c>
      <c r="G9">
        <v>16387</v>
      </c>
    </row>
    <row r="10" spans="1:7" x14ac:dyDescent="0.3">
      <c r="A10" t="s">
        <v>1553</v>
      </c>
      <c r="B10" t="s">
        <v>1511</v>
      </c>
      <c r="C10" t="s">
        <v>1550</v>
      </c>
      <c r="D10" t="s">
        <v>1442</v>
      </c>
      <c r="E10">
        <v>24191</v>
      </c>
      <c r="F10">
        <v>19390</v>
      </c>
      <c r="G10">
        <v>4801</v>
      </c>
    </row>
    <row r="11" spans="1:7" x14ac:dyDescent="0.3">
      <c r="A11" t="s">
        <v>1554</v>
      </c>
      <c r="B11" t="s">
        <v>1490</v>
      </c>
      <c r="C11" t="s">
        <v>1550</v>
      </c>
      <c r="D11" t="s">
        <v>1442</v>
      </c>
      <c r="E11">
        <v>165608</v>
      </c>
      <c r="F11">
        <v>125330</v>
      </c>
      <c r="G11">
        <v>40278</v>
      </c>
    </row>
    <row r="12" spans="1:7" x14ac:dyDescent="0.3">
      <c r="A12" t="s">
        <v>1559</v>
      </c>
      <c r="B12" t="s">
        <v>1504</v>
      </c>
      <c r="C12" t="s">
        <v>1550</v>
      </c>
      <c r="D12" t="s">
        <v>1442</v>
      </c>
      <c r="E12">
        <v>26835</v>
      </c>
      <c r="F12">
        <v>21615</v>
      </c>
      <c r="G12">
        <v>5220</v>
      </c>
    </row>
    <row r="13" spans="1:7" x14ac:dyDescent="0.3">
      <c r="A13" t="s">
        <v>1574</v>
      </c>
      <c r="B13" t="s">
        <v>1470</v>
      </c>
      <c r="C13" t="s">
        <v>1576</v>
      </c>
      <c r="D13" t="s">
        <v>1452</v>
      </c>
      <c r="E13">
        <v>80691</v>
      </c>
      <c r="F13">
        <v>65407</v>
      </c>
      <c r="G13">
        <v>15284</v>
      </c>
    </row>
    <row r="14" spans="1:7" x14ac:dyDescent="0.3">
      <c r="A14" t="s">
        <v>1544</v>
      </c>
      <c r="B14" t="s">
        <v>1630</v>
      </c>
      <c r="C14" t="s">
        <v>1543</v>
      </c>
      <c r="D14" t="s">
        <v>1452</v>
      </c>
      <c r="E14">
        <v>186551</v>
      </c>
      <c r="F14">
        <v>140577</v>
      </c>
      <c r="G14">
        <v>45974</v>
      </c>
    </row>
    <row r="15" spans="1:7" x14ac:dyDescent="0.3">
      <c r="A15" t="s">
        <v>1555</v>
      </c>
      <c r="B15" t="s">
        <v>1495</v>
      </c>
      <c r="C15" t="s">
        <v>1550</v>
      </c>
      <c r="D15" t="s">
        <v>1452</v>
      </c>
      <c r="E15">
        <v>57662</v>
      </c>
      <c r="F15">
        <v>37367</v>
      </c>
      <c r="G15">
        <v>20295</v>
      </c>
    </row>
    <row r="16" spans="1:7" x14ac:dyDescent="0.3">
      <c r="A16" t="s">
        <v>1577</v>
      </c>
      <c r="B16" t="s">
        <v>1522</v>
      </c>
      <c r="C16" t="s">
        <v>1576</v>
      </c>
      <c r="D16" t="s">
        <v>1452</v>
      </c>
      <c r="E16">
        <v>151783</v>
      </c>
      <c r="F16">
        <v>117640</v>
      </c>
      <c r="G16">
        <v>34143</v>
      </c>
    </row>
    <row r="17" spans="1:7" x14ac:dyDescent="0.3">
      <c r="A17" t="s">
        <v>1557</v>
      </c>
      <c r="B17" t="s">
        <v>1501</v>
      </c>
      <c r="C17" t="s">
        <v>1550</v>
      </c>
      <c r="D17" t="s">
        <v>1452</v>
      </c>
      <c r="E17">
        <v>83663</v>
      </c>
      <c r="F17">
        <v>67676</v>
      </c>
      <c r="G17">
        <v>15987</v>
      </c>
    </row>
    <row r="18" spans="1:7" x14ac:dyDescent="0.3">
      <c r="A18" t="s">
        <v>1558</v>
      </c>
      <c r="B18" t="s">
        <v>1485</v>
      </c>
      <c r="C18" t="s">
        <v>1550</v>
      </c>
      <c r="D18" t="s">
        <v>1452</v>
      </c>
      <c r="E18">
        <v>235055</v>
      </c>
      <c r="F18">
        <v>135033</v>
      </c>
      <c r="G18">
        <v>100022</v>
      </c>
    </row>
    <row r="19" spans="1:7" x14ac:dyDescent="0.3">
      <c r="A19" t="s">
        <v>1560</v>
      </c>
      <c r="B19" t="s">
        <v>1496</v>
      </c>
      <c r="C19" t="s">
        <v>1562</v>
      </c>
      <c r="D19" t="s">
        <v>1453</v>
      </c>
      <c r="E19">
        <v>19562</v>
      </c>
      <c r="F19">
        <v>16761</v>
      </c>
      <c r="G19">
        <v>2801</v>
      </c>
    </row>
    <row r="20" spans="1:7" x14ac:dyDescent="0.3">
      <c r="A20" t="s">
        <v>1541</v>
      </c>
      <c r="B20" t="s">
        <v>1631</v>
      </c>
      <c r="C20" t="s">
        <v>1543</v>
      </c>
      <c r="D20" t="s">
        <v>1453</v>
      </c>
      <c r="E20">
        <v>101644</v>
      </c>
      <c r="F20">
        <v>79358</v>
      </c>
      <c r="G20">
        <v>22286</v>
      </c>
    </row>
    <row r="21" spans="1:7" x14ac:dyDescent="0.3">
      <c r="A21" t="s">
        <v>1565</v>
      </c>
      <c r="B21" t="s">
        <v>1632</v>
      </c>
      <c r="C21" t="s">
        <v>1562</v>
      </c>
      <c r="D21" t="s">
        <v>1453</v>
      </c>
      <c r="E21">
        <v>120326</v>
      </c>
      <c r="F21">
        <v>97311</v>
      </c>
      <c r="G21">
        <v>23015</v>
      </c>
    </row>
    <row r="22" spans="1:7" x14ac:dyDescent="0.3">
      <c r="A22" t="s">
        <v>1546</v>
      </c>
      <c r="B22" t="s">
        <v>1487</v>
      </c>
      <c r="C22" t="s">
        <v>1543</v>
      </c>
      <c r="D22" t="s">
        <v>1453</v>
      </c>
      <c r="E22">
        <v>184535</v>
      </c>
      <c r="F22">
        <v>126638</v>
      </c>
      <c r="G22">
        <v>57897</v>
      </c>
    </row>
    <row r="23" spans="1:7" x14ac:dyDescent="0.3">
      <c r="A23" t="s">
        <v>1572</v>
      </c>
      <c r="B23" t="s">
        <v>1478</v>
      </c>
      <c r="C23" t="s">
        <v>1562</v>
      </c>
      <c r="D23" t="s">
        <v>1453</v>
      </c>
      <c r="E23">
        <v>29054</v>
      </c>
      <c r="F23">
        <v>24022</v>
      </c>
      <c r="G23">
        <v>5032</v>
      </c>
    </row>
    <row r="24" spans="1:7" x14ac:dyDescent="0.3">
      <c r="A24" t="s">
        <v>1547</v>
      </c>
      <c r="B24" t="s">
        <v>1633</v>
      </c>
      <c r="C24" t="s">
        <v>1543</v>
      </c>
      <c r="D24" t="s">
        <v>1453</v>
      </c>
      <c r="E24">
        <v>20887</v>
      </c>
      <c r="F24">
        <v>17352</v>
      </c>
      <c r="G24">
        <v>3535</v>
      </c>
    </row>
    <row r="25" spans="1:7" x14ac:dyDescent="0.3">
      <c r="A25" t="s">
        <v>1549</v>
      </c>
      <c r="B25" t="s">
        <v>1444</v>
      </c>
      <c r="C25" t="s">
        <v>1550</v>
      </c>
      <c r="D25" t="s">
        <v>1444</v>
      </c>
      <c r="E25">
        <v>108369</v>
      </c>
      <c r="F25">
        <v>65024</v>
      </c>
      <c r="G25">
        <v>43345</v>
      </c>
    </row>
    <row r="26" spans="1:7" x14ac:dyDescent="0.3">
      <c r="A26" t="s">
        <v>1551</v>
      </c>
      <c r="B26" t="s">
        <v>1634</v>
      </c>
      <c r="C26" t="s">
        <v>1550</v>
      </c>
      <c r="D26" t="s">
        <v>1444</v>
      </c>
      <c r="E26">
        <v>1352</v>
      </c>
      <c r="F26">
        <v>627</v>
      </c>
      <c r="G26">
        <v>725</v>
      </c>
    </row>
    <row r="27" spans="1:7" x14ac:dyDescent="0.3">
      <c r="A27" t="s">
        <v>1556</v>
      </c>
      <c r="B27" t="s">
        <v>1524</v>
      </c>
      <c r="C27" t="s">
        <v>1550</v>
      </c>
      <c r="D27" t="s">
        <v>1444</v>
      </c>
      <c r="E27">
        <v>10361</v>
      </c>
      <c r="F27">
        <v>8311</v>
      </c>
      <c r="G27">
        <v>2050</v>
      </c>
    </row>
    <row r="28" spans="1:7" x14ac:dyDescent="0.3">
      <c r="A28" t="s">
        <v>1600</v>
      </c>
      <c r="B28" t="s">
        <v>1635</v>
      </c>
      <c r="C28" t="s">
        <v>1599</v>
      </c>
      <c r="D28" t="s">
        <v>1443</v>
      </c>
      <c r="E28">
        <v>20579</v>
      </c>
      <c r="F28">
        <v>5432</v>
      </c>
      <c r="G28">
        <v>15147</v>
      </c>
    </row>
    <row r="29" spans="1:7" x14ac:dyDescent="0.3">
      <c r="A29" t="s">
        <v>1608</v>
      </c>
      <c r="B29" t="s">
        <v>1525</v>
      </c>
      <c r="C29" t="s">
        <v>1447</v>
      </c>
      <c r="D29" t="s">
        <v>1443</v>
      </c>
      <c r="E29">
        <v>5491</v>
      </c>
      <c r="F29">
        <v>3641</v>
      </c>
      <c r="G29">
        <v>1850</v>
      </c>
    </row>
    <row r="30" spans="1:7" x14ac:dyDescent="0.3">
      <c r="A30" t="s">
        <v>1613</v>
      </c>
      <c r="B30" t="s">
        <v>1480</v>
      </c>
      <c r="C30" t="s">
        <v>1447</v>
      </c>
      <c r="D30" t="s">
        <v>1443</v>
      </c>
      <c r="E30">
        <v>9543</v>
      </c>
      <c r="F30">
        <v>3303</v>
      </c>
      <c r="G30">
        <v>6240</v>
      </c>
    </row>
    <row r="31" spans="1:7" x14ac:dyDescent="0.3">
      <c r="A31" t="s">
        <v>1606</v>
      </c>
      <c r="B31" t="s">
        <v>1607</v>
      </c>
      <c r="C31" t="s">
        <v>1599</v>
      </c>
      <c r="D31" t="s">
        <v>1443</v>
      </c>
      <c r="E31">
        <v>17538</v>
      </c>
      <c r="F31">
        <v>13180</v>
      </c>
      <c r="G31">
        <v>4358</v>
      </c>
    </row>
    <row r="32" spans="1:7" x14ac:dyDescent="0.3">
      <c r="A32" t="s">
        <v>1602</v>
      </c>
      <c r="B32" t="s">
        <v>1509</v>
      </c>
      <c r="C32" t="s">
        <v>1599</v>
      </c>
      <c r="D32" t="s">
        <v>1446</v>
      </c>
      <c r="E32">
        <v>116423</v>
      </c>
      <c r="F32">
        <v>84634</v>
      </c>
      <c r="G32">
        <v>31789</v>
      </c>
    </row>
    <row r="33" spans="1:7" x14ac:dyDescent="0.3">
      <c r="A33" t="s">
        <v>1583</v>
      </c>
      <c r="B33" t="s">
        <v>1502</v>
      </c>
      <c r="C33" t="s">
        <v>1580</v>
      </c>
      <c r="D33" t="s">
        <v>1446</v>
      </c>
      <c r="E33">
        <v>25060</v>
      </c>
      <c r="F33">
        <v>19411</v>
      </c>
      <c r="G33">
        <v>5649</v>
      </c>
    </row>
    <row r="34" spans="1:7" x14ac:dyDescent="0.3">
      <c r="A34" t="s">
        <v>1587</v>
      </c>
      <c r="B34" t="s">
        <v>1516</v>
      </c>
      <c r="C34" t="s">
        <v>1580</v>
      </c>
      <c r="D34" t="s">
        <v>1446</v>
      </c>
      <c r="E34">
        <v>42725</v>
      </c>
      <c r="F34">
        <v>27423</v>
      </c>
      <c r="G34">
        <v>15302</v>
      </c>
    </row>
    <row r="35" spans="1:7" x14ac:dyDescent="0.3">
      <c r="A35" t="s">
        <v>1588</v>
      </c>
      <c r="B35" t="s">
        <v>1636</v>
      </c>
      <c r="C35" t="s">
        <v>1580</v>
      </c>
      <c r="D35" t="s">
        <v>1446</v>
      </c>
      <c r="E35">
        <v>27262</v>
      </c>
      <c r="F35">
        <v>23487</v>
      </c>
      <c r="G35">
        <v>3775</v>
      </c>
    </row>
    <row r="36" spans="1:7" x14ac:dyDescent="0.3">
      <c r="A36" t="s">
        <v>1590</v>
      </c>
      <c r="B36" t="s">
        <v>1491</v>
      </c>
      <c r="C36" t="s">
        <v>1580</v>
      </c>
      <c r="D36" t="s">
        <v>1446</v>
      </c>
      <c r="E36">
        <v>49217</v>
      </c>
      <c r="F36">
        <v>30597</v>
      </c>
      <c r="G36">
        <v>18620</v>
      </c>
    </row>
    <row r="37" spans="1:7" x14ac:dyDescent="0.3">
      <c r="A37" t="s">
        <v>1595</v>
      </c>
      <c r="B37" t="s">
        <v>1513</v>
      </c>
      <c r="C37" t="s">
        <v>1580</v>
      </c>
      <c r="D37" t="s">
        <v>1446</v>
      </c>
      <c r="E37">
        <v>13402</v>
      </c>
      <c r="F37">
        <v>11612</v>
      </c>
      <c r="G37">
        <v>1790</v>
      </c>
    </row>
    <row r="38" spans="1:7" x14ac:dyDescent="0.3">
      <c r="A38" t="s">
        <v>1581</v>
      </c>
      <c r="B38" t="s">
        <v>1637</v>
      </c>
      <c r="C38" t="s">
        <v>1580</v>
      </c>
      <c r="D38" t="s">
        <v>1448</v>
      </c>
      <c r="E38">
        <v>39078</v>
      </c>
      <c r="F38">
        <v>28044</v>
      </c>
      <c r="G38">
        <v>11034</v>
      </c>
    </row>
    <row r="39" spans="1:7" x14ac:dyDescent="0.3">
      <c r="A39" t="s">
        <v>1604</v>
      </c>
      <c r="B39" t="s">
        <v>1475</v>
      </c>
      <c r="C39" t="s">
        <v>1599</v>
      </c>
      <c r="D39" t="s">
        <v>1448</v>
      </c>
      <c r="E39">
        <v>110046</v>
      </c>
      <c r="F39">
        <v>83496</v>
      </c>
      <c r="G39">
        <v>26550</v>
      </c>
    </row>
    <row r="40" spans="1:7" x14ac:dyDescent="0.3">
      <c r="A40" t="s">
        <v>1605</v>
      </c>
      <c r="B40" t="s">
        <v>1508</v>
      </c>
      <c r="C40" t="s">
        <v>1599</v>
      </c>
      <c r="D40" t="s">
        <v>1448</v>
      </c>
      <c r="E40">
        <v>46060</v>
      </c>
      <c r="F40">
        <v>36714</v>
      </c>
      <c r="G40">
        <v>9346</v>
      </c>
    </row>
    <row r="41" spans="1:7" x14ac:dyDescent="0.3">
      <c r="A41" t="s">
        <v>1596</v>
      </c>
      <c r="B41" t="s">
        <v>1494</v>
      </c>
      <c r="C41" t="s">
        <v>1597</v>
      </c>
      <c r="D41" t="s">
        <v>1448</v>
      </c>
      <c r="E41">
        <v>14133</v>
      </c>
      <c r="F41">
        <v>9123</v>
      </c>
      <c r="G41">
        <v>5010</v>
      </c>
    </row>
    <row r="42" spans="1:7" x14ac:dyDescent="0.3">
      <c r="A42" t="s">
        <v>1594</v>
      </c>
      <c r="B42" t="s">
        <v>1489</v>
      </c>
      <c r="C42" t="s">
        <v>1580</v>
      </c>
      <c r="D42" t="s">
        <v>1448</v>
      </c>
      <c r="E42">
        <v>113313</v>
      </c>
      <c r="F42">
        <v>74513</v>
      </c>
      <c r="G42">
        <v>38800</v>
      </c>
    </row>
    <row r="43" spans="1:7" x14ac:dyDescent="0.3">
      <c r="A43" t="s">
        <v>1610</v>
      </c>
      <c r="B43" t="s">
        <v>1638</v>
      </c>
      <c r="C43" t="s">
        <v>1447</v>
      </c>
      <c r="D43" t="s">
        <v>1447</v>
      </c>
      <c r="E43">
        <v>9000</v>
      </c>
      <c r="F43">
        <v>7676</v>
      </c>
      <c r="G43">
        <v>1324</v>
      </c>
    </row>
    <row r="44" spans="1:7" x14ac:dyDescent="0.3">
      <c r="A44" t="s">
        <v>1612</v>
      </c>
      <c r="B44" t="s">
        <v>1500</v>
      </c>
      <c r="C44" t="s">
        <v>1447</v>
      </c>
      <c r="D44" t="s">
        <v>1447</v>
      </c>
      <c r="E44">
        <v>3252</v>
      </c>
      <c r="F44">
        <v>2743</v>
      </c>
      <c r="G44">
        <v>509</v>
      </c>
    </row>
    <row r="45" spans="1:7" x14ac:dyDescent="0.3">
      <c r="A45" t="s">
        <v>1614</v>
      </c>
      <c r="B45" t="s">
        <v>1484</v>
      </c>
      <c r="C45" t="s">
        <v>1447</v>
      </c>
      <c r="D45" t="s">
        <v>1447</v>
      </c>
      <c r="E45">
        <v>16818</v>
      </c>
      <c r="F45">
        <v>13296</v>
      </c>
      <c r="G45">
        <v>3522</v>
      </c>
    </row>
    <row r="46" spans="1:7" x14ac:dyDescent="0.3">
      <c r="A46" t="s">
        <v>1615</v>
      </c>
      <c r="B46" t="s">
        <v>1519</v>
      </c>
      <c r="C46" t="s">
        <v>1447</v>
      </c>
      <c r="D46" t="s">
        <v>1447</v>
      </c>
      <c r="E46">
        <v>650</v>
      </c>
      <c r="F46">
        <v>489</v>
      </c>
      <c r="G46">
        <v>161</v>
      </c>
    </row>
    <row r="47" spans="1:7" x14ac:dyDescent="0.3">
      <c r="A47" t="s">
        <v>1616</v>
      </c>
      <c r="B47" t="s">
        <v>1493</v>
      </c>
      <c r="C47" t="s">
        <v>1447</v>
      </c>
      <c r="D47" t="s">
        <v>1447</v>
      </c>
      <c r="E47">
        <v>5012</v>
      </c>
      <c r="F47">
        <v>4362</v>
      </c>
      <c r="G47">
        <v>650</v>
      </c>
    </row>
    <row r="48" spans="1:7" x14ac:dyDescent="0.3">
      <c r="A48" t="s">
        <v>1617</v>
      </c>
      <c r="B48" t="s">
        <v>1618</v>
      </c>
      <c r="C48" t="s">
        <v>1447</v>
      </c>
      <c r="D48" t="s">
        <v>1447</v>
      </c>
      <c r="E48">
        <v>6061</v>
      </c>
      <c r="F48">
        <v>5246</v>
      </c>
      <c r="G48">
        <v>815</v>
      </c>
    </row>
    <row r="49" spans="1:7" x14ac:dyDescent="0.3">
      <c r="A49" t="s">
        <v>1619</v>
      </c>
      <c r="B49" t="s">
        <v>1515</v>
      </c>
      <c r="C49" t="s">
        <v>1447</v>
      </c>
      <c r="D49" t="s">
        <v>1447</v>
      </c>
      <c r="E49">
        <v>333688</v>
      </c>
      <c r="F49">
        <v>153448</v>
      </c>
      <c r="G49">
        <v>180240</v>
      </c>
    </row>
    <row r="50" spans="1:7" x14ac:dyDescent="0.3">
      <c r="A50" t="s">
        <v>1620</v>
      </c>
      <c r="B50" t="s">
        <v>1639</v>
      </c>
      <c r="C50" t="s">
        <v>1447</v>
      </c>
      <c r="D50" t="s">
        <v>1447</v>
      </c>
      <c r="E50">
        <v>6779</v>
      </c>
      <c r="F50">
        <v>4252</v>
      </c>
      <c r="G50">
        <v>2527</v>
      </c>
    </row>
    <row r="51" spans="1:7" x14ac:dyDescent="0.3">
      <c r="A51" t="s">
        <v>1622</v>
      </c>
      <c r="B51" t="s">
        <v>1482</v>
      </c>
      <c r="C51" t="s">
        <v>1447</v>
      </c>
      <c r="D51" t="s">
        <v>1447</v>
      </c>
      <c r="E51">
        <v>22533</v>
      </c>
      <c r="F51">
        <v>18737</v>
      </c>
      <c r="G51">
        <v>3796</v>
      </c>
    </row>
    <row r="52" spans="1:7" x14ac:dyDescent="0.3">
      <c r="A52" t="s">
        <v>1623</v>
      </c>
      <c r="B52" t="s">
        <v>1472</v>
      </c>
      <c r="C52" t="s">
        <v>1447</v>
      </c>
      <c r="D52" t="s">
        <v>1447</v>
      </c>
      <c r="E52">
        <v>17242</v>
      </c>
      <c r="F52">
        <v>10274</v>
      </c>
      <c r="G52">
        <v>6968</v>
      </c>
    </row>
    <row r="53" spans="1:7" x14ac:dyDescent="0.3">
      <c r="A53" t="s">
        <v>1624</v>
      </c>
      <c r="B53" t="s">
        <v>1479</v>
      </c>
      <c r="C53" t="s">
        <v>1445</v>
      </c>
      <c r="D53" t="s">
        <v>1445</v>
      </c>
      <c r="E53">
        <v>4438</v>
      </c>
      <c r="F53">
        <v>3310</v>
      </c>
      <c r="G53">
        <v>1128</v>
      </c>
    </row>
    <row r="54" spans="1:7" x14ac:dyDescent="0.3">
      <c r="A54" t="s">
        <v>1625</v>
      </c>
      <c r="B54" t="s">
        <v>1512</v>
      </c>
      <c r="C54" t="s">
        <v>1445</v>
      </c>
      <c r="D54" t="s">
        <v>1445</v>
      </c>
      <c r="E54">
        <v>10263</v>
      </c>
      <c r="F54">
        <v>6886</v>
      </c>
      <c r="G54">
        <v>3377</v>
      </c>
    </row>
    <row r="55" spans="1:7" x14ac:dyDescent="0.3">
      <c r="A55" t="s">
        <v>1626</v>
      </c>
      <c r="B55" t="s">
        <v>1507</v>
      </c>
      <c r="C55" t="s">
        <v>1445</v>
      </c>
      <c r="D55" t="s">
        <v>1445</v>
      </c>
      <c r="E55">
        <v>30615</v>
      </c>
      <c r="F55">
        <v>21037</v>
      </c>
      <c r="G55">
        <v>9578</v>
      </c>
    </row>
    <row r="56" spans="1:7" x14ac:dyDescent="0.3">
      <c r="A56" t="s">
        <v>1627</v>
      </c>
      <c r="B56" t="s">
        <v>1492</v>
      </c>
      <c r="C56" t="s">
        <v>1445</v>
      </c>
      <c r="D56" t="s">
        <v>1445</v>
      </c>
      <c r="E56">
        <v>4382</v>
      </c>
      <c r="F56">
        <v>3601</v>
      </c>
      <c r="G56">
        <v>781</v>
      </c>
    </row>
    <row r="57" spans="1:7" x14ac:dyDescent="0.3">
      <c r="A57" t="s">
        <v>1578</v>
      </c>
      <c r="B57" t="s">
        <v>1521</v>
      </c>
      <c r="C57" t="s">
        <v>1580</v>
      </c>
      <c r="D57" t="s">
        <v>1451</v>
      </c>
      <c r="E57">
        <v>123989</v>
      </c>
      <c r="F57">
        <v>91800</v>
      </c>
      <c r="G57">
        <v>32189</v>
      </c>
    </row>
    <row r="58" spans="1:7" x14ac:dyDescent="0.3">
      <c r="A58" t="s">
        <v>1567</v>
      </c>
      <c r="B58" t="s">
        <v>1640</v>
      </c>
      <c r="C58" t="s">
        <v>1562</v>
      </c>
      <c r="D58" t="s">
        <v>1451</v>
      </c>
      <c r="E58">
        <v>492075</v>
      </c>
      <c r="F58">
        <v>263410</v>
      </c>
      <c r="G58">
        <v>228665</v>
      </c>
    </row>
    <row r="59" spans="1:7" x14ac:dyDescent="0.3">
      <c r="A59" t="s">
        <v>1570</v>
      </c>
      <c r="B59" t="s">
        <v>1514</v>
      </c>
      <c r="C59" t="s">
        <v>1562</v>
      </c>
      <c r="D59" t="s">
        <v>1451</v>
      </c>
      <c r="E59">
        <v>382914</v>
      </c>
      <c r="F59">
        <v>90982</v>
      </c>
      <c r="G59">
        <v>291932</v>
      </c>
    </row>
    <row r="60" spans="1:7" x14ac:dyDescent="0.3">
      <c r="A60" t="s">
        <v>1628</v>
      </c>
      <c r="B60" t="s">
        <v>1451</v>
      </c>
      <c r="C60" t="s">
        <v>1451</v>
      </c>
      <c r="D60" t="s">
        <v>1451</v>
      </c>
      <c r="E60">
        <v>32144</v>
      </c>
      <c r="F60">
        <v>19915</v>
      </c>
      <c r="G60">
        <v>12229</v>
      </c>
    </row>
    <row r="61" spans="1:7" x14ac:dyDescent="0.3">
      <c r="A61" t="s">
        <v>1629</v>
      </c>
      <c r="B61" t="s">
        <v>1498</v>
      </c>
      <c r="C61" t="s">
        <v>1451</v>
      </c>
      <c r="D61" t="s">
        <v>1451</v>
      </c>
      <c r="E61">
        <v>218710</v>
      </c>
      <c r="F61">
        <v>39419</v>
      </c>
      <c r="G61">
        <v>179291</v>
      </c>
    </row>
    <row r="62" spans="1:7" x14ac:dyDescent="0.3">
      <c r="A62" t="s">
        <v>1592</v>
      </c>
      <c r="B62" t="s">
        <v>1473</v>
      </c>
      <c r="C62" t="s">
        <v>1580</v>
      </c>
      <c r="D62" t="s">
        <v>1451</v>
      </c>
      <c r="E62">
        <v>60349</v>
      </c>
      <c r="F62">
        <v>48010</v>
      </c>
      <c r="G62">
        <v>12339</v>
      </c>
    </row>
    <row r="64" spans="1:7" x14ac:dyDescent="0.3">
      <c r="E64">
        <f>SUM(E1:E62)</f>
        <v>4527446</v>
      </c>
      <c r="F64">
        <f t="shared" ref="F64:G64" si="0">SUM(F1:F62)</f>
        <v>2804117</v>
      </c>
      <c r="G64">
        <f t="shared" si="0"/>
        <v>1723329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F1DB-C500-4E0F-886F-ABF4369235FA}">
  <dimension ref="A2:H100"/>
  <sheetViews>
    <sheetView tabSelected="1" workbookViewId="0">
      <selection activeCell="H9" sqref="H9"/>
    </sheetView>
  </sheetViews>
  <sheetFormatPr defaultRowHeight="14.4" x14ac:dyDescent="0.3"/>
  <cols>
    <col min="1" max="3" width="8.77734375" customWidth="1"/>
    <col min="4" max="5" width="8.77734375" style="44" customWidth="1"/>
    <col min="6" max="9" width="8.77734375" customWidth="1"/>
  </cols>
  <sheetData>
    <row r="2" spans="2:8" x14ac:dyDescent="0.3">
      <c r="B2" t="s">
        <v>285</v>
      </c>
      <c r="C2" t="s">
        <v>1835</v>
      </c>
      <c r="H2" t="s">
        <v>1856</v>
      </c>
    </row>
    <row r="3" spans="2:8" x14ac:dyDescent="0.3">
      <c r="H3" t="s">
        <v>70</v>
      </c>
    </row>
    <row r="4" spans="2:8" x14ac:dyDescent="0.3">
      <c r="B4" t="s">
        <v>1836</v>
      </c>
      <c r="C4">
        <v>422555</v>
      </c>
      <c r="D4" s="18">
        <v>0.23930665038649365</v>
      </c>
      <c r="E4" s="18"/>
      <c r="H4" t="s">
        <v>1828</v>
      </c>
    </row>
    <row r="5" spans="2:8" x14ac:dyDescent="0.3">
      <c r="B5" t="s">
        <v>1670</v>
      </c>
      <c r="C5">
        <v>519719</v>
      </c>
      <c r="D5" s="18">
        <v>0.29433378621059531</v>
      </c>
      <c r="E5" s="18">
        <v>0.38692830213402107</v>
      </c>
      <c r="H5" t="s">
        <v>1857</v>
      </c>
    </row>
    <row r="6" spans="2:8" x14ac:dyDescent="0.3">
      <c r="B6" t="s">
        <v>1669</v>
      </c>
      <c r="C6">
        <v>446731</v>
      </c>
      <c r="D6" s="18">
        <v>0.25299830609934493</v>
      </c>
      <c r="E6" s="18">
        <v>0.33258908629592793</v>
      </c>
      <c r="H6" t="s">
        <v>1858</v>
      </c>
    </row>
    <row r="7" spans="2:8" x14ac:dyDescent="0.3">
      <c r="B7" t="s">
        <v>1671</v>
      </c>
      <c r="C7">
        <v>188745</v>
      </c>
      <c r="D7" s="18">
        <v>0.10689243702523635</v>
      </c>
      <c r="E7" s="18">
        <v>0.1405197469907504</v>
      </c>
      <c r="H7" t="s">
        <v>1652</v>
      </c>
    </row>
    <row r="8" spans="2:8" x14ac:dyDescent="0.3">
      <c r="B8" t="s">
        <v>1837</v>
      </c>
      <c r="C8">
        <v>40752</v>
      </c>
      <c r="D8" s="18">
        <v>2.3079184050716212E-2</v>
      </c>
      <c r="E8" s="18">
        <v>3.0339668491176242E-2</v>
      </c>
      <c r="H8" t="s">
        <v>470</v>
      </c>
    </row>
    <row r="9" spans="2:8" x14ac:dyDescent="0.3">
      <c r="B9" t="s">
        <v>1838</v>
      </c>
      <c r="C9">
        <v>22098</v>
      </c>
      <c r="D9" s="18">
        <v>1.2514816675322116E-2</v>
      </c>
      <c r="E9" s="18">
        <v>1.6451854984246481E-2</v>
      </c>
    </row>
    <row r="10" spans="2:8" x14ac:dyDescent="0.3">
      <c r="B10" t="s">
        <v>1677</v>
      </c>
      <c r="C10">
        <v>17244</v>
      </c>
      <c r="D10" s="18">
        <v>9.765838480824263E-3</v>
      </c>
      <c r="E10" s="18">
        <v>1.2838075271442951E-2</v>
      </c>
    </row>
    <row r="11" spans="2:8" x14ac:dyDescent="0.3">
      <c r="B11" t="s">
        <v>1839</v>
      </c>
      <c r="C11">
        <v>15899</v>
      </c>
      <c r="D11" s="18">
        <v>9.0041212019615503E-3</v>
      </c>
      <c r="E11" s="18">
        <v>1.183672922411688E-2</v>
      </c>
    </row>
    <row r="12" spans="2:8" x14ac:dyDescent="0.3">
      <c r="B12" t="s">
        <v>1840</v>
      </c>
      <c r="C12">
        <v>11697</v>
      </c>
      <c r="D12" s="18">
        <v>6.6243918296335774E-3</v>
      </c>
      <c r="E12" s="18">
        <v>8.7083603833256907E-3</v>
      </c>
    </row>
    <row r="13" spans="2:8" x14ac:dyDescent="0.3">
      <c r="B13" t="s">
        <v>326</v>
      </c>
      <c r="C13">
        <v>6355</v>
      </c>
      <c r="D13" s="18">
        <v>3.5990433510576544E-3</v>
      </c>
      <c r="E13" s="18">
        <v>4.7312670117153769E-3</v>
      </c>
    </row>
    <row r="14" spans="2:8" x14ac:dyDescent="0.3">
      <c r="B14" t="s">
        <v>1841</v>
      </c>
      <c r="C14">
        <v>73952</v>
      </c>
      <c r="D14" s="18">
        <v>4.1881424688814423E-2</v>
      </c>
      <c r="E14" s="18">
        <v>5.5056909213277029E-2</v>
      </c>
    </row>
    <row r="15" spans="2:8" x14ac:dyDescent="0.3">
      <c r="B15" t="s">
        <v>16</v>
      </c>
      <c r="C15">
        <v>1765747</v>
      </c>
    </row>
    <row r="17" spans="2:7" x14ac:dyDescent="0.3">
      <c r="C17">
        <f>C15-C4</f>
        <v>1343192</v>
      </c>
    </row>
    <row r="20" spans="2:7" x14ac:dyDescent="0.3">
      <c r="B20" t="s">
        <v>1836</v>
      </c>
      <c r="C20">
        <v>351231</v>
      </c>
      <c r="E20" t="s">
        <v>1836</v>
      </c>
      <c r="F20">
        <v>422555</v>
      </c>
    </row>
    <row r="21" spans="2:7" x14ac:dyDescent="0.3">
      <c r="B21" t="s">
        <v>1842</v>
      </c>
      <c r="C21">
        <v>40</v>
      </c>
      <c r="E21" t="s">
        <v>1670</v>
      </c>
      <c r="F21">
        <v>519719</v>
      </c>
    </row>
    <row r="22" spans="2:7" x14ac:dyDescent="0.3">
      <c r="B22" t="s">
        <v>1838</v>
      </c>
      <c r="E22" t="s">
        <v>1669</v>
      </c>
      <c r="F22">
        <v>446731</v>
      </c>
      <c r="G22">
        <v>18159</v>
      </c>
    </row>
    <row r="23" spans="2:7" x14ac:dyDescent="0.3">
      <c r="B23" t="s">
        <v>1843</v>
      </c>
      <c r="C23">
        <v>1513</v>
      </c>
      <c r="E23" t="s">
        <v>1671</v>
      </c>
      <c r="F23">
        <v>188745</v>
      </c>
      <c r="G23">
        <v>2096</v>
      </c>
    </row>
    <row r="24" spans="2:7" x14ac:dyDescent="0.3">
      <c r="B24" t="s">
        <v>1844</v>
      </c>
      <c r="C24">
        <v>389</v>
      </c>
      <c r="E24" t="s">
        <v>1837</v>
      </c>
      <c r="F24">
        <v>40752</v>
      </c>
    </row>
    <row r="25" spans="2:7" x14ac:dyDescent="0.3">
      <c r="B25" t="s">
        <v>433</v>
      </c>
      <c r="C25">
        <v>2372</v>
      </c>
      <c r="E25" t="s">
        <v>1838</v>
      </c>
      <c r="F25">
        <v>22098</v>
      </c>
      <c r="G25">
        <v>9449</v>
      </c>
    </row>
    <row r="26" spans="2:7" x14ac:dyDescent="0.3">
      <c r="B26" t="s">
        <v>1669</v>
      </c>
      <c r="E26" t="s">
        <v>1677</v>
      </c>
      <c r="F26">
        <v>17244</v>
      </c>
    </row>
    <row r="27" spans="2:7" x14ac:dyDescent="0.3">
      <c r="B27" t="s">
        <v>1671</v>
      </c>
      <c r="E27" t="s">
        <v>1839</v>
      </c>
      <c r="F27">
        <v>15899</v>
      </c>
    </row>
    <row r="28" spans="2:7" x14ac:dyDescent="0.3">
      <c r="B28" t="s">
        <v>1841</v>
      </c>
      <c r="C28">
        <v>7623</v>
      </c>
      <c r="E28" t="s">
        <v>1840</v>
      </c>
      <c r="F28">
        <v>11697</v>
      </c>
    </row>
    <row r="29" spans="2:7" x14ac:dyDescent="0.3">
      <c r="B29" t="s">
        <v>16</v>
      </c>
      <c r="C29">
        <v>392872</v>
      </c>
      <c r="E29" t="s">
        <v>326</v>
      </c>
      <c r="F29">
        <v>6355</v>
      </c>
    </row>
    <row r="30" spans="2:7" x14ac:dyDescent="0.3">
      <c r="E30" t="s">
        <v>1841</v>
      </c>
      <c r="F30">
        <v>73952</v>
      </c>
    </row>
    <row r="31" spans="2:7" x14ac:dyDescent="0.3">
      <c r="E31" t="s">
        <v>16</v>
      </c>
      <c r="F31">
        <v>1765747</v>
      </c>
    </row>
    <row r="35" spans="1:6" x14ac:dyDescent="0.3">
      <c r="A35" t="s">
        <v>1851</v>
      </c>
      <c r="B35" t="s">
        <v>285</v>
      </c>
      <c r="C35" s="44" t="s">
        <v>1849</v>
      </c>
      <c r="D35" s="44" t="s">
        <v>1850</v>
      </c>
    </row>
    <row r="36" spans="1:6" x14ac:dyDescent="0.3">
      <c r="B36" t="s">
        <v>1845</v>
      </c>
      <c r="C36" s="44">
        <v>2579236</v>
      </c>
      <c r="F36">
        <v>2804117</v>
      </c>
    </row>
    <row r="37" spans="1:6" x14ac:dyDescent="0.3">
      <c r="B37" t="s">
        <v>288</v>
      </c>
      <c r="C37" s="44">
        <v>748461</v>
      </c>
      <c r="D37" s="18" cm="1">
        <f t="array" ref="D37:D47">C37:C47/C48</f>
        <v>0.37007273284646991</v>
      </c>
    </row>
    <row r="38" spans="1:6" x14ac:dyDescent="0.3">
      <c r="B38" t="s">
        <v>291</v>
      </c>
      <c r="C38" s="44">
        <v>690407</v>
      </c>
      <c r="D38" s="18">
        <v>0.34136822795888194</v>
      </c>
    </row>
    <row r="39" spans="1:6" x14ac:dyDescent="0.3">
      <c r="B39" t="s">
        <v>295</v>
      </c>
      <c r="C39" s="44">
        <v>257105</v>
      </c>
      <c r="D39" s="18">
        <v>0.12712425895068902</v>
      </c>
    </row>
    <row r="40" spans="1:6" x14ac:dyDescent="0.3">
      <c r="B40" t="s">
        <v>293</v>
      </c>
      <c r="C40" s="44">
        <v>50431</v>
      </c>
      <c r="D40" s="18">
        <v>2.4935351327831808E-2</v>
      </c>
    </row>
    <row r="41" spans="1:6" x14ac:dyDescent="0.3">
      <c r="B41" t="s">
        <v>292</v>
      </c>
      <c r="C41" s="44">
        <v>49243</v>
      </c>
      <c r="D41" s="18">
        <v>2.4347950773064619E-2</v>
      </c>
    </row>
    <row r="42" spans="1:6" x14ac:dyDescent="0.3">
      <c r="B42" t="s">
        <v>326</v>
      </c>
      <c r="C42" s="44">
        <v>31986</v>
      </c>
      <c r="D42" s="18">
        <v>1.581531493668633E-2</v>
      </c>
    </row>
    <row r="43" spans="1:6" x14ac:dyDescent="0.3">
      <c r="B43" t="s">
        <v>294</v>
      </c>
      <c r="C43" s="44">
        <v>23063</v>
      </c>
      <c r="D43" s="18">
        <v>1.1403382992083938E-2</v>
      </c>
    </row>
    <row r="44" spans="1:6" x14ac:dyDescent="0.3">
      <c r="B44" t="s">
        <v>289</v>
      </c>
      <c r="C44" s="44">
        <v>17748</v>
      </c>
      <c r="D44" s="18">
        <v>8.7754082878856044E-3</v>
      </c>
    </row>
    <row r="45" spans="1:6" x14ac:dyDescent="0.3">
      <c r="B45" t="s">
        <v>1846</v>
      </c>
      <c r="C45" s="44">
        <v>16571</v>
      </c>
      <c r="D45" s="18">
        <v>8.1934466271440364E-3</v>
      </c>
    </row>
    <row r="46" spans="1:6" x14ac:dyDescent="0.3">
      <c r="B46" t="s">
        <v>298</v>
      </c>
      <c r="C46" s="44">
        <v>9959</v>
      </c>
      <c r="D46" s="18">
        <v>4.924176872833713E-3</v>
      </c>
    </row>
    <row r="47" spans="1:6" x14ac:dyDescent="0.3">
      <c r="B47" t="s">
        <v>303</v>
      </c>
      <c r="C47" s="44">
        <v>8429</v>
      </c>
      <c r="D47" s="18">
        <v>4.1676761583608161E-3</v>
      </c>
    </row>
    <row r="48" spans="1:6" x14ac:dyDescent="0.3">
      <c r="B48" t="s">
        <v>1847</v>
      </c>
      <c r="C48" s="44">
        <v>2022470</v>
      </c>
      <c r="E48" s="44">
        <f>F48/C48</f>
        <v>0.85209125475285175</v>
      </c>
      <c r="F48">
        <v>1723329</v>
      </c>
    </row>
    <row r="49" spans="1:6" x14ac:dyDescent="0.3">
      <c r="B49" t="s">
        <v>16</v>
      </c>
      <c r="C49" s="44">
        <v>4601706</v>
      </c>
    </row>
    <row r="50" spans="1:6" x14ac:dyDescent="0.3">
      <c r="C50" s="44"/>
    </row>
    <row r="51" spans="1:6" x14ac:dyDescent="0.3">
      <c r="B51" t="s">
        <v>1848</v>
      </c>
      <c r="C51" s="44">
        <f>C48-SUM(C37:C47)</f>
        <v>119067</v>
      </c>
      <c r="D51" s="18">
        <f>1-SUM(_xlfn.ANCHORARRAY(D37))</f>
        <v>5.8872072268068343E-2</v>
      </c>
    </row>
    <row r="54" spans="1:6" x14ac:dyDescent="0.3">
      <c r="A54">
        <v>4527446</v>
      </c>
      <c r="B54">
        <v>2804117</v>
      </c>
      <c r="C54">
        <v>1723329</v>
      </c>
    </row>
    <row r="59" spans="1:6" x14ac:dyDescent="0.3">
      <c r="A59" t="s">
        <v>1852</v>
      </c>
      <c r="B59" s="44" t="s">
        <v>1854</v>
      </c>
      <c r="C59">
        <v>1723329</v>
      </c>
      <c r="F59" s="44" t="s">
        <v>1853</v>
      </c>
    </row>
    <row r="60" spans="1:6" x14ac:dyDescent="0.3">
      <c r="B60" t="s">
        <v>288</v>
      </c>
      <c r="C60" s="18">
        <v>0.35599999999999998</v>
      </c>
      <c r="D60" s="47">
        <v>613505</v>
      </c>
      <c r="E60" s="46"/>
    </row>
    <row r="61" spans="1:6" x14ac:dyDescent="0.3">
      <c r="B61" t="s">
        <v>291</v>
      </c>
      <c r="C61" s="18">
        <v>0.38</v>
      </c>
      <c r="D61" s="47">
        <v>654865</v>
      </c>
      <c r="E61" s="46"/>
    </row>
    <row r="62" spans="1:6" x14ac:dyDescent="0.3">
      <c r="B62" t="s">
        <v>295</v>
      </c>
      <c r="C62" s="18">
        <v>0.153</v>
      </c>
      <c r="D62" s="47">
        <v>263669</v>
      </c>
      <c r="E62" s="46"/>
    </row>
    <row r="63" spans="1:6" x14ac:dyDescent="0.3">
      <c r="B63" t="s">
        <v>293</v>
      </c>
      <c r="C63" s="18">
        <v>2.9000000000000001E-2</v>
      </c>
      <c r="D63" s="47">
        <v>49977</v>
      </c>
      <c r="E63" s="46"/>
    </row>
    <row r="64" spans="1:6" x14ac:dyDescent="0.3">
      <c r="B64" t="s">
        <v>292</v>
      </c>
      <c r="C64" s="18">
        <v>2.4347950773064619E-2</v>
      </c>
      <c r="D64" s="47">
        <v>41960</v>
      </c>
    </row>
    <row r="65" spans="1:7" x14ac:dyDescent="0.3">
      <c r="B65" t="s">
        <v>294</v>
      </c>
      <c r="C65" s="18">
        <v>5.8712048251306458E-3</v>
      </c>
      <c r="D65" s="47">
        <v>10118</v>
      </c>
      <c r="E65" s="49" cm="1">
        <f t="array" ref="E65:E69">C65:C69/SUM(C65:C69)</f>
        <v>0.18155983832829856</v>
      </c>
      <c r="F65" s="16">
        <f>(1-SUM($C$60:$C$64))*E65</f>
        <v>1.0467296736937491E-2</v>
      </c>
      <c r="G65">
        <f>F65*$C$59</f>
        <v>18038.59601836975</v>
      </c>
    </row>
    <row r="66" spans="1:7" x14ac:dyDescent="0.3">
      <c r="B66" t="s">
        <v>289</v>
      </c>
      <c r="C66" s="18">
        <v>4.5181521587138998E-3</v>
      </c>
      <c r="D66" s="47">
        <v>7786</v>
      </c>
      <c r="E66" s="44">
        <v>0.13971833719163343</v>
      </c>
      <c r="F66" s="16">
        <f>(1-SUM($C$60:$C$64))*E66</f>
        <v>8.0550484536776011E-3</v>
      </c>
      <c r="G66">
        <f t="shared" ref="G66:G69" si="0">F66*$C$59</f>
        <v>13881.498596627767</v>
      </c>
    </row>
    <row r="67" spans="1:7" x14ac:dyDescent="0.3">
      <c r="B67" t="s">
        <v>1656</v>
      </c>
      <c r="C67" s="18">
        <f>D67/$C$59</f>
        <v>2.5085169459807153E-3</v>
      </c>
      <c r="D67" s="47">
        <v>4323</v>
      </c>
      <c r="E67" s="44">
        <v>7.7572822737609293E-2</v>
      </c>
      <c r="F67" s="16">
        <f>(1-SUM($C$60:$C$64))*E67</f>
        <v>4.4722321951409802E-3</v>
      </c>
      <c r="G67">
        <f t="shared" si="0"/>
        <v>7707.1274366201105</v>
      </c>
    </row>
    <row r="68" spans="1:7" x14ac:dyDescent="0.3">
      <c r="B68" t="s">
        <v>1855</v>
      </c>
      <c r="C68" s="18">
        <f t="shared" ref="C68:C72" si="1">D68/$C$59</f>
        <v>6.7833826274611524E-4</v>
      </c>
      <c r="D68" s="47">
        <v>1169</v>
      </c>
      <c r="E68" s="44">
        <v>2.0976782276258446E-2</v>
      </c>
      <c r="F68" s="16">
        <f>(1-SUM($C$60:$C$64))*E68</f>
        <v>1.2093544844135567E-3</v>
      </c>
      <c r="G68">
        <f t="shared" si="0"/>
        <v>2084.1156542699305</v>
      </c>
    </row>
    <row r="69" spans="1:7" x14ac:dyDescent="0.3">
      <c r="B69" t="s">
        <v>1652</v>
      </c>
      <c r="C69" s="18">
        <f t="shared" si="1"/>
        <v>1.8761362456037125E-2</v>
      </c>
      <c r="D69" s="47">
        <v>32332</v>
      </c>
      <c r="E69" s="44">
        <v>0.58017221946620023</v>
      </c>
      <c r="F69" s="16">
        <f>(1-SUM($C$60:$C$64))*E69</f>
        <v>3.3448117356765714E-2</v>
      </c>
      <c r="G69">
        <f t="shared" si="0"/>
        <v>57642.110636317702</v>
      </c>
    </row>
    <row r="70" spans="1:7" x14ac:dyDescent="0.3">
      <c r="B70" t="s">
        <v>1659</v>
      </c>
      <c r="C70" s="18">
        <f t="shared" si="1"/>
        <v>9.4990567674541537E-4</v>
      </c>
      <c r="D70" s="44">
        <v>1637</v>
      </c>
    </row>
    <row r="71" spans="1:7" x14ac:dyDescent="0.3">
      <c r="B71" t="s">
        <v>1660</v>
      </c>
      <c r="C71" s="18">
        <f t="shared" si="1"/>
        <v>4.102524822596266E-3</v>
      </c>
      <c r="D71" s="47">
        <v>7070</v>
      </c>
    </row>
    <row r="72" spans="1:7" x14ac:dyDescent="0.3">
      <c r="B72" t="s">
        <v>1651</v>
      </c>
      <c r="C72" s="18">
        <f t="shared" si="1"/>
        <v>2.0261946500058896E-2</v>
      </c>
      <c r="D72" s="44">
        <v>34918</v>
      </c>
    </row>
    <row r="75" spans="1:7" x14ac:dyDescent="0.3">
      <c r="B75" t="s">
        <v>87</v>
      </c>
      <c r="C75">
        <v>3.0311180024881049E-2</v>
      </c>
      <c r="D75" s="44">
        <v>52236.135561098199</v>
      </c>
    </row>
    <row r="76" spans="1:7" x14ac:dyDescent="0.3">
      <c r="D76" s="48">
        <f>D75/A84</f>
        <v>0.50615495212473083</v>
      </c>
    </row>
    <row r="77" spans="1:7" x14ac:dyDescent="0.3">
      <c r="A77" s="4">
        <v>8541</v>
      </c>
      <c r="B77" t="s">
        <v>1656</v>
      </c>
      <c r="C77">
        <f>D75*0.1</f>
        <v>5223.6135561098199</v>
      </c>
      <c r="D77" s="45" cm="1">
        <f t="array" ref="D77:D82">A77:A82*D76</f>
        <v>4323.0694460973264</v>
      </c>
      <c r="F77" s="36">
        <f>D77+E77</f>
        <v>4323.0694460973264</v>
      </c>
      <c r="G77">
        <f>ROUND(F77,0)</f>
        <v>4323</v>
      </c>
    </row>
    <row r="78" spans="1:7" x14ac:dyDescent="0.3">
      <c r="A78" s="4">
        <v>2310</v>
      </c>
      <c r="B78" t="s">
        <v>1855</v>
      </c>
      <c r="C78">
        <f>D75*0.1</f>
        <v>5223.6135561098199</v>
      </c>
      <c r="D78" s="45">
        <v>1169.2179394081281</v>
      </c>
      <c r="F78" s="36">
        <f t="shared" ref="F78:F82" si="2">D78+E78</f>
        <v>1169.2179394081281</v>
      </c>
      <c r="G78">
        <f t="shared" ref="G78:G82" si="3">ROUND(F78,0)</f>
        <v>1169</v>
      </c>
    </row>
    <row r="79" spans="1:7" x14ac:dyDescent="0.3">
      <c r="A79">
        <v>14795</v>
      </c>
      <c r="B79" t="s">
        <v>1652</v>
      </c>
      <c r="C79">
        <f>D75*0.3</f>
        <v>15670.84066832946</v>
      </c>
      <c r="D79" s="45">
        <v>7488.5625166853924</v>
      </c>
      <c r="E79" s="44">
        <v>24843.898632460019</v>
      </c>
      <c r="F79" s="36">
        <f t="shared" si="2"/>
        <v>32332.461149145412</v>
      </c>
      <c r="G79">
        <f t="shared" si="3"/>
        <v>32332</v>
      </c>
    </row>
    <row r="80" spans="1:7" x14ac:dyDescent="0.3">
      <c r="A80" s="4">
        <v>3234.75</v>
      </c>
      <c r="B80" t="s">
        <v>1659</v>
      </c>
      <c r="C80">
        <f>D75*0.1</f>
        <v>5223.6135561098199</v>
      </c>
      <c r="D80" s="45">
        <v>1637.2847313854732</v>
      </c>
      <c r="F80" s="36">
        <f t="shared" si="2"/>
        <v>1637.2847313854732</v>
      </c>
      <c r="G80">
        <f t="shared" si="3"/>
        <v>1637</v>
      </c>
    </row>
    <row r="81" spans="1:7" x14ac:dyDescent="0.3">
      <c r="A81">
        <v>5335.116032964831</v>
      </c>
      <c r="B81" t="s">
        <v>1660</v>
      </c>
      <c r="C81">
        <f>D75*0.3</f>
        <v>15670.84066832946</v>
      </c>
      <c r="D81" s="45">
        <v>2700.3954002451978</v>
      </c>
      <c r="E81" s="44">
        <v>4369.133967035169</v>
      </c>
      <c r="F81" s="36">
        <f t="shared" si="2"/>
        <v>7069.5293672803673</v>
      </c>
      <c r="G81">
        <f t="shared" si="3"/>
        <v>7070</v>
      </c>
    </row>
    <row r="82" spans="1:7" x14ac:dyDescent="0.3">
      <c r="A82" s="4">
        <v>68986</v>
      </c>
      <c r="B82" t="s">
        <v>1651</v>
      </c>
      <c r="C82">
        <f>D75*0.3</f>
        <v>15670.84066832946</v>
      </c>
      <c r="D82" s="45">
        <v>34917.605527276683</v>
      </c>
      <c r="F82" s="36">
        <f t="shared" si="2"/>
        <v>34917.605527276683</v>
      </c>
      <c r="G82">
        <f t="shared" si="3"/>
        <v>34918</v>
      </c>
    </row>
    <row r="83" spans="1:7" x14ac:dyDescent="0.3">
      <c r="A83">
        <f>A82*0.75</f>
        <v>51739.5</v>
      </c>
      <c r="B83" s="4">
        <f>A82-A83</f>
        <v>17246.5</v>
      </c>
    </row>
    <row r="84" spans="1:7" x14ac:dyDescent="0.3">
      <c r="A84" s="4">
        <f>SUM(A77:A82)</f>
        <v>103201.86603296484</v>
      </c>
      <c r="B84" s="4"/>
    </row>
    <row r="85" spans="1:7" x14ac:dyDescent="0.3">
      <c r="A85" s="4"/>
      <c r="B85" s="31"/>
    </row>
    <row r="86" spans="1:7" x14ac:dyDescent="0.3">
      <c r="D86">
        <v>1723329</v>
      </c>
    </row>
    <row r="87" spans="1:7" x14ac:dyDescent="0.3">
      <c r="B87" t="s">
        <v>288</v>
      </c>
      <c r="C87">
        <v>0.35599999999999998</v>
      </c>
      <c r="D87" s="44">
        <v>613505</v>
      </c>
    </row>
    <row r="88" spans="1:7" x14ac:dyDescent="0.3">
      <c r="B88" t="s">
        <v>291</v>
      </c>
      <c r="C88">
        <v>0.38</v>
      </c>
      <c r="D88" s="44">
        <v>654865</v>
      </c>
    </row>
    <row r="89" spans="1:7" x14ac:dyDescent="0.3">
      <c r="B89" t="s">
        <v>295</v>
      </c>
      <c r="C89">
        <v>0.153</v>
      </c>
      <c r="D89" s="44">
        <v>263669</v>
      </c>
    </row>
    <row r="90" spans="1:7" x14ac:dyDescent="0.3">
      <c r="B90" t="s">
        <v>294</v>
      </c>
      <c r="C90">
        <v>5.8712048251306458E-3</v>
      </c>
      <c r="D90" s="44">
        <v>10118</v>
      </c>
    </row>
    <row r="91" spans="1:7" x14ac:dyDescent="0.3">
      <c r="B91" t="s">
        <v>289</v>
      </c>
      <c r="C91">
        <v>4.5181521587138998E-3</v>
      </c>
      <c r="D91" s="44">
        <v>7786</v>
      </c>
    </row>
    <row r="92" spans="1:7" x14ac:dyDescent="0.3">
      <c r="B92" t="s">
        <v>70</v>
      </c>
      <c r="D92" s="44">
        <v>70905</v>
      </c>
      <c r="F92" s="44"/>
    </row>
    <row r="93" spans="1:7" x14ac:dyDescent="0.3">
      <c r="B93" t="s">
        <v>424</v>
      </c>
      <c r="D93" s="44">
        <v>2954</v>
      </c>
    </row>
    <row r="94" spans="1:7" x14ac:dyDescent="0.3">
      <c r="B94" t="s">
        <v>71</v>
      </c>
      <c r="D94" s="44">
        <v>6791</v>
      </c>
    </row>
    <row r="95" spans="1:7" x14ac:dyDescent="0.3">
      <c r="B95" t="s">
        <v>65</v>
      </c>
      <c r="D95" s="44">
        <v>4245</v>
      </c>
    </row>
    <row r="96" spans="1:7" x14ac:dyDescent="0.3">
      <c r="B96" t="s">
        <v>1656</v>
      </c>
      <c r="C96">
        <v>2.5085169459807153E-3</v>
      </c>
      <c r="D96" s="44">
        <v>4323</v>
      </c>
    </row>
    <row r="97" spans="2:7" x14ac:dyDescent="0.3">
      <c r="B97" t="s">
        <v>1855</v>
      </c>
      <c r="C97">
        <v>6.7833826274611524E-4</v>
      </c>
      <c r="D97" s="44">
        <v>1169</v>
      </c>
      <c r="E97"/>
      <c r="G97" s="44"/>
    </row>
    <row r="98" spans="2:7" x14ac:dyDescent="0.3">
      <c r="B98" t="s">
        <v>1652</v>
      </c>
      <c r="C98">
        <v>1.8761362456037125E-2</v>
      </c>
      <c r="D98" s="44">
        <v>32332</v>
      </c>
    </row>
    <row r="99" spans="2:7" x14ac:dyDescent="0.3">
      <c r="B99" t="s">
        <v>1659</v>
      </c>
      <c r="C99">
        <v>9.4990567674541537E-4</v>
      </c>
      <c r="D99" s="44">
        <v>1637</v>
      </c>
    </row>
    <row r="100" spans="2:7" x14ac:dyDescent="0.3">
      <c r="B100" t="s">
        <v>1660</v>
      </c>
      <c r="C100">
        <v>4.102524822596266E-3</v>
      </c>
      <c r="D100" s="44">
        <v>49030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5534-0919-4973-9BAA-5F5089A66B92}">
  <dimension ref="B1:AL339"/>
  <sheetViews>
    <sheetView workbookViewId="0">
      <pane ySplit="1" topLeftCell="A2" activePane="bottomLeft" state="frozen"/>
      <selection pane="bottomLeft" activeCell="AF1" sqref="AF1:AL334"/>
    </sheetView>
  </sheetViews>
  <sheetFormatPr defaultRowHeight="14.4" x14ac:dyDescent="0.3"/>
  <cols>
    <col min="4" max="4" width="13.109375" customWidth="1"/>
    <col min="6" max="6" width="3.88671875" customWidth="1"/>
    <col min="14" max="14" width="12.5546875" bestFit="1" customWidth="1"/>
    <col min="15" max="15" width="18.6640625" bestFit="1" customWidth="1"/>
    <col min="16" max="16" width="21.5546875" bestFit="1" customWidth="1"/>
    <col min="17" max="17" width="17.44140625" bestFit="1" customWidth="1"/>
  </cols>
  <sheetData>
    <row r="1" spans="2:38" x14ac:dyDescent="0.3">
      <c r="B1" s="2" t="s">
        <v>82</v>
      </c>
      <c r="C1" s="2" t="s">
        <v>412</v>
      </c>
      <c r="D1" s="2" t="s">
        <v>1879</v>
      </c>
      <c r="E1" s="2" t="s">
        <v>16</v>
      </c>
      <c r="F1" s="2" t="s">
        <v>1880</v>
      </c>
      <c r="G1" s="2" t="s">
        <v>70</v>
      </c>
      <c r="H1" s="2" t="s">
        <v>469</v>
      </c>
      <c r="I1" s="2" t="s">
        <v>71</v>
      </c>
      <c r="J1" s="2" t="s">
        <v>70</v>
      </c>
      <c r="K1" s="2" t="s">
        <v>469</v>
      </c>
      <c r="L1" s="2" t="s">
        <v>71</v>
      </c>
      <c r="AF1" t="s">
        <v>82</v>
      </c>
      <c r="AG1" t="s">
        <v>412</v>
      </c>
      <c r="AH1" t="s">
        <v>1879</v>
      </c>
      <c r="AI1" t="s">
        <v>16</v>
      </c>
      <c r="AJ1" t="s">
        <v>70</v>
      </c>
      <c r="AK1" t="s">
        <v>469</v>
      </c>
      <c r="AL1" t="s">
        <v>71</v>
      </c>
    </row>
    <row r="2" spans="2:38" x14ac:dyDescent="0.3">
      <c r="B2" t="s">
        <v>1010</v>
      </c>
      <c r="C2" t="s">
        <v>1001</v>
      </c>
      <c r="D2" t="s">
        <v>665</v>
      </c>
      <c r="E2" s="4">
        <v>36576</v>
      </c>
      <c r="F2" s="4"/>
      <c r="G2">
        <v>100</v>
      </c>
      <c r="J2">
        <f>G2/100*E2</f>
        <v>36576</v>
      </c>
      <c r="K2">
        <f>H2/100*E2</f>
        <v>0</v>
      </c>
      <c r="L2">
        <f>I2/100*E2</f>
        <v>0</v>
      </c>
      <c r="AF2" t="s">
        <v>1010</v>
      </c>
      <c r="AG2" t="s">
        <v>1001</v>
      </c>
      <c r="AH2" t="s">
        <v>665</v>
      </c>
      <c r="AI2">
        <v>36576</v>
      </c>
      <c r="AJ2">
        <v>36576</v>
      </c>
      <c r="AK2">
        <v>0</v>
      </c>
      <c r="AL2">
        <v>0</v>
      </c>
    </row>
    <row r="3" spans="2:38" x14ac:dyDescent="0.3">
      <c r="B3" t="s">
        <v>1002</v>
      </c>
      <c r="C3" t="s">
        <v>1001</v>
      </c>
      <c r="D3" t="s">
        <v>650</v>
      </c>
      <c r="E3" s="4">
        <v>38383</v>
      </c>
      <c r="F3" s="4"/>
      <c r="G3">
        <v>100</v>
      </c>
      <c r="J3">
        <f>G3/100*E3</f>
        <v>38383</v>
      </c>
      <c r="K3">
        <f>H3/100*E3</f>
        <v>0</v>
      </c>
      <c r="L3">
        <f>I3/100*E3</f>
        <v>0</v>
      </c>
      <c r="AF3" t="s">
        <v>1002</v>
      </c>
      <c r="AG3" t="s">
        <v>1001</v>
      </c>
      <c r="AH3" t="s">
        <v>650</v>
      </c>
      <c r="AI3">
        <v>38383</v>
      </c>
      <c r="AJ3">
        <v>38383</v>
      </c>
      <c r="AK3">
        <v>0</v>
      </c>
      <c r="AL3">
        <v>0</v>
      </c>
    </row>
    <row r="4" spans="2:38" x14ac:dyDescent="0.3">
      <c r="B4" t="s">
        <v>1009</v>
      </c>
      <c r="C4" t="s">
        <v>1001</v>
      </c>
      <c r="D4" t="s">
        <v>664</v>
      </c>
      <c r="E4" s="4">
        <v>34044</v>
      </c>
      <c r="F4" s="4"/>
      <c r="G4">
        <v>100</v>
      </c>
      <c r="J4">
        <f>G4/100*E4</f>
        <v>34044</v>
      </c>
      <c r="K4">
        <f>H4/100*E4</f>
        <v>0</v>
      </c>
      <c r="L4">
        <f>I4/100*E4</f>
        <v>0</v>
      </c>
      <c r="N4" s="20" t="s">
        <v>393</v>
      </c>
      <c r="O4" t="s">
        <v>1878</v>
      </c>
      <c r="P4" t="s">
        <v>1877</v>
      </c>
      <c r="Q4" t="s">
        <v>1876</v>
      </c>
      <c r="S4" t="s">
        <v>393</v>
      </c>
      <c r="T4" t="s">
        <v>1878</v>
      </c>
      <c r="U4" t="s">
        <v>1877</v>
      </c>
      <c r="V4" t="s">
        <v>1876</v>
      </c>
      <c r="Y4" t="s">
        <v>393</v>
      </c>
      <c r="Z4" t="s">
        <v>1878</v>
      </c>
      <c r="AA4" t="s">
        <v>1877</v>
      </c>
      <c r="AB4" t="s">
        <v>1876</v>
      </c>
      <c r="AF4" t="s">
        <v>1009</v>
      </c>
      <c r="AG4" t="s">
        <v>1001</v>
      </c>
      <c r="AH4" t="s">
        <v>664</v>
      </c>
      <c r="AI4">
        <v>34044</v>
      </c>
      <c r="AJ4">
        <v>34044</v>
      </c>
      <c r="AK4">
        <v>0</v>
      </c>
      <c r="AL4">
        <v>0</v>
      </c>
    </row>
    <row r="5" spans="2:38" x14ac:dyDescent="0.3">
      <c r="B5" t="s">
        <v>1004</v>
      </c>
      <c r="C5" t="s">
        <v>1001</v>
      </c>
      <c r="D5" t="s">
        <v>655</v>
      </c>
      <c r="E5" s="4">
        <v>21268</v>
      </c>
      <c r="F5" s="4"/>
      <c r="G5">
        <v>100</v>
      </c>
      <c r="J5">
        <f>G5/100*E5</f>
        <v>21268</v>
      </c>
      <c r="K5">
        <f>H5/100*E5</f>
        <v>0</v>
      </c>
      <c r="L5">
        <f>I5/100*E5</f>
        <v>0</v>
      </c>
      <c r="N5" s="21" t="s">
        <v>1001</v>
      </c>
      <c r="O5">
        <v>629002</v>
      </c>
      <c r="P5">
        <v>0</v>
      </c>
      <c r="Q5">
        <v>0</v>
      </c>
      <c r="S5" t="s">
        <v>1001</v>
      </c>
      <c r="T5">
        <v>629002</v>
      </c>
      <c r="U5">
        <v>0</v>
      </c>
      <c r="V5">
        <v>0</v>
      </c>
      <c r="W5">
        <v>629002</v>
      </c>
      <c r="Y5" t="s">
        <v>1001</v>
      </c>
      <c r="Z5" s="18">
        <v>1</v>
      </c>
      <c r="AA5" s="18">
        <v>0</v>
      </c>
      <c r="AB5" s="18">
        <v>0</v>
      </c>
      <c r="AF5" t="s">
        <v>1004</v>
      </c>
      <c r="AG5" t="s">
        <v>1001</v>
      </c>
      <c r="AH5" t="s">
        <v>655</v>
      </c>
      <c r="AI5">
        <v>21268</v>
      </c>
      <c r="AJ5">
        <v>21268</v>
      </c>
      <c r="AK5">
        <v>0</v>
      </c>
      <c r="AL5">
        <v>0</v>
      </c>
    </row>
    <row r="6" spans="2:38" x14ac:dyDescent="0.3">
      <c r="B6" t="s">
        <v>1012</v>
      </c>
      <c r="C6" t="s">
        <v>1001</v>
      </c>
      <c r="D6" t="s">
        <v>643</v>
      </c>
      <c r="E6" s="4">
        <v>160114</v>
      </c>
      <c r="F6" s="4"/>
      <c r="G6">
        <v>100</v>
      </c>
      <c r="J6">
        <f>G6/100*E6</f>
        <v>160114</v>
      </c>
      <c r="K6">
        <f>H6/100*E6</f>
        <v>0</v>
      </c>
      <c r="L6">
        <f>I6/100*E6</f>
        <v>0</v>
      </c>
      <c r="N6" s="21" t="s">
        <v>938</v>
      </c>
      <c r="O6">
        <v>851917.51</v>
      </c>
      <c r="P6">
        <v>0</v>
      </c>
      <c r="Q6">
        <v>7082.49</v>
      </c>
      <c r="S6" t="s">
        <v>938</v>
      </c>
      <c r="T6">
        <v>851917.51</v>
      </c>
      <c r="U6">
        <v>0</v>
      </c>
      <c r="V6">
        <v>7082.49</v>
      </c>
      <c r="W6">
        <v>859000</v>
      </c>
      <c r="Y6" t="s">
        <v>938</v>
      </c>
      <c r="Z6" s="18">
        <v>0.99175495925494761</v>
      </c>
      <c r="AA6" s="18">
        <v>0</v>
      </c>
      <c r="AB6" s="18">
        <v>8.2450407450523865E-3</v>
      </c>
      <c r="AF6" t="s">
        <v>1012</v>
      </c>
      <c r="AG6" t="s">
        <v>1001</v>
      </c>
      <c r="AH6" t="s">
        <v>643</v>
      </c>
      <c r="AI6">
        <v>160114</v>
      </c>
      <c r="AJ6">
        <v>160114</v>
      </c>
      <c r="AK6">
        <v>0</v>
      </c>
      <c r="AL6">
        <v>0</v>
      </c>
    </row>
    <row r="7" spans="2:38" x14ac:dyDescent="0.3">
      <c r="B7" t="s">
        <v>1005</v>
      </c>
      <c r="C7" t="s">
        <v>1001</v>
      </c>
      <c r="D7" t="s">
        <v>657</v>
      </c>
      <c r="E7" s="4">
        <v>127388</v>
      </c>
      <c r="F7" s="4"/>
      <c r="G7">
        <v>100</v>
      </c>
      <c r="J7">
        <f>G7/100*E7</f>
        <v>127388</v>
      </c>
      <c r="K7">
        <f>H7/100*E7</f>
        <v>0</v>
      </c>
      <c r="L7">
        <f>I7/100*E7</f>
        <v>0</v>
      </c>
      <c r="N7" s="21" t="s">
        <v>1230</v>
      </c>
      <c r="O7">
        <v>1115000</v>
      </c>
      <c r="P7">
        <v>0</v>
      </c>
      <c r="Q7">
        <v>0</v>
      </c>
      <c r="S7" t="s">
        <v>1230</v>
      </c>
      <c r="T7">
        <v>1115000</v>
      </c>
      <c r="U7">
        <v>0</v>
      </c>
      <c r="V7">
        <v>0</v>
      </c>
      <c r="W7">
        <v>1115000</v>
      </c>
      <c r="Y7" t="s">
        <v>1230</v>
      </c>
      <c r="Z7" s="18">
        <v>1</v>
      </c>
      <c r="AA7" s="18">
        <v>0</v>
      </c>
      <c r="AB7" s="18">
        <v>0</v>
      </c>
      <c r="AF7" t="s">
        <v>1005</v>
      </c>
      <c r="AG7" t="s">
        <v>1001</v>
      </c>
      <c r="AH7" t="s">
        <v>657</v>
      </c>
      <c r="AI7">
        <v>127388</v>
      </c>
      <c r="AJ7">
        <v>127388</v>
      </c>
      <c r="AK7">
        <v>0</v>
      </c>
      <c r="AL7">
        <v>0</v>
      </c>
    </row>
    <row r="8" spans="2:38" x14ac:dyDescent="0.3">
      <c r="B8" t="s">
        <v>1003</v>
      </c>
      <c r="C8" t="s">
        <v>1001</v>
      </c>
      <c r="D8" t="s">
        <v>653</v>
      </c>
      <c r="E8" s="4">
        <v>50926</v>
      </c>
      <c r="F8" s="4"/>
      <c r="G8">
        <v>100</v>
      </c>
      <c r="J8">
        <f>G8/100*E8</f>
        <v>50926</v>
      </c>
      <c r="K8">
        <f>H8/100*E8</f>
        <v>0</v>
      </c>
      <c r="L8">
        <f>I8/100*E8</f>
        <v>0</v>
      </c>
      <c r="N8" s="21" t="s">
        <v>688</v>
      </c>
      <c r="O8">
        <v>642163.94999999995</v>
      </c>
      <c r="P8">
        <v>0</v>
      </c>
      <c r="Q8">
        <v>200836.05</v>
      </c>
      <c r="S8" t="s">
        <v>688</v>
      </c>
      <c r="T8">
        <v>642163.94999999995</v>
      </c>
      <c r="U8">
        <v>0</v>
      </c>
      <c r="V8">
        <v>200836.05</v>
      </c>
      <c r="W8">
        <v>843000</v>
      </c>
      <c r="Y8" t="s">
        <v>688</v>
      </c>
      <c r="Z8" s="18">
        <v>0.76176032028469742</v>
      </c>
      <c r="AA8" s="18">
        <v>0</v>
      </c>
      <c r="AB8" s="18">
        <v>0.23823967971530247</v>
      </c>
      <c r="AF8" t="s">
        <v>1003</v>
      </c>
      <c r="AG8" t="s">
        <v>1001</v>
      </c>
      <c r="AH8" t="s">
        <v>653</v>
      </c>
      <c r="AI8">
        <v>50926</v>
      </c>
      <c r="AJ8">
        <v>50926</v>
      </c>
      <c r="AK8">
        <v>0</v>
      </c>
      <c r="AL8">
        <v>0</v>
      </c>
    </row>
    <row r="9" spans="2:38" x14ac:dyDescent="0.3">
      <c r="B9" t="s">
        <v>1007</v>
      </c>
      <c r="C9" t="s">
        <v>1001</v>
      </c>
      <c r="D9" t="s">
        <v>659</v>
      </c>
      <c r="E9" s="4">
        <v>77979</v>
      </c>
      <c r="F9" s="4"/>
      <c r="G9">
        <v>100</v>
      </c>
      <c r="J9">
        <f>G9/100*E9</f>
        <v>77979</v>
      </c>
      <c r="K9">
        <f>H9/100*E9</f>
        <v>0</v>
      </c>
      <c r="L9">
        <f>I9/100*E9</f>
        <v>0</v>
      </c>
      <c r="N9" s="21" t="s">
        <v>1111</v>
      </c>
      <c r="O9">
        <v>3694815.9149999996</v>
      </c>
      <c r="P9">
        <v>0</v>
      </c>
      <c r="Q9">
        <v>52182.085000000006</v>
      </c>
      <c r="S9" t="s">
        <v>1111</v>
      </c>
      <c r="T9">
        <v>3694815.9149999996</v>
      </c>
      <c r="U9">
        <v>0</v>
      </c>
      <c r="V9">
        <v>52182.085000000006</v>
      </c>
      <c r="W9">
        <v>3746997.9999999995</v>
      </c>
      <c r="Y9" t="s">
        <v>1111</v>
      </c>
      <c r="Z9" s="18">
        <v>0.98607362880898253</v>
      </c>
      <c r="AA9" s="18">
        <v>0</v>
      </c>
      <c r="AB9" s="18">
        <v>1.3926371191017452E-2</v>
      </c>
      <c r="AF9" t="s">
        <v>1007</v>
      </c>
      <c r="AG9" t="s">
        <v>1001</v>
      </c>
      <c r="AH9" t="s">
        <v>659</v>
      </c>
      <c r="AI9">
        <v>77979</v>
      </c>
      <c r="AJ9">
        <v>77979</v>
      </c>
      <c r="AK9">
        <v>0</v>
      </c>
      <c r="AL9">
        <v>0</v>
      </c>
    </row>
    <row r="10" spans="2:38" x14ac:dyDescent="0.3">
      <c r="B10" t="s">
        <v>1008</v>
      </c>
      <c r="C10" t="s">
        <v>1001</v>
      </c>
      <c r="D10" t="s">
        <v>662</v>
      </c>
      <c r="E10" s="4">
        <v>21606</v>
      </c>
      <c r="F10" s="4"/>
      <c r="G10">
        <v>100</v>
      </c>
      <c r="J10">
        <f>G10/100*E10</f>
        <v>21606</v>
      </c>
      <c r="K10">
        <f>H10/100*E10</f>
        <v>0</v>
      </c>
      <c r="L10">
        <f>I10/100*E10</f>
        <v>0</v>
      </c>
      <c r="N10" s="21" t="s">
        <v>243</v>
      </c>
      <c r="O10">
        <v>0</v>
      </c>
      <c r="P10">
        <v>0</v>
      </c>
      <c r="Q10">
        <v>656000</v>
      </c>
      <c r="S10" t="s">
        <v>243</v>
      </c>
      <c r="T10">
        <v>0</v>
      </c>
      <c r="U10">
        <v>0</v>
      </c>
      <c r="V10">
        <v>656000</v>
      </c>
      <c r="W10">
        <v>656000</v>
      </c>
      <c r="Y10" t="s">
        <v>243</v>
      </c>
      <c r="Z10" s="18">
        <v>0</v>
      </c>
      <c r="AA10" s="18">
        <v>0</v>
      </c>
      <c r="AB10" s="18">
        <v>1</v>
      </c>
      <c r="AF10" t="s">
        <v>1008</v>
      </c>
      <c r="AG10" t="s">
        <v>1001</v>
      </c>
      <c r="AH10" t="s">
        <v>662</v>
      </c>
      <c r="AI10">
        <v>21606</v>
      </c>
      <c r="AJ10">
        <v>21606</v>
      </c>
      <c r="AK10">
        <v>0</v>
      </c>
      <c r="AL10">
        <v>0</v>
      </c>
    </row>
    <row r="11" spans="2:38" x14ac:dyDescent="0.3">
      <c r="B11" t="s">
        <v>1006</v>
      </c>
      <c r="C11" t="s">
        <v>1001</v>
      </c>
      <c r="D11" t="s">
        <v>630</v>
      </c>
      <c r="E11" s="4">
        <v>22694</v>
      </c>
      <c r="F11" s="4"/>
      <c r="G11">
        <v>100</v>
      </c>
      <c r="J11">
        <f>G11/100*E11</f>
        <v>22694</v>
      </c>
      <c r="K11">
        <f>H11/100*E11</f>
        <v>0</v>
      </c>
      <c r="L11">
        <f>I11/100*E11</f>
        <v>0</v>
      </c>
      <c r="N11" s="21" t="s">
        <v>1278</v>
      </c>
      <c r="O11">
        <v>185999</v>
      </c>
      <c r="P11">
        <v>0</v>
      </c>
      <c r="Q11">
        <v>0</v>
      </c>
      <c r="S11" t="s">
        <v>1278</v>
      </c>
      <c r="T11">
        <v>185999</v>
      </c>
      <c r="U11">
        <v>0</v>
      </c>
      <c r="V11">
        <v>0</v>
      </c>
      <c r="W11">
        <v>185999</v>
      </c>
      <c r="Y11" t="s">
        <v>1278</v>
      </c>
      <c r="Z11" s="18">
        <v>1</v>
      </c>
      <c r="AA11" s="18">
        <v>0</v>
      </c>
      <c r="AB11" s="18">
        <v>0</v>
      </c>
      <c r="AF11" t="s">
        <v>1006</v>
      </c>
      <c r="AG11" t="s">
        <v>1001</v>
      </c>
      <c r="AH11" t="s">
        <v>630</v>
      </c>
      <c r="AI11">
        <v>22694</v>
      </c>
      <c r="AJ11">
        <v>22694</v>
      </c>
      <c r="AK11">
        <v>0</v>
      </c>
      <c r="AL11">
        <v>0</v>
      </c>
    </row>
    <row r="12" spans="2:38" x14ac:dyDescent="0.3">
      <c r="B12" t="s">
        <v>1011</v>
      </c>
      <c r="C12" t="s">
        <v>1001</v>
      </c>
      <c r="D12" t="s">
        <v>641</v>
      </c>
      <c r="E12" s="4">
        <v>38024</v>
      </c>
      <c r="F12" s="4"/>
      <c r="G12">
        <v>100</v>
      </c>
      <c r="J12">
        <f>G12/100*E12</f>
        <v>38024</v>
      </c>
      <c r="K12">
        <f>H12/100*E12</f>
        <v>0</v>
      </c>
      <c r="L12">
        <f>I12/100*E12</f>
        <v>0</v>
      </c>
      <c r="N12" s="21" t="s">
        <v>908</v>
      </c>
      <c r="O12">
        <v>16385.099999999999</v>
      </c>
      <c r="P12">
        <v>0</v>
      </c>
      <c r="Q12">
        <v>780614.9</v>
      </c>
      <c r="S12" t="s">
        <v>908</v>
      </c>
      <c r="T12">
        <v>16385.099999999999</v>
      </c>
      <c r="U12">
        <v>0</v>
      </c>
      <c r="V12">
        <v>780614.9</v>
      </c>
      <c r="W12">
        <v>797000</v>
      </c>
      <c r="Y12" t="s">
        <v>908</v>
      </c>
      <c r="Z12" s="18">
        <v>2.0558469259723964E-2</v>
      </c>
      <c r="AA12" s="18">
        <v>0</v>
      </c>
      <c r="AB12" s="18">
        <v>0.97944153074027607</v>
      </c>
      <c r="AF12" t="s">
        <v>1011</v>
      </c>
      <c r="AG12" t="s">
        <v>1001</v>
      </c>
      <c r="AH12" t="s">
        <v>641</v>
      </c>
      <c r="AI12">
        <v>38024</v>
      </c>
      <c r="AJ12">
        <v>38024</v>
      </c>
      <c r="AK12">
        <v>0</v>
      </c>
      <c r="AL12">
        <v>0</v>
      </c>
    </row>
    <row r="13" spans="2:38" x14ac:dyDescent="0.3">
      <c r="B13" t="s">
        <v>1313</v>
      </c>
      <c r="C13" t="s">
        <v>938</v>
      </c>
      <c r="D13" t="s">
        <v>938</v>
      </c>
      <c r="E13" s="4">
        <v>147497</v>
      </c>
      <c r="F13" s="4"/>
      <c r="G13">
        <v>100</v>
      </c>
      <c r="J13">
        <f>G13/100*E13</f>
        <v>147497</v>
      </c>
      <c r="K13">
        <f>H13/100*E13</f>
        <v>0</v>
      </c>
      <c r="L13">
        <f>I13/100*E13</f>
        <v>0</v>
      </c>
      <c r="N13" s="21" t="s">
        <v>920</v>
      </c>
      <c r="O13">
        <v>928.86</v>
      </c>
      <c r="P13">
        <v>0</v>
      </c>
      <c r="Q13">
        <v>1108071.1400000001</v>
      </c>
      <c r="S13" t="s">
        <v>920</v>
      </c>
      <c r="T13">
        <v>928.86</v>
      </c>
      <c r="U13">
        <v>0</v>
      </c>
      <c r="V13">
        <v>1108071.1400000001</v>
      </c>
      <c r="W13">
        <v>1109000.0000000002</v>
      </c>
      <c r="Y13" t="s">
        <v>920</v>
      </c>
      <c r="Z13" s="18">
        <v>8.375653742110007E-4</v>
      </c>
      <c r="AA13" s="18">
        <v>0</v>
      </c>
      <c r="AB13" s="18">
        <v>0.99916243462578891</v>
      </c>
      <c r="AF13" t="s">
        <v>1313</v>
      </c>
      <c r="AG13" t="s">
        <v>938</v>
      </c>
      <c r="AH13" t="s">
        <v>938</v>
      </c>
      <c r="AI13">
        <v>147497</v>
      </c>
      <c r="AJ13">
        <v>147497</v>
      </c>
      <c r="AK13">
        <v>0</v>
      </c>
      <c r="AL13">
        <v>0</v>
      </c>
    </row>
    <row r="14" spans="2:38" x14ac:dyDescent="0.3">
      <c r="B14" t="s">
        <v>1315</v>
      </c>
      <c r="C14" t="s">
        <v>938</v>
      </c>
      <c r="D14" t="s">
        <v>942</v>
      </c>
      <c r="E14" s="4">
        <v>69184</v>
      </c>
      <c r="F14" s="4"/>
      <c r="G14">
        <v>100</v>
      </c>
      <c r="J14">
        <f>G14/100*E14</f>
        <v>69184</v>
      </c>
      <c r="K14">
        <f>H14/100*E14</f>
        <v>0</v>
      </c>
      <c r="L14">
        <f>I14/100*E14</f>
        <v>0</v>
      </c>
      <c r="N14" s="21" t="s">
        <v>1167</v>
      </c>
      <c r="O14">
        <v>442202.07000000007</v>
      </c>
      <c r="P14">
        <v>0</v>
      </c>
      <c r="Q14">
        <v>1778798.93</v>
      </c>
      <c r="S14" t="s">
        <v>1167</v>
      </c>
      <c r="T14">
        <v>442202.07000000007</v>
      </c>
      <c r="U14">
        <v>0</v>
      </c>
      <c r="V14">
        <v>1778798.93</v>
      </c>
      <c r="W14">
        <v>2221001</v>
      </c>
      <c r="Y14" t="s">
        <v>1167</v>
      </c>
      <c r="Z14" s="18">
        <v>0.1991003470957465</v>
      </c>
      <c r="AA14" s="18">
        <v>0</v>
      </c>
      <c r="AB14" s="18">
        <v>0.80089965290425347</v>
      </c>
      <c r="AF14" t="s">
        <v>1315</v>
      </c>
      <c r="AG14" t="s">
        <v>938</v>
      </c>
      <c r="AH14" t="s">
        <v>942</v>
      </c>
      <c r="AI14">
        <v>69184</v>
      </c>
      <c r="AJ14">
        <v>69184</v>
      </c>
      <c r="AK14">
        <v>0</v>
      </c>
      <c r="AL14">
        <v>0</v>
      </c>
    </row>
    <row r="15" spans="2:38" x14ac:dyDescent="0.3">
      <c r="B15" t="s">
        <v>1312</v>
      </c>
      <c r="C15" t="s">
        <v>938</v>
      </c>
      <c r="D15" t="s">
        <v>936</v>
      </c>
      <c r="E15" s="4">
        <v>68301</v>
      </c>
      <c r="F15" s="4"/>
      <c r="G15">
        <v>100</v>
      </c>
      <c r="J15">
        <f>G15/100*E15</f>
        <v>68301</v>
      </c>
      <c r="K15">
        <f>H15/100*E15</f>
        <v>0</v>
      </c>
      <c r="L15">
        <f>I15/100*E15</f>
        <v>0</v>
      </c>
      <c r="N15" s="21" t="s">
        <v>1138</v>
      </c>
      <c r="O15">
        <v>1656643</v>
      </c>
      <c r="P15">
        <v>0</v>
      </c>
      <c r="Q15">
        <v>0</v>
      </c>
      <c r="S15" t="s">
        <v>1138</v>
      </c>
      <c r="T15">
        <v>1656643</v>
      </c>
      <c r="U15">
        <v>0</v>
      </c>
      <c r="V15">
        <v>0</v>
      </c>
      <c r="W15">
        <v>1656643</v>
      </c>
      <c r="Y15" t="s">
        <v>1138</v>
      </c>
      <c r="Z15" s="18">
        <v>1</v>
      </c>
      <c r="AA15" s="18">
        <v>0</v>
      </c>
      <c r="AB15" s="18">
        <v>0</v>
      </c>
      <c r="AF15" t="s">
        <v>1312</v>
      </c>
      <c r="AG15" t="s">
        <v>938</v>
      </c>
      <c r="AH15" t="s">
        <v>936</v>
      </c>
      <c r="AI15">
        <v>68301</v>
      </c>
      <c r="AJ15">
        <v>68301</v>
      </c>
      <c r="AK15">
        <v>0</v>
      </c>
      <c r="AL15">
        <v>0</v>
      </c>
    </row>
    <row r="16" spans="2:38" x14ac:dyDescent="0.3">
      <c r="B16" t="s">
        <v>1316</v>
      </c>
      <c r="C16" t="s">
        <v>938</v>
      </c>
      <c r="D16" t="s">
        <v>944</v>
      </c>
      <c r="E16" s="4">
        <v>110470</v>
      </c>
      <c r="F16" s="4"/>
      <c r="G16">
        <v>100</v>
      </c>
      <c r="J16">
        <f>G16/100*E16</f>
        <v>110470</v>
      </c>
      <c r="K16">
        <f>H16/100*E16</f>
        <v>0</v>
      </c>
      <c r="L16">
        <f>I16/100*E16</f>
        <v>0</v>
      </c>
      <c r="N16" s="21" t="s">
        <v>760</v>
      </c>
      <c r="O16">
        <v>800871.90999999992</v>
      </c>
      <c r="P16">
        <v>0</v>
      </c>
      <c r="Q16">
        <v>1671130.0900000005</v>
      </c>
      <c r="S16" t="s">
        <v>760</v>
      </c>
      <c r="T16">
        <v>800871.90999999992</v>
      </c>
      <c r="U16">
        <v>0</v>
      </c>
      <c r="V16">
        <v>1671130.0900000005</v>
      </c>
      <c r="W16">
        <v>2472002.0000000005</v>
      </c>
      <c r="Y16" t="s">
        <v>760</v>
      </c>
      <c r="Z16" s="18">
        <v>0.32397704775319752</v>
      </c>
      <c r="AA16" s="18">
        <v>0</v>
      </c>
      <c r="AB16" s="18">
        <v>0.67602295224680253</v>
      </c>
      <c r="AF16" t="s">
        <v>1316</v>
      </c>
      <c r="AG16" t="s">
        <v>938</v>
      </c>
      <c r="AH16" t="s">
        <v>944</v>
      </c>
      <c r="AI16">
        <v>110470</v>
      </c>
      <c r="AJ16">
        <v>110470</v>
      </c>
      <c r="AK16">
        <v>0</v>
      </c>
      <c r="AL16">
        <v>0</v>
      </c>
    </row>
    <row r="17" spans="2:38" x14ac:dyDescent="0.3">
      <c r="B17" t="s">
        <v>1311</v>
      </c>
      <c r="C17" t="s">
        <v>938</v>
      </c>
      <c r="D17" t="s">
        <v>931</v>
      </c>
      <c r="E17" s="4">
        <v>70045</v>
      </c>
      <c r="F17" s="4"/>
      <c r="G17">
        <v>100</v>
      </c>
      <c r="J17">
        <f>G17/100*E17</f>
        <v>70045</v>
      </c>
      <c r="K17">
        <f>H17/100*E17</f>
        <v>0</v>
      </c>
      <c r="L17">
        <f>I17/100*E17</f>
        <v>0</v>
      </c>
      <c r="N17" s="21" t="s">
        <v>624</v>
      </c>
      <c r="O17">
        <v>2592250.04</v>
      </c>
      <c r="P17">
        <v>0</v>
      </c>
      <c r="Q17">
        <v>577749.96</v>
      </c>
      <c r="S17" t="s">
        <v>624</v>
      </c>
      <c r="T17">
        <v>2592250.04</v>
      </c>
      <c r="U17">
        <v>0</v>
      </c>
      <c r="V17">
        <v>577749.96</v>
      </c>
      <c r="W17">
        <v>3170000</v>
      </c>
      <c r="Y17" t="s">
        <v>624</v>
      </c>
      <c r="Z17" s="18">
        <v>0.8177444921135647</v>
      </c>
      <c r="AA17" s="18">
        <v>0</v>
      </c>
      <c r="AB17" s="18">
        <v>0.18225550788643533</v>
      </c>
      <c r="AF17" t="s">
        <v>1311</v>
      </c>
      <c r="AG17" t="s">
        <v>938</v>
      </c>
      <c r="AH17" t="s">
        <v>931</v>
      </c>
      <c r="AI17">
        <v>70045</v>
      </c>
      <c r="AJ17">
        <v>70045</v>
      </c>
      <c r="AK17">
        <v>0</v>
      </c>
      <c r="AL17">
        <v>0</v>
      </c>
    </row>
    <row r="18" spans="2:38" x14ac:dyDescent="0.3">
      <c r="B18" t="s">
        <v>1309</v>
      </c>
      <c r="C18" t="s">
        <v>938</v>
      </c>
      <c r="D18" t="s">
        <v>927</v>
      </c>
      <c r="E18" s="4">
        <v>108248</v>
      </c>
      <c r="F18" s="4"/>
      <c r="G18">
        <v>97</v>
      </c>
      <c r="I18">
        <v>3</v>
      </c>
      <c r="J18">
        <f>G18/100*E18</f>
        <v>105000.56</v>
      </c>
      <c r="K18">
        <f>H18/100*E18</f>
        <v>0</v>
      </c>
      <c r="L18">
        <f>I18/100*E18</f>
        <v>3247.44</v>
      </c>
      <c r="N18" s="21" t="s">
        <v>1239</v>
      </c>
      <c r="O18">
        <v>1111001</v>
      </c>
      <c r="P18">
        <v>0</v>
      </c>
      <c r="Q18">
        <v>0</v>
      </c>
      <c r="S18" t="s">
        <v>1239</v>
      </c>
      <c r="T18">
        <v>1111001</v>
      </c>
      <c r="U18">
        <v>0</v>
      </c>
      <c r="V18">
        <v>0</v>
      </c>
      <c r="W18">
        <v>1111001</v>
      </c>
      <c r="Y18" t="s">
        <v>1239</v>
      </c>
      <c r="Z18" s="18">
        <v>1</v>
      </c>
      <c r="AA18" s="18">
        <v>0</v>
      </c>
      <c r="AB18" s="18">
        <v>0</v>
      </c>
      <c r="AF18" t="s">
        <v>1309</v>
      </c>
      <c r="AG18" t="s">
        <v>938</v>
      </c>
      <c r="AH18" t="s">
        <v>927</v>
      </c>
      <c r="AI18">
        <v>108248</v>
      </c>
      <c r="AJ18">
        <v>105000.56</v>
      </c>
      <c r="AK18">
        <v>0</v>
      </c>
      <c r="AL18">
        <v>3247.44</v>
      </c>
    </row>
    <row r="19" spans="2:38" x14ac:dyDescent="0.3">
      <c r="B19" t="s">
        <v>1314</v>
      </c>
      <c r="C19" t="s">
        <v>938</v>
      </c>
      <c r="D19" t="s">
        <v>940</v>
      </c>
      <c r="E19" s="4">
        <v>42204</v>
      </c>
      <c r="F19" s="4"/>
      <c r="G19">
        <v>100</v>
      </c>
      <c r="J19">
        <f>G19/100*E19</f>
        <v>42204</v>
      </c>
      <c r="K19">
        <f>H19/100*E19</f>
        <v>0</v>
      </c>
      <c r="L19">
        <f>I19/100*E19</f>
        <v>0</v>
      </c>
      <c r="N19" s="21" t="s">
        <v>895</v>
      </c>
      <c r="O19">
        <v>125572.23</v>
      </c>
      <c r="P19">
        <v>0</v>
      </c>
      <c r="Q19">
        <v>258659.77</v>
      </c>
      <c r="S19" t="s">
        <v>895</v>
      </c>
      <c r="T19">
        <v>125572.23</v>
      </c>
      <c r="U19">
        <v>0</v>
      </c>
      <c r="V19">
        <v>258659.77</v>
      </c>
      <c r="W19">
        <v>384232</v>
      </c>
      <c r="Y19" t="s">
        <v>895</v>
      </c>
      <c r="Z19" s="18">
        <v>0.32681356576235188</v>
      </c>
      <c r="AA19" s="18">
        <v>0</v>
      </c>
      <c r="AB19" s="18">
        <v>0.67318643423764801</v>
      </c>
      <c r="AF19" t="s">
        <v>1314</v>
      </c>
      <c r="AG19" t="s">
        <v>938</v>
      </c>
      <c r="AH19" t="s">
        <v>940</v>
      </c>
      <c r="AI19">
        <v>42204</v>
      </c>
      <c r="AJ19">
        <v>42204</v>
      </c>
      <c r="AK19">
        <v>0</v>
      </c>
      <c r="AL19">
        <v>0</v>
      </c>
    </row>
    <row r="20" spans="2:38" x14ac:dyDescent="0.3">
      <c r="B20" t="s">
        <v>1308</v>
      </c>
      <c r="C20" t="s">
        <v>938</v>
      </c>
      <c r="D20" t="s">
        <v>925</v>
      </c>
      <c r="E20" s="4">
        <v>76701</v>
      </c>
      <c r="F20" s="4"/>
      <c r="G20">
        <v>95</v>
      </c>
      <c r="I20">
        <v>5</v>
      </c>
      <c r="J20">
        <f>G20/100*E20</f>
        <v>72865.95</v>
      </c>
      <c r="K20">
        <f>H20/100*E20</f>
        <v>0</v>
      </c>
      <c r="L20">
        <f>I20/100*E20</f>
        <v>3835.05</v>
      </c>
      <c r="N20" s="21" t="s">
        <v>1317</v>
      </c>
      <c r="O20">
        <v>359729.48</v>
      </c>
      <c r="P20">
        <v>0</v>
      </c>
      <c r="Q20">
        <v>297270.51999999996</v>
      </c>
      <c r="S20" t="s">
        <v>1317</v>
      </c>
      <c r="T20">
        <v>359729.48</v>
      </c>
      <c r="U20">
        <v>0</v>
      </c>
      <c r="V20">
        <v>297270.51999999996</v>
      </c>
      <c r="W20">
        <v>657000</v>
      </c>
      <c r="Y20" t="s">
        <v>1317</v>
      </c>
      <c r="Z20" s="18">
        <v>0.54753345509893447</v>
      </c>
      <c r="AA20" s="18">
        <v>0</v>
      </c>
      <c r="AB20" s="18">
        <v>0.45246654490106542</v>
      </c>
      <c r="AF20" t="s">
        <v>1308</v>
      </c>
      <c r="AG20" t="s">
        <v>938</v>
      </c>
      <c r="AH20" t="s">
        <v>925</v>
      </c>
      <c r="AI20">
        <v>76701</v>
      </c>
      <c r="AJ20">
        <v>72865.95</v>
      </c>
      <c r="AK20">
        <v>0</v>
      </c>
      <c r="AL20">
        <v>3835.05</v>
      </c>
    </row>
    <row r="21" spans="2:38" x14ac:dyDescent="0.3">
      <c r="B21" t="s">
        <v>1310</v>
      </c>
      <c r="C21" t="s">
        <v>938</v>
      </c>
      <c r="D21" t="s">
        <v>929</v>
      </c>
      <c r="E21" s="4">
        <v>166350</v>
      </c>
      <c r="F21" s="4"/>
      <c r="G21">
        <v>100</v>
      </c>
      <c r="J21">
        <f>G21/100*E21</f>
        <v>166350</v>
      </c>
      <c r="K21">
        <f>H21/100*E21</f>
        <v>0</v>
      </c>
      <c r="L21">
        <f>I21/100*E21</f>
        <v>0</v>
      </c>
      <c r="N21" s="21" t="s">
        <v>846</v>
      </c>
      <c r="O21">
        <v>596.28</v>
      </c>
      <c r="P21">
        <v>43022.71</v>
      </c>
      <c r="Q21">
        <v>1246979.29</v>
      </c>
      <c r="S21" t="s">
        <v>846</v>
      </c>
      <c r="T21">
        <v>596.28</v>
      </c>
      <c r="U21">
        <v>43022.71</v>
      </c>
      <c r="V21">
        <v>1246979.29</v>
      </c>
      <c r="W21">
        <v>1290598.28</v>
      </c>
      <c r="Y21" t="s">
        <v>846</v>
      </c>
      <c r="Z21" s="18">
        <v>4.6201828193975276E-4</v>
      </c>
      <c r="AA21" s="18">
        <v>3.3335477558516506E-2</v>
      </c>
      <c r="AB21" s="18">
        <v>0.96620250415954378</v>
      </c>
      <c r="AF21" t="s">
        <v>1310</v>
      </c>
      <c r="AG21" t="s">
        <v>938</v>
      </c>
      <c r="AH21" t="s">
        <v>929</v>
      </c>
      <c r="AI21">
        <v>166350</v>
      </c>
      <c r="AJ21">
        <v>166350</v>
      </c>
      <c r="AK21">
        <v>0</v>
      </c>
      <c r="AL21">
        <v>0</v>
      </c>
    </row>
    <row r="22" spans="2:38" x14ac:dyDescent="0.3">
      <c r="B22" t="s">
        <v>1234</v>
      </c>
      <c r="C22" t="s">
        <v>1230</v>
      </c>
      <c r="D22" t="s">
        <v>863</v>
      </c>
      <c r="E22" s="4">
        <v>124401</v>
      </c>
      <c r="F22" s="4"/>
      <c r="G22">
        <v>100</v>
      </c>
      <c r="J22">
        <f>G22/100*E22</f>
        <v>124401</v>
      </c>
      <c r="K22">
        <f>H22/100*E22</f>
        <v>0</v>
      </c>
      <c r="L22">
        <f>I22/100*E22</f>
        <v>0</v>
      </c>
      <c r="N22" s="21" t="s">
        <v>1213</v>
      </c>
      <c r="O22">
        <v>189395.66999999998</v>
      </c>
      <c r="P22">
        <v>0</v>
      </c>
      <c r="Q22">
        <v>1422987.3299999998</v>
      </c>
      <c r="S22" t="s">
        <v>1213</v>
      </c>
      <c r="T22">
        <v>189395.66999999998</v>
      </c>
      <c r="U22">
        <v>0</v>
      </c>
      <c r="V22">
        <v>1422987.3299999998</v>
      </c>
      <c r="W22">
        <v>1612382.9999999998</v>
      </c>
      <c r="Y22" t="s">
        <v>1213</v>
      </c>
      <c r="Z22" s="18">
        <v>0.11746320198116701</v>
      </c>
      <c r="AA22" s="18">
        <v>0</v>
      </c>
      <c r="AB22" s="18">
        <v>0.882536798018833</v>
      </c>
      <c r="AF22" t="s">
        <v>1234</v>
      </c>
      <c r="AG22" t="s">
        <v>1230</v>
      </c>
      <c r="AH22" t="s">
        <v>863</v>
      </c>
      <c r="AI22">
        <v>124401</v>
      </c>
      <c r="AJ22">
        <v>124401</v>
      </c>
      <c r="AK22">
        <v>0</v>
      </c>
      <c r="AL22">
        <v>0</v>
      </c>
    </row>
    <row r="23" spans="2:38" x14ac:dyDescent="0.3">
      <c r="B23" t="s">
        <v>1233</v>
      </c>
      <c r="C23" t="s">
        <v>1230</v>
      </c>
      <c r="D23" t="s">
        <v>862</v>
      </c>
      <c r="E23" s="4">
        <v>198872</v>
      </c>
      <c r="F23" s="4"/>
      <c r="G23">
        <v>100</v>
      </c>
      <c r="J23">
        <f>G23/100*E23</f>
        <v>198872</v>
      </c>
      <c r="K23">
        <f>H23/100*E23</f>
        <v>0</v>
      </c>
      <c r="L23">
        <f>I23/100*E23</f>
        <v>0</v>
      </c>
      <c r="N23" s="21" t="s">
        <v>1013</v>
      </c>
      <c r="O23">
        <v>2532025.4</v>
      </c>
      <c r="P23">
        <v>0</v>
      </c>
      <c r="Q23">
        <v>1237589.5999999999</v>
      </c>
      <c r="S23" t="s">
        <v>1013</v>
      </c>
      <c r="T23">
        <v>2532025.4</v>
      </c>
      <c r="U23">
        <v>0</v>
      </c>
      <c r="V23">
        <v>1237589.5999999999</v>
      </c>
      <c r="W23">
        <v>3769615</v>
      </c>
      <c r="Y23" t="s">
        <v>1013</v>
      </c>
      <c r="Z23" s="18">
        <v>0.67169336921675027</v>
      </c>
      <c r="AA23" s="18">
        <v>0</v>
      </c>
      <c r="AB23" s="18">
        <v>0.32830663078324973</v>
      </c>
      <c r="AF23" t="s">
        <v>1233</v>
      </c>
      <c r="AG23" t="s">
        <v>1230</v>
      </c>
      <c r="AH23" t="s">
        <v>862</v>
      </c>
      <c r="AI23">
        <v>198872</v>
      </c>
      <c r="AJ23">
        <v>198872</v>
      </c>
      <c r="AK23">
        <v>0</v>
      </c>
      <c r="AL23">
        <v>0</v>
      </c>
    </row>
    <row r="24" spans="2:38" x14ac:dyDescent="0.3">
      <c r="B24" t="s">
        <v>1236</v>
      </c>
      <c r="C24" t="s">
        <v>1230</v>
      </c>
      <c r="D24" t="s">
        <v>861</v>
      </c>
      <c r="E24" s="4">
        <v>94919</v>
      </c>
      <c r="F24" s="4"/>
      <c r="G24">
        <v>100</v>
      </c>
      <c r="J24">
        <f>G24/100*E24</f>
        <v>94919</v>
      </c>
      <c r="K24">
        <f>H24/100*E24</f>
        <v>0</v>
      </c>
      <c r="L24">
        <f>I24/100*E24</f>
        <v>0</v>
      </c>
      <c r="N24" s="21" t="s">
        <v>1180</v>
      </c>
      <c r="O24">
        <v>620372.1</v>
      </c>
      <c r="P24">
        <v>0</v>
      </c>
      <c r="Q24">
        <v>90626.9</v>
      </c>
      <c r="S24" t="s">
        <v>1180</v>
      </c>
      <c r="T24">
        <v>620372.1</v>
      </c>
      <c r="U24">
        <v>0</v>
      </c>
      <c r="V24">
        <v>90626.9</v>
      </c>
      <c r="W24">
        <v>710999</v>
      </c>
      <c r="Y24" t="s">
        <v>1180</v>
      </c>
      <c r="Z24" s="18">
        <v>0.87253582635137317</v>
      </c>
      <c r="AA24" s="18">
        <v>0</v>
      </c>
      <c r="AB24" s="18">
        <v>0.12746417364862678</v>
      </c>
      <c r="AF24" t="s">
        <v>1236</v>
      </c>
      <c r="AG24" t="s">
        <v>1230</v>
      </c>
      <c r="AH24" t="s">
        <v>861</v>
      </c>
      <c r="AI24">
        <v>94919</v>
      </c>
      <c r="AJ24">
        <v>94919</v>
      </c>
      <c r="AK24">
        <v>0</v>
      </c>
      <c r="AL24">
        <v>0</v>
      </c>
    </row>
    <row r="25" spans="2:38" x14ac:dyDescent="0.3">
      <c r="B25" t="s">
        <v>1232</v>
      </c>
      <c r="C25" t="s">
        <v>1230</v>
      </c>
      <c r="D25" t="s">
        <v>859</v>
      </c>
      <c r="E25" s="4">
        <v>199418</v>
      </c>
      <c r="F25" s="4"/>
      <c r="G25">
        <v>100</v>
      </c>
      <c r="J25">
        <f>G25/100*E25</f>
        <v>199418</v>
      </c>
      <c r="K25">
        <f>H25/100*E25</f>
        <v>0</v>
      </c>
      <c r="L25">
        <f>I25/100*E25</f>
        <v>0</v>
      </c>
      <c r="N25" s="21" t="s">
        <v>952</v>
      </c>
      <c r="O25">
        <v>54475.5</v>
      </c>
      <c r="P25">
        <v>0</v>
      </c>
      <c r="Q25">
        <v>20880.5</v>
      </c>
      <c r="S25" t="s">
        <v>952</v>
      </c>
      <c r="T25">
        <v>54475.5</v>
      </c>
      <c r="U25">
        <v>0</v>
      </c>
      <c r="V25">
        <v>20880.5</v>
      </c>
      <c r="W25">
        <v>75356</v>
      </c>
      <c r="Y25" t="s">
        <v>952</v>
      </c>
      <c r="Z25" s="18">
        <v>0.72290859387440942</v>
      </c>
      <c r="AA25" s="18">
        <v>0</v>
      </c>
      <c r="AB25" s="18">
        <v>0.27709140612559052</v>
      </c>
      <c r="AF25" t="s">
        <v>1232</v>
      </c>
      <c r="AG25" t="s">
        <v>1230</v>
      </c>
      <c r="AH25" t="s">
        <v>859</v>
      </c>
      <c r="AI25">
        <v>199418</v>
      </c>
      <c r="AJ25">
        <v>199418</v>
      </c>
      <c r="AK25">
        <v>0</v>
      </c>
      <c r="AL25">
        <v>0</v>
      </c>
    </row>
    <row r="26" spans="2:38" x14ac:dyDescent="0.3">
      <c r="B26" t="s">
        <v>1235</v>
      </c>
      <c r="C26" t="s">
        <v>1230</v>
      </c>
      <c r="D26" t="s">
        <v>864</v>
      </c>
      <c r="E26" s="4">
        <v>104496</v>
      </c>
      <c r="F26" s="4"/>
      <c r="G26">
        <v>100</v>
      </c>
      <c r="J26">
        <f>G26/100*E26</f>
        <v>104496</v>
      </c>
      <c r="K26">
        <f>H26/100*E26</f>
        <v>0</v>
      </c>
      <c r="L26">
        <f>I26/100*E26</f>
        <v>0</v>
      </c>
      <c r="N26" s="21" t="s">
        <v>1044</v>
      </c>
      <c r="O26">
        <v>3556001</v>
      </c>
      <c r="P26">
        <v>0</v>
      </c>
      <c r="Q26">
        <v>0</v>
      </c>
      <c r="S26" t="s">
        <v>1044</v>
      </c>
      <c r="T26">
        <v>3556001</v>
      </c>
      <c r="U26">
        <v>0</v>
      </c>
      <c r="V26">
        <v>0</v>
      </c>
      <c r="W26">
        <v>3556001</v>
      </c>
      <c r="Y26" t="s">
        <v>1044</v>
      </c>
      <c r="Z26" s="18">
        <v>1</v>
      </c>
      <c r="AA26" s="18">
        <v>0</v>
      </c>
      <c r="AB26" s="18">
        <v>0</v>
      </c>
      <c r="AF26" t="s">
        <v>1235</v>
      </c>
      <c r="AG26" t="s">
        <v>1230</v>
      </c>
      <c r="AH26" t="s">
        <v>864</v>
      </c>
      <c r="AI26">
        <v>104496</v>
      </c>
      <c r="AJ26">
        <v>104496</v>
      </c>
      <c r="AK26">
        <v>0</v>
      </c>
      <c r="AL26">
        <v>0</v>
      </c>
    </row>
    <row r="27" spans="2:38" x14ac:dyDescent="0.3">
      <c r="B27" t="s">
        <v>1231</v>
      </c>
      <c r="C27" t="s">
        <v>1230</v>
      </c>
      <c r="D27" t="s">
        <v>857</v>
      </c>
      <c r="E27" s="4">
        <v>155963</v>
      </c>
      <c r="F27" s="4"/>
      <c r="G27">
        <v>100</v>
      </c>
      <c r="J27">
        <f>G27/100*E27</f>
        <v>155963</v>
      </c>
      <c r="K27">
        <f>H27/100*E27</f>
        <v>0</v>
      </c>
      <c r="L27">
        <f>I27/100*E27</f>
        <v>0</v>
      </c>
      <c r="N27" s="21" t="s">
        <v>394</v>
      </c>
      <c r="O27">
        <v>21177348.015000001</v>
      </c>
      <c r="P27">
        <v>43022.71</v>
      </c>
      <c r="Q27">
        <v>11407459.555</v>
      </c>
      <c r="S27" t="s">
        <v>394</v>
      </c>
      <c r="T27">
        <v>21177348.015000001</v>
      </c>
      <c r="U27">
        <v>43022.71</v>
      </c>
      <c r="V27">
        <v>11407459.555</v>
      </c>
      <c r="W27">
        <v>32627830.280000001</v>
      </c>
      <c r="Y27" t="s">
        <v>394</v>
      </c>
      <c r="Z27" s="18">
        <v>0.64905780841888083</v>
      </c>
      <c r="AA27" s="18">
        <v>1.3185893646863729E-3</v>
      </c>
      <c r="AB27" s="18">
        <v>0.34962360221643274</v>
      </c>
      <c r="AF27" t="s">
        <v>1231</v>
      </c>
      <c r="AG27" t="s">
        <v>1230</v>
      </c>
      <c r="AH27" t="s">
        <v>857</v>
      </c>
      <c r="AI27">
        <v>155963</v>
      </c>
      <c r="AJ27">
        <v>155963</v>
      </c>
      <c r="AK27">
        <v>0</v>
      </c>
      <c r="AL27">
        <v>0</v>
      </c>
    </row>
    <row r="28" spans="2:38" x14ac:dyDescent="0.3">
      <c r="B28" t="s">
        <v>1238</v>
      </c>
      <c r="C28" t="s">
        <v>1230</v>
      </c>
      <c r="D28" t="s">
        <v>625</v>
      </c>
      <c r="E28" s="4">
        <v>89357</v>
      </c>
      <c r="F28" s="4"/>
      <c r="G28">
        <v>100</v>
      </c>
      <c r="J28">
        <f>G28/100*E28</f>
        <v>89357</v>
      </c>
      <c r="K28">
        <f>H28/100*E28</f>
        <v>0</v>
      </c>
      <c r="L28">
        <f>I28/100*E28</f>
        <v>0</v>
      </c>
      <c r="AF28" t="s">
        <v>1238</v>
      </c>
      <c r="AG28" t="s">
        <v>1230</v>
      </c>
      <c r="AH28" t="s">
        <v>625</v>
      </c>
      <c r="AI28">
        <v>89357</v>
      </c>
      <c r="AJ28">
        <v>89357</v>
      </c>
      <c r="AK28">
        <v>0</v>
      </c>
      <c r="AL28">
        <v>0</v>
      </c>
    </row>
    <row r="29" spans="2:38" x14ac:dyDescent="0.3">
      <c r="B29" t="s">
        <v>1237</v>
      </c>
      <c r="C29" t="s">
        <v>1230</v>
      </c>
      <c r="D29" t="s">
        <v>865</v>
      </c>
      <c r="E29" s="4">
        <v>147574</v>
      </c>
      <c r="F29" s="4"/>
      <c r="G29">
        <v>100</v>
      </c>
      <c r="J29">
        <f>G29/100*E29</f>
        <v>147574</v>
      </c>
      <c r="K29">
        <f>H29/100*E29</f>
        <v>0</v>
      </c>
      <c r="L29">
        <f>I29/100*E29</f>
        <v>0</v>
      </c>
      <c r="AF29" t="s">
        <v>1237</v>
      </c>
      <c r="AG29" t="s">
        <v>1230</v>
      </c>
      <c r="AH29" t="s">
        <v>865</v>
      </c>
      <c r="AI29">
        <v>147574</v>
      </c>
      <c r="AJ29">
        <v>147574</v>
      </c>
      <c r="AK29">
        <v>0</v>
      </c>
      <c r="AL29">
        <v>0</v>
      </c>
    </row>
    <row r="30" spans="2:38" x14ac:dyDescent="0.3">
      <c r="B30" t="s">
        <v>1039</v>
      </c>
      <c r="C30" t="s">
        <v>688</v>
      </c>
      <c r="D30" t="s">
        <v>693</v>
      </c>
      <c r="E30" s="4">
        <v>67058</v>
      </c>
      <c r="F30" s="4"/>
      <c r="G30">
        <v>20</v>
      </c>
      <c r="I30">
        <v>80</v>
      </c>
      <c r="J30">
        <f>G30/100*E30</f>
        <v>13411.6</v>
      </c>
      <c r="K30">
        <f>H30/100*E30</f>
        <v>0</v>
      </c>
      <c r="L30">
        <f>I30/100*E30</f>
        <v>53646.400000000001</v>
      </c>
      <c r="AF30" t="s">
        <v>1039</v>
      </c>
      <c r="AG30" t="s">
        <v>688</v>
      </c>
      <c r="AH30" t="s">
        <v>693</v>
      </c>
      <c r="AI30">
        <v>67058</v>
      </c>
      <c r="AJ30">
        <v>13411.6</v>
      </c>
      <c r="AK30">
        <v>0</v>
      </c>
      <c r="AL30">
        <v>53646.400000000001</v>
      </c>
    </row>
    <row r="31" spans="2:38" x14ac:dyDescent="0.3">
      <c r="B31" t="s">
        <v>1033</v>
      </c>
      <c r="C31" t="s">
        <v>688</v>
      </c>
      <c r="D31" t="s">
        <v>688</v>
      </c>
      <c r="E31" s="4">
        <v>59040</v>
      </c>
      <c r="F31" s="4"/>
      <c r="G31">
        <v>100</v>
      </c>
      <c r="J31">
        <f>G31/100*E31</f>
        <v>59040</v>
      </c>
      <c r="K31">
        <f>H31/100*E31</f>
        <v>0</v>
      </c>
      <c r="L31">
        <f>I31/100*E31</f>
        <v>0</v>
      </c>
      <c r="AF31" t="s">
        <v>1033</v>
      </c>
      <c r="AG31" t="s">
        <v>688</v>
      </c>
      <c r="AH31" t="s">
        <v>688</v>
      </c>
      <c r="AI31">
        <v>59040</v>
      </c>
      <c r="AJ31">
        <v>59040</v>
      </c>
      <c r="AK31">
        <v>0</v>
      </c>
      <c r="AL31">
        <v>0</v>
      </c>
    </row>
    <row r="32" spans="2:38" x14ac:dyDescent="0.3">
      <c r="B32" t="s">
        <v>1032</v>
      </c>
      <c r="C32" t="s">
        <v>688</v>
      </c>
      <c r="D32" t="s">
        <v>686</v>
      </c>
      <c r="E32" s="4">
        <v>43807</v>
      </c>
      <c r="F32" s="4"/>
      <c r="G32">
        <v>100</v>
      </c>
      <c r="J32">
        <f>G32/100*E32</f>
        <v>43807</v>
      </c>
      <c r="K32">
        <f>H32/100*E32</f>
        <v>0</v>
      </c>
      <c r="L32">
        <f>I32/100*E32</f>
        <v>0</v>
      </c>
      <c r="AF32" t="s">
        <v>1032</v>
      </c>
      <c r="AG32" t="s">
        <v>688</v>
      </c>
      <c r="AH32" t="s">
        <v>686</v>
      </c>
      <c r="AI32">
        <v>43807</v>
      </c>
      <c r="AJ32">
        <v>43807</v>
      </c>
      <c r="AK32">
        <v>0</v>
      </c>
      <c r="AL32">
        <v>0</v>
      </c>
    </row>
    <row r="33" spans="2:38" x14ac:dyDescent="0.3">
      <c r="B33" t="s">
        <v>1043</v>
      </c>
      <c r="C33" t="s">
        <v>688</v>
      </c>
      <c r="D33" t="s">
        <v>699</v>
      </c>
      <c r="E33" s="4">
        <v>42717</v>
      </c>
      <c r="F33" s="4"/>
      <c r="G33">
        <v>100</v>
      </c>
      <c r="J33">
        <f>G33/100*E33</f>
        <v>42717</v>
      </c>
      <c r="K33">
        <f>H33/100*E33</f>
        <v>0</v>
      </c>
      <c r="L33">
        <f>I33/100*E33</f>
        <v>0</v>
      </c>
      <c r="AF33" t="s">
        <v>1043</v>
      </c>
      <c r="AG33" t="s">
        <v>688</v>
      </c>
      <c r="AH33" t="s">
        <v>699</v>
      </c>
      <c r="AI33">
        <v>42717</v>
      </c>
      <c r="AJ33">
        <v>42717</v>
      </c>
      <c r="AK33">
        <v>0</v>
      </c>
      <c r="AL33">
        <v>0</v>
      </c>
    </row>
    <row r="34" spans="2:38" x14ac:dyDescent="0.3">
      <c r="B34" t="s">
        <v>1037</v>
      </c>
      <c r="C34" t="s">
        <v>688</v>
      </c>
      <c r="D34" t="s">
        <v>690</v>
      </c>
      <c r="E34" s="4">
        <v>43155</v>
      </c>
      <c r="F34" s="4"/>
      <c r="G34">
        <v>35</v>
      </c>
      <c r="I34">
        <v>65</v>
      </c>
      <c r="J34">
        <f>G34/100*E34</f>
        <v>15104.249999999998</v>
      </c>
      <c r="K34">
        <f>H34/100*E34</f>
        <v>0</v>
      </c>
      <c r="L34">
        <f>I34/100*E34</f>
        <v>28050.75</v>
      </c>
      <c r="AF34" t="s">
        <v>1037</v>
      </c>
      <c r="AG34" t="s">
        <v>688</v>
      </c>
      <c r="AH34" t="s">
        <v>690</v>
      </c>
      <c r="AI34">
        <v>43155</v>
      </c>
      <c r="AJ34">
        <v>15104.249999999998</v>
      </c>
      <c r="AK34">
        <v>0</v>
      </c>
      <c r="AL34">
        <v>28050.75</v>
      </c>
    </row>
    <row r="35" spans="2:38" x14ac:dyDescent="0.3">
      <c r="B35" t="s">
        <v>1041</v>
      </c>
      <c r="C35" t="s">
        <v>688</v>
      </c>
      <c r="D35" t="s">
        <v>695</v>
      </c>
      <c r="E35" s="4">
        <v>33158</v>
      </c>
      <c r="F35" s="4"/>
      <c r="G35">
        <v>25</v>
      </c>
      <c r="I35">
        <v>75</v>
      </c>
      <c r="J35">
        <f>G35/100*E35</f>
        <v>8289.5</v>
      </c>
      <c r="K35">
        <f>H35/100*E35</f>
        <v>0</v>
      </c>
      <c r="L35">
        <f>I35/100*E35</f>
        <v>24868.5</v>
      </c>
      <c r="AF35" t="s">
        <v>1041</v>
      </c>
      <c r="AG35" t="s">
        <v>688</v>
      </c>
      <c r="AH35" t="s">
        <v>695</v>
      </c>
      <c r="AI35">
        <v>33158</v>
      </c>
      <c r="AJ35">
        <v>8289.5</v>
      </c>
      <c r="AK35">
        <v>0</v>
      </c>
      <c r="AL35">
        <v>24868.5</v>
      </c>
    </row>
    <row r="36" spans="2:38" x14ac:dyDescent="0.3">
      <c r="B36" t="s">
        <v>1034</v>
      </c>
      <c r="C36" t="s">
        <v>688</v>
      </c>
      <c r="D36" t="s">
        <v>667</v>
      </c>
      <c r="E36" s="4">
        <v>38819</v>
      </c>
      <c r="F36" s="4"/>
      <c r="G36">
        <v>100</v>
      </c>
      <c r="J36">
        <f>G36/100*E36</f>
        <v>38819</v>
      </c>
      <c r="K36">
        <f>H36/100*E36</f>
        <v>0</v>
      </c>
      <c r="L36">
        <f>I36/100*E36</f>
        <v>0</v>
      </c>
      <c r="AF36" t="s">
        <v>1034</v>
      </c>
      <c r="AG36" t="s">
        <v>688</v>
      </c>
      <c r="AH36" t="s">
        <v>667</v>
      </c>
      <c r="AI36">
        <v>38819</v>
      </c>
      <c r="AJ36">
        <v>38819</v>
      </c>
      <c r="AK36">
        <v>0</v>
      </c>
      <c r="AL36">
        <v>0</v>
      </c>
    </row>
    <row r="37" spans="2:38" x14ac:dyDescent="0.3">
      <c r="B37" t="s">
        <v>1027</v>
      </c>
      <c r="C37" t="s">
        <v>688</v>
      </c>
      <c r="D37" t="s">
        <v>683</v>
      </c>
      <c r="E37" s="4">
        <v>66338</v>
      </c>
      <c r="F37" s="4"/>
      <c r="G37">
        <v>100</v>
      </c>
      <c r="J37">
        <f>G37/100*E37</f>
        <v>66338</v>
      </c>
      <c r="K37">
        <f>H37/100*E37</f>
        <v>0</v>
      </c>
      <c r="L37">
        <f>I37/100*E37</f>
        <v>0</v>
      </c>
      <c r="AF37" t="s">
        <v>1027</v>
      </c>
      <c r="AG37" t="s">
        <v>688</v>
      </c>
      <c r="AH37" t="s">
        <v>683</v>
      </c>
      <c r="AI37">
        <v>66338</v>
      </c>
      <c r="AJ37">
        <v>66338</v>
      </c>
      <c r="AK37">
        <v>0</v>
      </c>
      <c r="AL37">
        <v>0</v>
      </c>
    </row>
    <row r="38" spans="2:38" x14ac:dyDescent="0.3">
      <c r="B38" t="s">
        <v>1042</v>
      </c>
      <c r="C38" t="s">
        <v>688</v>
      </c>
      <c r="D38" t="s">
        <v>697</v>
      </c>
      <c r="E38" s="4">
        <v>49412</v>
      </c>
      <c r="F38" s="4"/>
      <c r="G38">
        <v>90</v>
      </c>
      <c r="I38">
        <v>10</v>
      </c>
      <c r="J38">
        <f>G38/100*E38</f>
        <v>44470.8</v>
      </c>
      <c r="K38">
        <f>H38/100*E38</f>
        <v>0</v>
      </c>
      <c r="L38">
        <f>I38/100*E38</f>
        <v>4941.2000000000007</v>
      </c>
      <c r="AF38" t="s">
        <v>1042</v>
      </c>
      <c r="AG38" t="s">
        <v>688</v>
      </c>
      <c r="AH38" t="s">
        <v>697</v>
      </c>
      <c r="AI38">
        <v>49412</v>
      </c>
      <c r="AJ38">
        <v>44470.8</v>
      </c>
      <c r="AK38">
        <v>0</v>
      </c>
      <c r="AL38">
        <v>4941.2000000000007</v>
      </c>
    </row>
    <row r="39" spans="2:38" x14ac:dyDescent="0.3">
      <c r="B39" t="s">
        <v>1030</v>
      </c>
      <c r="C39" t="s">
        <v>688</v>
      </c>
      <c r="D39" t="s">
        <v>660</v>
      </c>
      <c r="E39" s="4">
        <v>40295</v>
      </c>
      <c r="F39" s="4"/>
      <c r="G39">
        <v>100</v>
      </c>
      <c r="J39">
        <f>G39/100*E39</f>
        <v>40295</v>
      </c>
      <c r="K39">
        <f>H39/100*E39</f>
        <v>0</v>
      </c>
      <c r="L39">
        <f>I39/100*E39</f>
        <v>0</v>
      </c>
      <c r="AF39" t="s">
        <v>1030</v>
      </c>
      <c r="AG39" t="s">
        <v>688</v>
      </c>
      <c r="AH39" t="s">
        <v>660</v>
      </c>
      <c r="AI39">
        <v>40295</v>
      </c>
      <c r="AJ39">
        <v>40295</v>
      </c>
      <c r="AK39">
        <v>0</v>
      </c>
      <c r="AL39">
        <v>0</v>
      </c>
    </row>
    <row r="40" spans="2:38" x14ac:dyDescent="0.3">
      <c r="B40" t="s">
        <v>1028</v>
      </c>
      <c r="C40" t="s">
        <v>688</v>
      </c>
      <c r="D40" t="s">
        <v>669</v>
      </c>
      <c r="E40" s="4">
        <v>37328</v>
      </c>
      <c r="F40" s="4"/>
      <c r="G40">
        <v>100</v>
      </c>
      <c r="J40">
        <f>G40/100*E40</f>
        <v>37328</v>
      </c>
      <c r="K40">
        <f>H40/100*E40</f>
        <v>0</v>
      </c>
      <c r="L40">
        <f>I40/100*E40</f>
        <v>0</v>
      </c>
      <c r="AF40" t="s">
        <v>1028</v>
      </c>
      <c r="AG40" t="s">
        <v>688</v>
      </c>
      <c r="AH40" t="s">
        <v>669</v>
      </c>
      <c r="AI40">
        <v>37328</v>
      </c>
      <c r="AJ40">
        <v>37328</v>
      </c>
      <c r="AK40">
        <v>0</v>
      </c>
      <c r="AL40">
        <v>0</v>
      </c>
    </row>
    <row r="41" spans="2:38" x14ac:dyDescent="0.3">
      <c r="B41" t="s">
        <v>1029</v>
      </c>
      <c r="C41" t="s">
        <v>688</v>
      </c>
      <c r="D41" t="s">
        <v>672</v>
      </c>
      <c r="E41" s="4">
        <v>37604</v>
      </c>
      <c r="F41" s="4"/>
      <c r="G41">
        <v>100</v>
      </c>
      <c r="J41">
        <f>G41/100*E41</f>
        <v>37604</v>
      </c>
      <c r="K41">
        <f>H41/100*E41</f>
        <v>0</v>
      </c>
      <c r="L41">
        <f>I41/100*E41</f>
        <v>0</v>
      </c>
      <c r="AF41" t="s">
        <v>1029</v>
      </c>
      <c r="AG41" t="s">
        <v>688</v>
      </c>
      <c r="AH41" t="s">
        <v>672</v>
      </c>
      <c r="AI41">
        <v>37604</v>
      </c>
      <c r="AJ41">
        <v>37604</v>
      </c>
      <c r="AK41">
        <v>0</v>
      </c>
      <c r="AL41">
        <v>0</v>
      </c>
    </row>
    <row r="42" spans="2:38" x14ac:dyDescent="0.3">
      <c r="B42" t="s">
        <v>1026</v>
      </c>
      <c r="C42" t="s">
        <v>688</v>
      </c>
      <c r="D42" t="s">
        <v>682</v>
      </c>
      <c r="E42" s="4">
        <v>10350</v>
      </c>
      <c r="F42" s="4"/>
      <c r="G42">
        <v>100</v>
      </c>
      <c r="J42">
        <f>G42/100*E42</f>
        <v>10350</v>
      </c>
      <c r="K42">
        <f>H42/100*E42</f>
        <v>0</v>
      </c>
      <c r="L42">
        <f>I42/100*E42</f>
        <v>0</v>
      </c>
      <c r="AF42" t="s">
        <v>1026</v>
      </c>
      <c r="AG42" t="s">
        <v>688</v>
      </c>
      <c r="AH42" t="s">
        <v>682</v>
      </c>
      <c r="AI42">
        <v>10350</v>
      </c>
      <c r="AJ42">
        <v>10350</v>
      </c>
      <c r="AK42">
        <v>0</v>
      </c>
      <c r="AL42">
        <v>0</v>
      </c>
    </row>
    <row r="43" spans="2:38" x14ac:dyDescent="0.3">
      <c r="B43" t="s">
        <v>1031</v>
      </c>
      <c r="C43" t="s">
        <v>688</v>
      </c>
      <c r="D43" t="s">
        <v>684</v>
      </c>
      <c r="E43" s="4">
        <v>61396</v>
      </c>
      <c r="F43" s="4"/>
      <c r="G43">
        <v>100</v>
      </c>
      <c r="J43">
        <f>G43/100*E43</f>
        <v>61396</v>
      </c>
      <c r="K43">
        <f>H43/100*E43</f>
        <v>0</v>
      </c>
      <c r="L43">
        <f>I43/100*E43</f>
        <v>0</v>
      </c>
      <c r="AF43" t="s">
        <v>1031</v>
      </c>
      <c r="AG43" t="s">
        <v>688</v>
      </c>
      <c r="AH43" t="s">
        <v>684</v>
      </c>
      <c r="AI43">
        <v>61396</v>
      </c>
      <c r="AJ43">
        <v>61396</v>
      </c>
      <c r="AK43">
        <v>0</v>
      </c>
      <c r="AL43">
        <v>0</v>
      </c>
    </row>
    <row r="44" spans="2:38" x14ac:dyDescent="0.3">
      <c r="B44" t="s">
        <v>1025</v>
      </c>
      <c r="C44" t="s">
        <v>688</v>
      </c>
      <c r="D44" t="s">
        <v>681</v>
      </c>
      <c r="E44" s="4">
        <v>19876</v>
      </c>
      <c r="F44" s="4"/>
      <c r="G44">
        <v>100</v>
      </c>
      <c r="J44">
        <f>G44/100*E44</f>
        <v>19876</v>
      </c>
      <c r="K44">
        <f>H44/100*E44</f>
        <v>0</v>
      </c>
      <c r="L44">
        <f>I44/100*E44</f>
        <v>0</v>
      </c>
      <c r="AF44" t="s">
        <v>1025</v>
      </c>
      <c r="AG44" t="s">
        <v>688</v>
      </c>
      <c r="AH44" t="s">
        <v>681</v>
      </c>
      <c r="AI44">
        <v>19876</v>
      </c>
      <c r="AJ44">
        <v>19876</v>
      </c>
      <c r="AK44">
        <v>0</v>
      </c>
      <c r="AL44">
        <v>0</v>
      </c>
    </row>
    <row r="45" spans="2:38" x14ac:dyDescent="0.3">
      <c r="B45" t="s">
        <v>1024</v>
      </c>
      <c r="C45" t="s">
        <v>688</v>
      </c>
      <c r="D45" t="s">
        <v>679</v>
      </c>
      <c r="E45" s="4">
        <v>13645</v>
      </c>
      <c r="F45" s="4"/>
      <c r="G45">
        <v>100</v>
      </c>
      <c r="J45">
        <f>G45/100*E45</f>
        <v>13645</v>
      </c>
      <c r="K45">
        <f>H45/100*E45</f>
        <v>0</v>
      </c>
      <c r="L45">
        <f>I45/100*E45</f>
        <v>0</v>
      </c>
      <c r="AF45" t="s">
        <v>1024</v>
      </c>
      <c r="AG45" t="s">
        <v>688</v>
      </c>
      <c r="AH45" t="s">
        <v>679</v>
      </c>
      <c r="AI45">
        <v>13645</v>
      </c>
      <c r="AJ45">
        <v>13645</v>
      </c>
      <c r="AK45">
        <v>0</v>
      </c>
      <c r="AL45">
        <v>0</v>
      </c>
    </row>
    <row r="46" spans="2:38" x14ac:dyDescent="0.3">
      <c r="B46" t="s">
        <v>1036</v>
      </c>
      <c r="C46" t="s">
        <v>688</v>
      </c>
      <c r="D46" t="s">
        <v>689</v>
      </c>
      <c r="E46" s="4">
        <v>81525</v>
      </c>
      <c r="F46" s="4"/>
      <c r="G46">
        <v>60</v>
      </c>
      <c r="I46">
        <v>40</v>
      </c>
      <c r="J46">
        <f>G46/100*E46</f>
        <v>48915</v>
      </c>
      <c r="K46">
        <f>H46/100*E46</f>
        <v>0</v>
      </c>
      <c r="L46">
        <f>I46/100*E46</f>
        <v>32610</v>
      </c>
      <c r="AF46" t="s">
        <v>1036</v>
      </c>
      <c r="AG46" t="s">
        <v>688</v>
      </c>
      <c r="AH46" t="s">
        <v>689</v>
      </c>
      <c r="AI46">
        <v>81525</v>
      </c>
      <c r="AJ46">
        <v>48915</v>
      </c>
      <c r="AK46">
        <v>0</v>
      </c>
      <c r="AL46">
        <v>32610</v>
      </c>
    </row>
    <row r="47" spans="2:38" x14ac:dyDescent="0.3">
      <c r="B47" t="s">
        <v>1035</v>
      </c>
      <c r="C47" t="s">
        <v>688</v>
      </c>
      <c r="D47" t="s">
        <v>678</v>
      </c>
      <c r="E47" s="4">
        <v>29417</v>
      </c>
      <c r="F47" s="4"/>
      <c r="G47">
        <v>100</v>
      </c>
      <c r="J47">
        <f>G47/100*E47</f>
        <v>29417</v>
      </c>
      <c r="K47">
        <f>H47/100*E47</f>
        <v>0</v>
      </c>
      <c r="L47">
        <f>I47/100*E47</f>
        <v>0</v>
      </c>
      <c r="AF47" t="s">
        <v>1035</v>
      </c>
      <c r="AG47" t="s">
        <v>688</v>
      </c>
      <c r="AH47" t="s">
        <v>678</v>
      </c>
      <c r="AI47">
        <v>29417</v>
      </c>
      <c r="AJ47">
        <v>29417</v>
      </c>
      <c r="AK47">
        <v>0</v>
      </c>
      <c r="AL47">
        <v>0</v>
      </c>
    </row>
    <row r="48" spans="2:38" x14ac:dyDescent="0.3">
      <c r="B48" t="s">
        <v>1040</v>
      </c>
      <c r="C48" t="s">
        <v>688</v>
      </c>
      <c r="D48" t="s">
        <v>680</v>
      </c>
      <c r="E48" s="4">
        <v>39708</v>
      </c>
      <c r="F48" s="4"/>
      <c r="I48">
        <v>100</v>
      </c>
      <c r="J48">
        <f>G48/100*E48</f>
        <v>0</v>
      </c>
      <c r="K48">
        <f>H48/100*E48</f>
        <v>0</v>
      </c>
      <c r="L48">
        <f>I48/100*E48</f>
        <v>39708</v>
      </c>
      <c r="AF48" t="s">
        <v>1040</v>
      </c>
      <c r="AG48" t="s">
        <v>688</v>
      </c>
      <c r="AH48" t="s">
        <v>680</v>
      </c>
      <c r="AI48">
        <v>39708</v>
      </c>
      <c r="AJ48">
        <v>0</v>
      </c>
      <c r="AK48">
        <v>0</v>
      </c>
      <c r="AL48">
        <v>39708</v>
      </c>
    </row>
    <row r="49" spans="2:38" x14ac:dyDescent="0.3">
      <c r="B49" t="s">
        <v>1038</v>
      </c>
      <c r="C49" t="s">
        <v>688</v>
      </c>
      <c r="D49" t="s">
        <v>691</v>
      </c>
      <c r="E49" s="4">
        <v>28352</v>
      </c>
      <c r="F49" s="4" t="s">
        <v>1874</v>
      </c>
      <c r="G49">
        <v>40</v>
      </c>
      <c r="I49">
        <v>60</v>
      </c>
      <c r="J49">
        <f>G49/100*E49</f>
        <v>11340.800000000001</v>
      </c>
      <c r="K49">
        <f>H49/100*E49</f>
        <v>0</v>
      </c>
      <c r="L49">
        <f>I49/100*E49</f>
        <v>17011.2</v>
      </c>
      <c r="AF49" t="s">
        <v>1038</v>
      </c>
      <c r="AG49" t="s">
        <v>688</v>
      </c>
      <c r="AH49" t="s">
        <v>691</v>
      </c>
      <c r="AI49">
        <v>28352</v>
      </c>
      <c r="AJ49">
        <v>11340.800000000001</v>
      </c>
      <c r="AK49">
        <v>0</v>
      </c>
      <c r="AL49">
        <v>17011.2</v>
      </c>
    </row>
    <row r="50" spans="2:38" x14ac:dyDescent="0.3">
      <c r="B50" t="s">
        <v>1120</v>
      </c>
      <c r="C50" t="s">
        <v>1111</v>
      </c>
      <c r="D50" t="s">
        <v>775</v>
      </c>
      <c r="E50" s="4">
        <v>94966</v>
      </c>
      <c r="F50" s="4"/>
      <c r="G50">
        <v>100</v>
      </c>
      <c r="J50">
        <f>G50/100*E50</f>
        <v>94966</v>
      </c>
      <c r="K50">
        <f>H50/100*E50</f>
        <v>0</v>
      </c>
      <c r="L50">
        <f>I50/100*E50</f>
        <v>0</v>
      </c>
      <c r="AF50" t="s">
        <v>1120</v>
      </c>
      <c r="AG50" t="s">
        <v>1111</v>
      </c>
      <c r="AH50" t="s">
        <v>775</v>
      </c>
      <c r="AI50">
        <v>94966</v>
      </c>
      <c r="AJ50">
        <v>94966</v>
      </c>
      <c r="AK50">
        <v>0</v>
      </c>
      <c r="AL50">
        <v>0</v>
      </c>
    </row>
    <row r="51" spans="2:38" x14ac:dyDescent="0.3">
      <c r="B51" t="s">
        <v>1125</v>
      </c>
      <c r="C51" t="s">
        <v>1111</v>
      </c>
      <c r="D51" t="s">
        <v>781</v>
      </c>
      <c r="E51" s="4">
        <v>96117</v>
      </c>
      <c r="F51" s="4"/>
      <c r="G51">
        <v>99.5</v>
      </c>
      <c r="I51">
        <v>0.5</v>
      </c>
      <c r="J51">
        <f>G51/100*E51</f>
        <v>95636.414999999994</v>
      </c>
      <c r="K51">
        <f>H51/100*E51</f>
        <v>0</v>
      </c>
      <c r="L51">
        <f>I51/100*E51</f>
        <v>480.58500000000004</v>
      </c>
      <c r="AF51" t="s">
        <v>1125</v>
      </c>
      <c r="AG51" t="s">
        <v>1111</v>
      </c>
      <c r="AH51" t="s">
        <v>781</v>
      </c>
      <c r="AI51">
        <v>96117</v>
      </c>
      <c r="AJ51">
        <v>95636.414999999994</v>
      </c>
      <c r="AK51">
        <v>0</v>
      </c>
      <c r="AL51">
        <v>480.58500000000004</v>
      </c>
    </row>
    <row r="52" spans="2:38" x14ac:dyDescent="0.3">
      <c r="B52" t="s">
        <v>1134</v>
      </c>
      <c r="C52" t="s">
        <v>1111</v>
      </c>
      <c r="D52" t="s">
        <v>788</v>
      </c>
      <c r="E52" s="4">
        <v>290476</v>
      </c>
      <c r="F52" s="4"/>
      <c r="G52">
        <v>100</v>
      </c>
      <c r="J52">
        <f>G52/100*E52</f>
        <v>290476</v>
      </c>
      <c r="K52">
        <f>H52/100*E52</f>
        <v>0</v>
      </c>
      <c r="L52">
        <f>I52/100*E52</f>
        <v>0</v>
      </c>
      <c r="AF52" t="s">
        <v>1134</v>
      </c>
      <c r="AG52" t="s">
        <v>1111</v>
      </c>
      <c r="AH52" t="s">
        <v>788</v>
      </c>
      <c r="AI52">
        <v>290476</v>
      </c>
      <c r="AJ52">
        <v>290476</v>
      </c>
      <c r="AK52">
        <v>0</v>
      </c>
      <c r="AL52">
        <v>0</v>
      </c>
    </row>
    <row r="53" spans="2:38" x14ac:dyDescent="0.3">
      <c r="B53" t="s">
        <v>1132</v>
      </c>
      <c r="C53" t="s">
        <v>1111</v>
      </c>
      <c r="D53" t="s">
        <v>786</v>
      </c>
      <c r="E53" s="4">
        <v>263439</v>
      </c>
      <c r="F53" s="4"/>
      <c r="G53">
        <v>100</v>
      </c>
      <c r="J53">
        <f>G53/100*E53</f>
        <v>263439</v>
      </c>
      <c r="K53">
        <f>H53/100*E53</f>
        <v>0</v>
      </c>
      <c r="L53">
        <f>I53/100*E53</f>
        <v>0</v>
      </c>
      <c r="AF53" t="s">
        <v>1132</v>
      </c>
      <c r="AG53" t="s">
        <v>1111</v>
      </c>
      <c r="AH53" t="s">
        <v>786</v>
      </c>
      <c r="AI53">
        <v>263439</v>
      </c>
      <c r="AJ53">
        <v>263439</v>
      </c>
      <c r="AK53">
        <v>0</v>
      </c>
      <c r="AL53">
        <v>0</v>
      </c>
    </row>
    <row r="54" spans="2:38" x14ac:dyDescent="0.3">
      <c r="B54" t="s">
        <v>1122</v>
      </c>
      <c r="C54" t="s">
        <v>1111</v>
      </c>
      <c r="D54" t="s">
        <v>741</v>
      </c>
      <c r="E54" s="4">
        <v>16969</v>
      </c>
      <c r="F54" s="4"/>
      <c r="G54">
        <v>35</v>
      </c>
      <c r="I54">
        <v>65</v>
      </c>
      <c r="J54">
        <f>G54/100*E54</f>
        <v>5939.15</v>
      </c>
      <c r="K54">
        <f>H54/100*E54</f>
        <v>0</v>
      </c>
      <c r="L54">
        <f>I54/100*E54</f>
        <v>11029.85</v>
      </c>
      <c r="AF54" t="s">
        <v>1122</v>
      </c>
      <c r="AG54" t="s">
        <v>1111</v>
      </c>
      <c r="AH54" t="s">
        <v>741</v>
      </c>
      <c r="AI54">
        <v>16969</v>
      </c>
      <c r="AJ54">
        <v>5939.15</v>
      </c>
      <c r="AK54">
        <v>0</v>
      </c>
      <c r="AL54">
        <v>11029.85</v>
      </c>
    </row>
    <row r="55" spans="2:38" x14ac:dyDescent="0.3">
      <c r="B55" t="s">
        <v>1136</v>
      </c>
      <c r="C55" t="s">
        <v>1111</v>
      </c>
      <c r="D55" t="s">
        <v>790</v>
      </c>
      <c r="E55" s="4">
        <v>155111</v>
      </c>
      <c r="F55" s="4"/>
      <c r="G55">
        <v>100</v>
      </c>
      <c r="J55">
        <f>G55/100*E55</f>
        <v>155111</v>
      </c>
      <c r="K55">
        <f>H55/100*E55</f>
        <v>0</v>
      </c>
      <c r="L55">
        <f>I55/100*E55</f>
        <v>0</v>
      </c>
      <c r="AF55" t="s">
        <v>1136</v>
      </c>
      <c r="AG55" t="s">
        <v>1111</v>
      </c>
      <c r="AH55" t="s">
        <v>790</v>
      </c>
      <c r="AI55">
        <v>155111</v>
      </c>
      <c r="AJ55">
        <v>155111</v>
      </c>
      <c r="AK55">
        <v>0</v>
      </c>
      <c r="AL55">
        <v>0</v>
      </c>
    </row>
    <row r="56" spans="2:38" x14ac:dyDescent="0.3">
      <c r="B56" t="s">
        <v>1131</v>
      </c>
      <c r="C56" t="s">
        <v>1111</v>
      </c>
      <c r="D56" t="s">
        <v>758</v>
      </c>
      <c r="E56" s="4">
        <v>58827</v>
      </c>
      <c r="F56" s="4"/>
      <c r="G56">
        <v>100</v>
      </c>
      <c r="J56">
        <f>G56/100*E56</f>
        <v>58827</v>
      </c>
      <c r="K56">
        <f>H56/100*E56</f>
        <v>0</v>
      </c>
      <c r="L56">
        <f>I56/100*E56</f>
        <v>0</v>
      </c>
      <c r="AF56" t="s">
        <v>1131</v>
      </c>
      <c r="AG56" t="s">
        <v>1111</v>
      </c>
      <c r="AH56" t="s">
        <v>758</v>
      </c>
      <c r="AI56">
        <v>58827</v>
      </c>
      <c r="AJ56">
        <v>58827</v>
      </c>
      <c r="AK56">
        <v>0</v>
      </c>
      <c r="AL56">
        <v>0</v>
      </c>
    </row>
    <row r="57" spans="2:38" x14ac:dyDescent="0.3">
      <c r="B57" t="s">
        <v>1127</v>
      </c>
      <c r="C57" t="s">
        <v>1111</v>
      </c>
      <c r="D57" t="s">
        <v>783</v>
      </c>
      <c r="E57" s="4">
        <v>77871</v>
      </c>
      <c r="F57" s="4"/>
      <c r="G57">
        <v>100</v>
      </c>
      <c r="J57">
        <f>G57/100*E57</f>
        <v>77871</v>
      </c>
      <c r="K57">
        <f>H57/100*E57</f>
        <v>0</v>
      </c>
      <c r="L57">
        <f>I57/100*E57</f>
        <v>0</v>
      </c>
      <c r="AF57" t="s">
        <v>1127</v>
      </c>
      <c r="AG57" t="s">
        <v>1111</v>
      </c>
      <c r="AH57" t="s">
        <v>783</v>
      </c>
      <c r="AI57">
        <v>77871</v>
      </c>
      <c r="AJ57">
        <v>77871</v>
      </c>
      <c r="AK57">
        <v>0</v>
      </c>
      <c r="AL57">
        <v>0</v>
      </c>
    </row>
    <row r="58" spans="2:38" x14ac:dyDescent="0.3">
      <c r="B58" t="s">
        <v>1124</v>
      </c>
      <c r="C58" t="s">
        <v>1111</v>
      </c>
      <c r="D58" t="s">
        <v>780</v>
      </c>
      <c r="E58" s="4">
        <v>226086</v>
      </c>
      <c r="F58" s="4"/>
      <c r="G58">
        <v>100</v>
      </c>
      <c r="J58">
        <f>G58/100*E58</f>
        <v>226086</v>
      </c>
      <c r="K58">
        <f>H58/100*E58</f>
        <v>0</v>
      </c>
      <c r="L58">
        <f>I58/100*E58</f>
        <v>0</v>
      </c>
      <c r="AF58" t="s">
        <v>1124</v>
      </c>
      <c r="AG58" t="s">
        <v>1111</v>
      </c>
      <c r="AH58" t="s">
        <v>780</v>
      </c>
      <c r="AI58">
        <v>226086</v>
      </c>
      <c r="AJ58">
        <v>226086</v>
      </c>
      <c r="AK58">
        <v>0</v>
      </c>
      <c r="AL58">
        <v>0</v>
      </c>
    </row>
    <row r="59" spans="2:38" x14ac:dyDescent="0.3">
      <c r="B59" t="s">
        <v>1119</v>
      </c>
      <c r="C59" t="s">
        <v>1111</v>
      </c>
      <c r="D59" t="s">
        <v>773</v>
      </c>
      <c r="E59" s="4">
        <v>69386</v>
      </c>
      <c r="F59" s="4"/>
      <c r="G59">
        <v>100</v>
      </c>
      <c r="J59">
        <f>G59/100*E59</f>
        <v>69386</v>
      </c>
      <c r="K59">
        <f>H59/100*E59</f>
        <v>0</v>
      </c>
      <c r="L59">
        <f>I59/100*E59</f>
        <v>0</v>
      </c>
      <c r="AF59" t="s">
        <v>1119</v>
      </c>
      <c r="AG59" t="s">
        <v>1111</v>
      </c>
      <c r="AH59" t="s">
        <v>773</v>
      </c>
      <c r="AI59">
        <v>69386</v>
      </c>
      <c r="AJ59">
        <v>69386</v>
      </c>
      <c r="AK59">
        <v>0</v>
      </c>
      <c r="AL59">
        <v>0</v>
      </c>
    </row>
    <row r="60" spans="2:38" x14ac:dyDescent="0.3">
      <c r="B60" t="s">
        <v>1133</v>
      </c>
      <c r="C60" t="s">
        <v>1111</v>
      </c>
      <c r="D60" t="s">
        <v>787</v>
      </c>
      <c r="E60" s="4">
        <v>153964</v>
      </c>
      <c r="F60" s="4"/>
      <c r="G60">
        <v>100</v>
      </c>
      <c r="J60">
        <f>G60/100*E60</f>
        <v>153964</v>
      </c>
      <c r="K60">
        <f>H60/100*E60</f>
        <v>0</v>
      </c>
      <c r="L60">
        <f>I60/100*E60</f>
        <v>0</v>
      </c>
      <c r="AF60" t="s">
        <v>1133</v>
      </c>
      <c r="AG60" t="s">
        <v>1111</v>
      </c>
      <c r="AH60" t="s">
        <v>787</v>
      </c>
      <c r="AI60">
        <v>153964</v>
      </c>
      <c r="AJ60">
        <v>153964</v>
      </c>
      <c r="AK60">
        <v>0</v>
      </c>
      <c r="AL60">
        <v>0</v>
      </c>
    </row>
    <row r="61" spans="2:38" x14ac:dyDescent="0.3">
      <c r="B61" t="s">
        <v>1116</v>
      </c>
      <c r="C61" t="s">
        <v>1111</v>
      </c>
      <c r="D61" t="s">
        <v>770</v>
      </c>
      <c r="E61" s="4">
        <v>64633</v>
      </c>
      <c r="F61" s="4"/>
      <c r="G61">
        <v>100</v>
      </c>
      <c r="J61">
        <f>G61/100*E61</f>
        <v>64633</v>
      </c>
      <c r="K61">
        <f>H61/100*E61</f>
        <v>0</v>
      </c>
      <c r="L61">
        <f>I61/100*E61</f>
        <v>0</v>
      </c>
      <c r="AF61" t="s">
        <v>1116</v>
      </c>
      <c r="AG61" t="s">
        <v>1111</v>
      </c>
      <c r="AH61" t="s">
        <v>770</v>
      </c>
      <c r="AI61">
        <v>64633</v>
      </c>
      <c r="AJ61">
        <v>64633</v>
      </c>
      <c r="AK61">
        <v>0</v>
      </c>
      <c r="AL61">
        <v>0</v>
      </c>
    </row>
    <row r="62" spans="2:38" x14ac:dyDescent="0.3">
      <c r="B62" t="s">
        <v>1117</v>
      </c>
      <c r="C62" t="s">
        <v>1111</v>
      </c>
      <c r="D62" t="s">
        <v>772</v>
      </c>
      <c r="E62" s="4">
        <v>126300</v>
      </c>
      <c r="F62" s="4"/>
      <c r="G62">
        <v>100</v>
      </c>
      <c r="J62">
        <f>G62/100*E62</f>
        <v>126300</v>
      </c>
      <c r="K62">
        <f>H62/100*E62</f>
        <v>0</v>
      </c>
      <c r="L62">
        <f>I62/100*E62</f>
        <v>0</v>
      </c>
      <c r="AF62" t="s">
        <v>1117</v>
      </c>
      <c r="AG62" t="s">
        <v>1111</v>
      </c>
      <c r="AH62" t="s">
        <v>772</v>
      </c>
      <c r="AI62">
        <v>126300</v>
      </c>
      <c r="AJ62">
        <v>126300</v>
      </c>
      <c r="AK62">
        <v>0</v>
      </c>
      <c r="AL62">
        <v>0</v>
      </c>
    </row>
    <row r="63" spans="2:38" x14ac:dyDescent="0.3">
      <c r="B63" t="s">
        <v>1113</v>
      </c>
      <c r="C63" t="s">
        <v>1111</v>
      </c>
      <c r="D63" t="s">
        <v>766</v>
      </c>
      <c r="E63" s="4">
        <v>184081</v>
      </c>
      <c r="F63" s="4"/>
      <c r="G63">
        <v>100</v>
      </c>
      <c r="J63">
        <f>G63/100*E63</f>
        <v>184081</v>
      </c>
      <c r="K63">
        <f>H63/100*E63</f>
        <v>0</v>
      </c>
      <c r="L63">
        <f>I63/100*E63</f>
        <v>0</v>
      </c>
      <c r="AF63" t="s">
        <v>1113</v>
      </c>
      <c r="AG63" t="s">
        <v>1111</v>
      </c>
      <c r="AH63" t="s">
        <v>766</v>
      </c>
      <c r="AI63">
        <v>184081</v>
      </c>
      <c r="AJ63">
        <v>184081</v>
      </c>
      <c r="AK63">
        <v>0</v>
      </c>
      <c r="AL63">
        <v>0</v>
      </c>
    </row>
    <row r="64" spans="2:38" x14ac:dyDescent="0.3">
      <c r="B64" t="s">
        <v>1115</v>
      </c>
      <c r="C64" t="s">
        <v>1111</v>
      </c>
      <c r="D64" t="s">
        <v>768</v>
      </c>
      <c r="E64" s="4">
        <v>10823</v>
      </c>
      <c r="F64" s="4"/>
      <c r="G64">
        <v>100</v>
      </c>
      <c r="J64">
        <f>G64/100*E64</f>
        <v>10823</v>
      </c>
      <c r="K64">
        <f>H64/100*E64</f>
        <v>0</v>
      </c>
      <c r="L64">
        <f>I64/100*E64</f>
        <v>0</v>
      </c>
      <c r="AF64" t="s">
        <v>1115</v>
      </c>
      <c r="AG64" t="s">
        <v>1111</v>
      </c>
      <c r="AH64" t="s">
        <v>768</v>
      </c>
      <c r="AI64">
        <v>10823</v>
      </c>
      <c r="AJ64">
        <v>10823</v>
      </c>
      <c r="AK64">
        <v>0</v>
      </c>
      <c r="AL64">
        <v>0</v>
      </c>
    </row>
    <row r="65" spans="2:38" x14ac:dyDescent="0.3">
      <c r="B65" t="s">
        <v>1126</v>
      </c>
      <c r="C65" t="s">
        <v>1111</v>
      </c>
      <c r="D65" t="s">
        <v>782</v>
      </c>
      <c r="E65" s="4">
        <v>103641</v>
      </c>
      <c r="F65" s="4"/>
      <c r="G65">
        <v>100</v>
      </c>
      <c r="J65">
        <f>G65/100*E65</f>
        <v>103641</v>
      </c>
      <c r="K65">
        <f>H65/100*E65</f>
        <v>0</v>
      </c>
      <c r="L65">
        <f>I65/100*E65</f>
        <v>0</v>
      </c>
      <c r="AF65" t="s">
        <v>1126</v>
      </c>
      <c r="AG65" t="s">
        <v>1111</v>
      </c>
      <c r="AH65" t="s">
        <v>782</v>
      </c>
      <c r="AI65">
        <v>103641</v>
      </c>
      <c r="AJ65">
        <v>103641</v>
      </c>
      <c r="AK65">
        <v>0</v>
      </c>
      <c r="AL65">
        <v>0</v>
      </c>
    </row>
    <row r="66" spans="2:38" x14ac:dyDescent="0.3">
      <c r="B66" t="s">
        <v>1137</v>
      </c>
      <c r="C66" t="s">
        <v>1111</v>
      </c>
      <c r="D66" t="s">
        <v>791</v>
      </c>
      <c r="E66" s="4">
        <v>118736</v>
      </c>
      <c r="F66" s="4"/>
      <c r="G66">
        <v>100</v>
      </c>
      <c r="J66">
        <f>G66/100*E66</f>
        <v>118736</v>
      </c>
      <c r="K66">
        <f>H66/100*E66</f>
        <v>0</v>
      </c>
      <c r="L66">
        <f>I66/100*E66</f>
        <v>0</v>
      </c>
      <c r="AF66" t="s">
        <v>1137</v>
      </c>
      <c r="AG66" t="s">
        <v>1111</v>
      </c>
      <c r="AH66" t="s">
        <v>791</v>
      </c>
      <c r="AI66">
        <v>118736</v>
      </c>
      <c r="AJ66">
        <v>118736</v>
      </c>
      <c r="AK66">
        <v>0</v>
      </c>
      <c r="AL66">
        <v>0</v>
      </c>
    </row>
    <row r="67" spans="2:38" x14ac:dyDescent="0.3">
      <c r="B67" t="s">
        <v>1118</v>
      </c>
      <c r="C67" t="s">
        <v>1111</v>
      </c>
      <c r="D67" t="s">
        <v>774</v>
      </c>
      <c r="E67" s="4">
        <v>165409</v>
      </c>
      <c r="F67" s="4"/>
      <c r="G67">
        <v>100</v>
      </c>
      <c r="J67">
        <f>G67/100*E67</f>
        <v>165409</v>
      </c>
      <c r="K67">
        <f>H67/100*E67</f>
        <v>0</v>
      </c>
      <c r="L67">
        <f>I67/100*E67</f>
        <v>0</v>
      </c>
      <c r="AF67" t="s">
        <v>1118</v>
      </c>
      <c r="AG67" t="s">
        <v>1111</v>
      </c>
      <c r="AH67" t="s">
        <v>774</v>
      </c>
      <c r="AI67">
        <v>165409</v>
      </c>
      <c r="AJ67">
        <v>165409</v>
      </c>
      <c r="AK67">
        <v>0</v>
      </c>
      <c r="AL67">
        <v>0</v>
      </c>
    </row>
    <row r="68" spans="2:38" x14ac:dyDescent="0.3">
      <c r="B68" t="s">
        <v>1112</v>
      </c>
      <c r="C68" t="s">
        <v>1111</v>
      </c>
      <c r="D68" t="s">
        <v>765</v>
      </c>
      <c r="E68" s="4">
        <v>242645</v>
      </c>
      <c r="F68" s="4"/>
      <c r="G68">
        <v>99</v>
      </c>
      <c r="I68">
        <v>1</v>
      </c>
      <c r="J68">
        <f>G68/100*E68</f>
        <v>240218.55</v>
      </c>
      <c r="K68">
        <f>H68/100*E68</f>
        <v>0</v>
      </c>
      <c r="L68">
        <f>I68/100*E68</f>
        <v>2426.4500000000003</v>
      </c>
      <c r="AF68" t="s">
        <v>1112</v>
      </c>
      <c r="AG68" t="s">
        <v>1111</v>
      </c>
      <c r="AH68" t="s">
        <v>765</v>
      </c>
      <c r="AI68">
        <v>242645</v>
      </c>
      <c r="AJ68">
        <v>240218.55</v>
      </c>
      <c r="AK68">
        <v>0</v>
      </c>
      <c r="AL68">
        <v>2426.4500000000003</v>
      </c>
    </row>
    <row r="69" spans="2:38" x14ac:dyDescent="0.3">
      <c r="B69" t="s">
        <v>1121</v>
      </c>
      <c r="C69" t="s">
        <v>1111</v>
      </c>
      <c r="D69" t="s">
        <v>776</v>
      </c>
      <c r="E69" s="4">
        <v>294984</v>
      </c>
      <c r="F69" s="4"/>
      <c r="G69">
        <v>95</v>
      </c>
      <c r="I69">
        <v>5</v>
      </c>
      <c r="J69">
        <f>G69/100*E69</f>
        <v>280234.8</v>
      </c>
      <c r="K69">
        <f>H69/100*E69</f>
        <v>0</v>
      </c>
      <c r="L69">
        <f>I69/100*E69</f>
        <v>14749.2</v>
      </c>
      <c r="AF69" t="s">
        <v>1121</v>
      </c>
      <c r="AG69" t="s">
        <v>1111</v>
      </c>
      <c r="AH69" t="s">
        <v>776</v>
      </c>
      <c r="AI69">
        <v>294984</v>
      </c>
      <c r="AJ69">
        <v>280234.8</v>
      </c>
      <c r="AK69">
        <v>0</v>
      </c>
      <c r="AL69">
        <v>14749.2</v>
      </c>
    </row>
    <row r="70" spans="2:38" x14ac:dyDescent="0.3">
      <c r="B70" t="s">
        <v>1128</v>
      </c>
      <c r="C70" t="s">
        <v>1111</v>
      </c>
      <c r="D70" t="s">
        <v>784</v>
      </c>
      <c r="E70" s="4">
        <v>420383</v>
      </c>
      <c r="F70" s="4"/>
      <c r="G70">
        <v>100</v>
      </c>
      <c r="J70">
        <f>G70/100*E70</f>
        <v>420383</v>
      </c>
      <c r="K70">
        <f>H70/100*E70</f>
        <v>0</v>
      </c>
      <c r="L70">
        <f>I70/100*E70</f>
        <v>0</v>
      </c>
      <c r="AF70" t="s">
        <v>1128</v>
      </c>
      <c r="AG70" t="s">
        <v>1111</v>
      </c>
      <c r="AH70" t="s">
        <v>784</v>
      </c>
      <c r="AI70">
        <v>420383</v>
      </c>
      <c r="AJ70">
        <v>420383</v>
      </c>
      <c r="AK70">
        <v>0</v>
      </c>
      <c r="AL70">
        <v>0</v>
      </c>
    </row>
    <row r="71" spans="2:38" x14ac:dyDescent="0.3">
      <c r="B71" t="s">
        <v>1123</v>
      </c>
      <c r="C71" t="s">
        <v>1111</v>
      </c>
      <c r="D71" t="s">
        <v>778</v>
      </c>
      <c r="E71" s="4">
        <v>78320</v>
      </c>
      <c r="F71" s="4"/>
      <c r="G71">
        <v>70</v>
      </c>
      <c r="I71">
        <v>30</v>
      </c>
      <c r="J71">
        <f>G71/100*E71</f>
        <v>54824</v>
      </c>
      <c r="K71">
        <f>H71/100*E71</f>
        <v>0</v>
      </c>
      <c r="L71">
        <f>I71/100*E71</f>
        <v>23496</v>
      </c>
      <c r="AF71" t="s">
        <v>1123</v>
      </c>
      <c r="AG71" t="s">
        <v>1111</v>
      </c>
      <c r="AH71" t="s">
        <v>778</v>
      </c>
      <c r="AI71">
        <v>78320</v>
      </c>
      <c r="AJ71">
        <v>54824</v>
      </c>
      <c r="AK71">
        <v>0</v>
      </c>
      <c r="AL71">
        <v>23496</v>
      </c>
    </row>
    <row r="72" spans="2:38" x14ac:dyDescent="0.3">
      <c r="B72" t="s">
        <v>1130</v>
      </c>
      <c r="C72" t="s">
        <v>1111</v>
      </c>
      <c r="D72" t="s">
        <v>757</v>
      </c>
      <c r="E72" s="4">
        <v>79287</v>
      </c>
      <c r="F72" s="4"/>
      <c r="G72">
        <v>100</v>
      </c>
      <c r="J72">
        <f>G72/100*E72</f>
        <v>79287</v>
      </c>
      <c r="K72">
        <f>H72/100*E72</f>
        <v>0</v>
      </c>
      <c r="L72">
        <f>I72/100*E72</f>
        <v>0</v>
      </c>
      <c r="AF72" t="s">
        <v>1130</v>
      </c>
      <c r="AG72" t="s">
        <v>1111</v>
      </c>
      <c r="AH72" t="s">
        <v>757</v>
      </c>
      <c r="AI72">
        <v>79287</v>
      </c>
      <c r="AJ72">
        <v>79287</v>
      </c>
      <c r="AK72">
        <v>0</v>
      </c>
      <c r="AL72">
        <v>0</v>
      </c>
    </row>
    <row r="73" spans="2:38" x14ac:dyDescent="0.3">
      <c r="B73" t="s">
        <v>1129</v>
      </c>
      <c r="C73" t="s">
        <v>1111</v>
      </c>
      <c r="D73" t="s">
        <v>785</v>
      </c>
      <c r="E73" s="4">
        <v>78474</v>
      </c>
      <c r="F73" s="4"/>
      <c r="G73">
        <v>100</v>
      </c>
      <c r="J73">
        <f>G73/100*E73</f>
        <v>78474</v>
      </c>
      <c r="K73">
        <f>H73/100*E73</f>
        <v>0</v>
      </c>
      <c r="L73">
        <f>I73/100*E73</f>
        <v>0</v>
      </c>
      <c r="AF73" t="s">
        <v>1129</v>
      </c>
      <c r="AG73" t="s">
        <v>1111</v>
      </c>
      <c r="AH73" t="s">
        <v>785</v>
      </c>
      <c r="AI73">
        <v>78474</v>
      </c>
      <c r="AJ73">
        <v>78474</v>
      </c>
      <c r="AK73">
        <v>0</v>
      </c>
      <c r="AL73">
        <v>0</v>
      </c>
    </row>
    <row r="74" spans="2:38" x14ac:dyDescent="0.3">
      <c r="B74" t="s">
        <v>1114</v>
      </c>
      <c r="C74" t="s">
        <v>1111</v>
      </c>
      <c r="D74" t="s">
        <v>767</v>
      </c>
      <c r="E74" s="4">
        <v>4266</v>
      </c>
      <c r="F74" s="4"/>
      <c r="G74">
        <v>100</v>
      </c>
      <c r="J74">
        <f>G74/100*E74</f>
        <v>4266</v>
      </c>
      <c r="K74">
        <f>H74/100*E74</f>
        <v>0</v>
      </c>
      <c r="L74">
        <f>I74/100*E74</f>
        <v>0</v>
      </c>
      <c r="AF74" t="s">
        <v>1114</v>
      </c>
      <c r="AG74" t="s">
        <v>1111</v>
      </c>
      <c r="AH74" t="s">
        <v>767</v>
      </c>
      <c r="AI74">
        <v>4266</v>
      </c>
      <c r="AJ74">
        <v>4266</v>
      </c>
      <c r="AK74">
        <v>0</v>
      </c>
      <c r="AL74">
        <v>0</v>
      </c>
    </row>
    <row r="75" spans="2:38" x14ac:dyDescent="0.3">
      <c r="B75" t="s">
        <v>1135</v>
      </c>
      <c r="C75" t="s">
        <v>1111</v>
      </c>
      <c r="D75" t="s">
        <v>789</v>
      </c>
      <c r="E75" s="4">
        <v>271804</v>
      </c>
      <c r="F75" s="4"/>
      <c r="G75">
        <v>100</v>
      </c>
      <c r="J75">
        <f>G75/100*E75</f>
        <v>271804</v>
      </c>
      <c r="K75">
        <f>H75/100*E75</f>
        <v>0</v>
      </c>
      <c r="L75">
        <f>I75/100*E75</f>
        <v>0</v>
      </c>
      <c r="AF75" t="s">
        <v>1135</v>
      </c>
      <c r="AG75" t="s">
        <v>1111</v>
      </c>
      <c r="AH75" t="s">
        <v>789</v>
      </c>
      <c r="AI75">
        <v>271804</v>
      </c>
      <c r="AJ75">
        <v>271804</v>
      </c>
      <c r="AK75">
        <v>0</v>
      </c>
      <c r="AL75">
        <v>0</v>
      </c>
    </row>
    <row r="76" spans="2:38" x14ac:dyDescent="0.3">
      <c r="B76" t="s">
        <v>1075</v>
      </c>
      <c r="C76" t="s">
        <v>243</v>
      </c>
      <c r="D76" t="s">
        <v>727</v>
      </c>
      <c r="E76" s="4">
        <v>14911</v>
      </c>
      <c r="F76" s="4"/>
      <c r="I76">
        <v>100</v>
      </c>
      <c r="J76">
        <f>G76/100*E76</f>
        <v>0</v>
      </c>
      <c r="K76">
        <f>H76/100*E76</f>
        <v>0</v>
      </c>
      <c r="L76">
        <f>I76/100*E76</f>
        <v>14911</v>
      </c>
      <c r="AF76" t="s">
        <v>1075</v>
      </c>
      <c r="AG76" t="s">
        <v>243</v>
      </c>
      <c r="AH76" t="s">
        <v>727</v>
      </c>
      <c r="AI76">
        <v>14911</v>
      </c>
      <c r="AJ76">
        <v>0</v>
      </c>
      <c r="AK76">
        <v>0</v>
      </c>
      <c r="AL76">
        <v>14911</v>
      </c>
    </row>
    <row r="77" spans="2:38" x14ac:dyDescent="0.3">
      <c r="B77" t="s">
        <v>1072</v>
      </c>
      <c r="C77" t="s">
        <v>243</v>
      </c>
      <c r="D77" t="s">
        <v>724</v>
      </c>
      <c r="E77" s="4">
        <v>44658</v>
      </c>
      <c r="F77" s="4"/>
      <c r="I77">
        <v>100</v>
      </c>
      <c r="J77">
        <f>G77/100*E77</f>
        <v>0</v>
      </c>
      <c r="K77">
        <f>H77/100*E77</f>
        <v>0</v>
      </c>
      <c r="L77">
        <f>I77/100*E77</f>
        <v>44658</v>
      </c>
      <c r="AF77" t="s">
        <v>1072</v>
      </c>
      <c r="AG77" t="s">
        <v>243</v>
      </c>
      <c r="AH77" t="s">
        <v>724</v>
      </c>
      <c r="AI77">
        <v>44658</v>
      </c>
      <c r="AJ77">
        <v>0</v>
      </c>
      <c r="AK77">
        <v>0</v>
      </c>
      <c r="AL77">
        <v>44658</v>
      </c>
    </row>
    <row r="78" spans="2:38" x14ac:dyDescent="0.3">
      <c r="B78" t="s">
        <v>1069</v>
      </c>
      <c r="C78" t="s">
        <v>243</v>
      </c>
      <c r="D78" t="s">
        <v>710</v>
      </c>
      <c r="E78" s="4">
        <v>28943</v>
      </c>
      <c r="F78" s="4"/>
      <c r="I78">
        <v>100</v>
      </c>
      <c r="J78">
        <f>G78/100*E78</f>
        <v>0</v>
      </c>
      <c r="K78">
        <f>H78/100*E78</f>
        <v>0</v>
      </c>
      <c r="L78">
        <f>I78/100*E78</f>
        <v>28943</v>
      </c>
      <c r="AF78" t="s">
        <v>1069</v>
      </c>
      <c r="AG78" t="s">
        <v>243</v>
      </c>
      <c r="AH78" t="s">
        <v>710</v>
      </c>
      <c r="AI78">
        <v>28943</v>
      </c>
      <c r="AJ78">
        <v>0</v>
      </c>
      <c r="AK78">
        <v>0</v>
      </c>
      <c r="AL78">
        <v>28943</v>
      </c>
    </row>
    <row r="79" spans="2:38" x14ac:dyDescent="0.3">
      <c r="B79" t="s">
        <v>1076</v>
      </c>
      <c r="C79" t="s">
        <v>243</v>
      </c>
      <c r="D79" t="s">
        <v>728</v>
      </c>
      <c r="E79" s="4">
        <v>19096</v>
      </c>
      <c r="F79" s="4"/>
      <c r="I79">
        <v>100</v>
      </c>
      <c r="J79">
        <f>G79/100*E79</f>
        <v>0</v>
      </c>
      <c r="K79">
        <f>H79/100*E79</f>
        <v>0</v>
      </c>
      <c r="L79">
        <f>I79/100*E79</f>
        <v>19096</v>
      </c>
      <c r="AF79" t="s">
        <v>1076</v>
      </c>
      <c r="AG79" t="s">
        <v>243</v>
      </c>
      <c r="AH79" t="s">
        <v>728</v>
      </c>
      <c r="AI79">
        <v>19096</v>
      </c>
      <c r="AJ79">
        <v>0</v>
      </c>
      <c r="AK79">
        <v>0</v>
      </c>
      <c r="AL79">
        <v>19096</v>
      </c>
    </row>
    <row r="80" spans="2:38" x14ac:dyDescent="0.3">
      <c r="B80" t="s">
        <v>1074</v>
      </c>
      <c r="C80" t="s">
        <v>243</v>
      </c>
      <c r="D80" t="s">
        <v>726</v>
      </c>
      <c r="E80" s="4">
        <v>15163</v>
      </c>
      <c r="F80" s="4"/>
      <c r="I80">
        <v>100</v>
      </c>
      <c r="J80">
        <f>G80/100*E80</f>
        <v>0</v>
      </c>
      <c r="K80">
        <f>H80/100*E80</f>
        <v>0</v>
      </c>
      <c r="L80">
        <f>I80/100*E80</f>
        <v>15163</v>
      </c>
      <c r="AF80" t="s">
        <v>1074</v>
      </c>
      <c r="AG80" t="s">
        <v>243</v>
      </c>
      <c r="AH80" t="s">
        <v>726</v>
      </c>
      <c r="AI80">
        <v>15163</v>
      </c>
      <c r="AJ80">
        <v>0</v>
      </c>
      <c r="AK80">
        <v>0</v>
      </c>
      <c r="AL80">
        <v>15163</v>
      </c>
    </row>
    <row r="81" spans="2:38" x14ac:dyDescent="0.3">
      <c r="B81" t="s">
        <v>1070</v>
      </c>
      <c r="C81" t="s">
        <v>243</v>
      </c>
      <c r="D81" t="s">
        <v>723</v>
      </c>
      <c r="E81" s="4">
        <v>42985</v>
      </c>
      <c r="F81" s="4"/>
      <c r="I81">
        <v>100</v>
      </c>
      <c r="J81">
        <f>G81/100*E81</f>
        <v>0</v>
      </c>
      <c r="K81">
        <f>H81/100*E81</f>
        <v>0</v>
      </c>
      <c r="L81">
        <f>I81/100*E81</f>
        <v>42985</v>
      </c>
      <c r="AF81" t="s">
        <v>1070</v>
      </c>
      <c r="AG81" t="s">
        <v>243</v>
      </c>
      <c r="AH81" t="s">
        <v>723</v>
      </c>
      <c r="AI81">
        <v>42985</v>
      </c>
      <c r="AJ81">
        <v>0</v>
      </c>
      <c r="AK81">
        <v>0</v>
      </c>
      <c r="AL81">
        <v>42985</v>
      </c>
    </row>
    <row r="82" spans="2:38" x14ac:dyDescent="0.3">
      <c r="B82" t="s">
        <v>1073</v>
      </c>
      <c r="C82" t="s">
        <v>243</v>
      </c>
      <c r="D82" t="s">
        <v>725</v>
      </c>
      <c r="E82" s="4">
        <v>39910</v>
      </c>
      <c r="F82" s="4"/>
      <c r="I82">
        <v>100</v>
      </c>
      <c r="J82">
        <f>G82/100*E82</f>
        <v>0</v>
      </c>
      <c r="K82">
        <f>H82/100*E82</f>
        <v>0</v>
      </c>
      <c r="L82">
        <f>I82/100*E82</f>
        <v>39910</v>
      </c>
      <c r="AF82" t="s">
        <v>1073</v>
      </c>
      <c r="AG82" t="s">
        <v>243</v>
      </c>
      <c r="AH82" t="s">
        <v>725</v>
      </c>
      <c r="AI82">
        <v>39910</v>
      </c>
      <c r="AJ82">
        <v>0</v>
      </c>
      <c r="AK82">
        <v>0</v>
      </c>
      <c r="AL82">
        <v>39910</v>
      </c>
    </row>
    <row r="83" spans="2:38" x14ac:dyDescent="0.3">
      <c r="B83" t="s">
        <v>1071</v>
      </c>
      <c r="C83" t="s">
        <v>243</v>
      </c>
      <c r="D83" t="s">
        <v>669</v>
      </c>
      <c r="E83" s="4">
        <v>34794</v>
      </c>
      <c r="F83" s="4"/>
      <c r="I83">
        <v>100</v>
      </c>
      <c r="J83">
        <f>G83/100*E83</f>
        <v>0</v>
      </c>
      <c r="K83">
        <f>H83/100*E83</f>
        <v>0</v>
      </c>
      <c r="L83">
        <f>I83/100*E83</f>
        <v>34794</v>
      </c>
      <c r="AF83" t="s">
        <v>1071</v>
      </c>
      <c r="AG83" t="s">
        <v>243</v>
      </c>
      <c r="AH83" t="s">
        <v>669</v>
      </c>
      <c r="AI83">
        <v>34794</v>
      </c>
      <c r="AJ83">
        <v>0</v>
      </c>
      <c r="AK83">
        <v>0</v>
      </c>
      <c r="AL83">
        <v>34794</v>
      </c>
    </row>
    <row r="84" spans="2:38" x14ac:dyDescent="0.3">
      <c r="B84" t="s">
        <v>1077</v>
      </c>
      <c r="C84" t="s">
        <v>243</v>
      </c>
      <c r="D84" t="s">
        <v>729</v>
      </c>
      <c r="E84" s="4">
        <v>88210</v>
      </c>
      <c r="F84" s="4"/>
      <c r="I84">
        <v>100</v>
      </c>
      <c r="J84">
        <f>G84/100*E84</f>
        <v>0</v>
      </c>
      <c r="K84">
        <f>H84/100*E84</f>
        <v>0</v>
      </c>
      <c r="L84">
        <f>I84/100*E84</f>
        <v>88210</v>
      </c>
      <c r="AF84" t="s">
        <v>1077</v>
      </c>
      <c r="AG84" t="s">
        <v>243</v>
      </c>
      <c r="AH84" t="s">
        <v>729</v>
      </c>
      <c r="AI84">
        <v>88210</v>
      </c>
      <c r="AJ84">
        <v>0</v>
      </c>
      <c r="AK84">
        <v>0</v>
      </c>
      <c r="AL84">
        <v>88210</v>
      </c>
    </row>
    <row r="85" spans="2:38" x14ac:dyDescent="0.3">
      <c r="B85" t="s">
        <v>1068</v>
      </c>
      <c r="C85" t="s">
        <v>243</v>
      </c>
      <c r="D85" t="s">
        <v>960</v>
      </c>
      <c r="E85" s="4">
        <v>119128</v>
      </c>
      <c r="F85" s="4"/>
      <c r="I85">
        <v>100</v>
      </c>
      <c r="J85">
        <f>G85/100*E85</f>
        <v>0</v>
      </c>
      <c r="K85">
        <f>H85/100*E85</f>
        <v>0</v>
      </c>
      <c r="L85">
        <f>I85/100*E85</f>
        <v>119128</v>
      </c>
      <c r="AF85" t="s">
        <v>1068</v>
      </c>
      <c r="AG85" t="s">
        <v>243</v>
      </c>
      <c r="AH85" t="s">
        <v>960</v>
      </c>
      <c r="AI85">
        <v>119128</v>
      </c>
      <c r="AJ85">
        <v>0</v>
      </c>
      <c r="AK85">
        <v>0</v>
      </c>
      <c r="AL85">
        <v>119128</v>
      </c>
    </row>
    <row r="86" spans="2:38" x14ac:dyDescent="0.3">
      <c r="B86" t="s">
        <v>1079</v>
      </c>
      <c r="C86" t="s">
        <v>243</v>
      </c>
      <c r="D86" t="s">
        <v>731</v>
      </c>
      <c r="E86" s="4">
        <v>94053</v>
      </c>
      <c r="F86" s="4"/>
      <c r="I86">
        <v>100</v>
      </c>
      <c r="J86">
        <f>G86/100*E86</f>
        <v>0</v>
      </c>
      <c r="K86">
        <f>H86/100*E86</f>
        <v>0</v>
      </c>
      <c r="L86">
        <f>I86/100*E86</f>
        <v>94053</v>
      </c>
      <c r="AF86" t="s">
        <v>1079</v>
      </c>
      <c r="AG86" t="s">
        <v>243</v>
      </c>
      <c r="AH86" t="s">
        <v>731</v>
      </c>
      <c r="AI86">
        <v>94053</v>
      </c>
      <c r="AJ86">
        <v>0</v>
      </c>
      <c r="AK86">
        <v>0</v>
      </c>
      <c r="AL86">
        <v>94053</v>
      </c>
    </row>
    <row r="87" spans="2:38" x14ac:dyDescent="0.3">
      <c r="B87" t="s">
        <v>1078</v>
      </c>
      <c r="C87" t="s">
        <v>243</v>
      </c>
      <c r="D87" t="s">
        <v>730</v>
      </c>
      <c r="E87" s="4">
        <v>114149</v>
      </c>
      <c r="F87" s="4"/>
      <c r="I87">
        <v>100</v>
      </c>
      <c r="J87">
        <f>G87/100*E87</f>
        <v>0</v>
      </c>
      <c r="K87">
        <f>H87/100*E87</f>
        <v>0</v>
      </c>
      <c r="L87">
        <f>I87/100*E87</f>
        <v>114149</v>
      </c>
      <c r="AF87" t="s">
        <v>1078</v>
      </c>
      <c r="AG87" t="s">
        <v>243</v>
      </c>
      <c r="AH87" t="s">
        <v>730</v>
      </c>
      <c r="AI87">
        <v>114149</v>
      </c>
      <c r="AJ87">
        <v>0</v>
      </c>
      <c r="AK87">
        <v>0</v>
      </c>
      <c r="AL87">
        <v>114149</v>
      </c>
    </row>
    <row r="88" spans="2:38" x14ac:dyDescent="0.3">
      <c r="B88" t="s">
        <v>1282</v>
      </c>
      <c r="C88" t="s">
        <v>1278</v>
      </c>
      <c r="D88" t="s">
        <v>896</v>
      </c>
      <c r="E88" s="4">
        <v>56832</v>
      </c>
      <c r="F88" s="4"/>
      <c r="G88">
        <v>100</v>
      </c>
      <c r="J88">
        <f>G88/100*E88</f>
        <v>56832</v>
      </c>
      <c r="K88">
        <f>H88/100*E88</f>
        <v>0</v>
      </c>
      <c r="L88">
        <f>I88/100*E88</f>
        <v>0</v>
      </c>
      <c r="AF88" t="s">
        <v>1282</v>
      </c>
      <c r="AG88" t="s">
        <v>1278</v>
      </c>
      <c r="AH88" t="s">
        <v>896</v>
      </c>
      <c r="AI88">
        <v>56832</v>
      </c>
      <c r="AJ88">
        <v>56832</v>
      </c>
      <c r="AK88">
        <v>0</v>
      </c>
      <c r="AL88">
        <v>0</v>
      </c>
    </row>
    <row r="89" spans="2:38" x14ac:dyDescent="0.3">
      <c r="B89" t="s">
        <v>1284</v>
      </c>
      <c r="C89" t="s">
        <v>1278</v>
      </c>
      <c r="D89" t="s">
        <v>899</v>
      </c>
      <c r="E89" s="4">
        <v>22375</v>
      </c>
      <c r="F89" s="4"/>
      <c r="G89">
        <v>100</v>
      </c>
      <c r="J89">
        <f>G89/100*E89</f>
        <v>22375</v>
      </c>
      <c r="K89">
        <f>H89/100*E89</f>
        <v>0</v>
      </c>
      <c r="L89">
        <f>I89/100*E89</f>
        <v>0</v>
      </c>
      <c r="AF89" t="s">
        <v>1284</v>
      </c>
      <c r="AG89" t="s">
        <v>1278</v>
      </c>
      <c r="AH89" t="s">
        <v>899</v>
      </c>
      <c r="AI89">
        <v>22375</v>
      </c>
      <c r="AJ89">
        <v>22375</v>
      </c>
      <c r="AK89">
        <v>0</v>
      </c>
      <c r="AL89">
        <v>0</v>
      </c>
    </row>
    <row r="90" spans="2:38" x14ac:dyDescent="0.3">
      <c r="B90" t="s">
        <v>1287</v>
      </c>
      <c r="C90" t="s">
        <v>1278</v>
      </c>
      <c r="D90" t="s">
        <v>912</v>
      </c>
      <c r="E90" s="4">
        <v>23598</v>
      </c>
      <c r="F90" s="4"/>
      <c r="G90">
        <v>100</v>
      </c>
      <c r="J90">
        <f>G90/100*E90</f>
        <v>23598</v>
      </c>
      <c r="K90">
        <f>H90/100*E90</f>
        <v>0</v>
      </c>
      <c r="L90">
        <f>I90/100*E90</f>
        <v>0</v>
      </c>
      <c r="AF90" t="s">
        <v>1287</v>
      </c>
      <c r="AG90" t="s">
        <v>1278</v>
      </c>
      <c r="AH90" t="s">
        <v>912</v>
      </c>
      <c r="AI90">
        <v>23598</v>
      </c>
      <c r="AJ90">
        <v>23598</v>
      </c>
      <c r="AK90">
        <v>0</v>
      </c>
      <c r="AL90">
        <v>0</v>
      </c>
    </row>
    <row r="91" spans="2:38" x14ac:dyDescent="0.3">
      <c r="B91" t="s">
        <v>1280</v>
      </c>
      <c r="C91" t="s">
        <v>1278</v>
      </c>
      <c r="D91" t="s">
        <v>894</v>
      </c>
      <c r="E91" s="4">
        <v>5944</v>
      </c>
      <c r="F91" s="4"/>
      <c r="G91">
        <v>100</v>
      </c>
      <c r="J91">
        <f>G91/100*E91</f>
        <v>5944</v>
      </c>
      <c r="K91">
        <f>H91/100*E91</f>
        <v>0</v>
      </c>
      <c r="L91">
        <f>I91/100*E91</f>
        <v>0</v>
      </c>
      <c r="AF91" t="s">
        <v>1280</v>
      </c>
      <c r="AG91" t="s">
        <v>1278</v>
      </c>
      <c r="AH91" t="s">
        <v>894</v>
      </c>
      <c r="AI91">
        <v>5944</v>
      </c>
      <c r="AJ91">
        <v>5944</v>
      </c>
      <c r="AK91">
        <v>0</v>
      </c>
      <c r="AL91">
        <v>0</v>
      </c>
    </row>
    <row r="92" spans="2:38" x14ac:dyDescent="0.3">
      <c r="B92" t="s">
        <v>1281</v>
      </c>
      <c r="C92" t="s">
        <v>1278</v>
      </c>
      <c r="D92" t="s">
        <v>957</v>
      </c>
      <c r="E92" s="4">
        <v>10602</v>
      </c>
      <c r="F92" s="4"/>
      <c r="G92">
        <v>100</v>
      </c>
      <c r="J92">
        <f>G92/100*E92</f>
        <v>10602</v>
      </c>
      <c r="K92">
        <f>H92/100*E92</f>
        <v>0</v>
      </c>
      <c r="L92">
        <f>I92/100*E92</f>
        <v>0</v>
      </c>
      <c r="AF92" t="s">
        <v>1281</v>
      </c>
      <c r="AG92" t="s">
        <v>1278</v>
      </c>
      <c r="AH92" t="s">
        <v>957</v>
      </c>
      <c r="AI92">
        <v>10602</v>
      </c>
      <c r="AJ92">
        <v>10602</v>
      </c>
      <c r="AK92">
        <v>0</v>
      </c>
      <c r="AL92">
        <v>0</v>
      </c>
    </row>
    <row r="93" spans="2:38" x14ac:dyDescent="0.3">
      <c r="B93" t="s">
        <v>1283</v>
      </c>
      <c r="C93" t="s">
        <v>1278</v>
      </c>
      <c r="D93" t="s">
        <v>898</v>
      </c>
      <c r="E93" s="4">
        <v>11190</v>
      </c>
      <c r="F93" s="4"/>
      <c r="G93">
        <v>100</v>
      </c>
      <c r="J93">
        <f>G93/100*E93</f>
        <v>11190</v>
      </c>
      <c r="K93">
        <f>H93/100*E93</f>
        <v>0</v>
      </c>
      <c r="L93">
        <f>I93/100*E93</f>
        <v>0</v>
      </c>
      <c r="AF93" t="s">
        <v>1283</v>
      </c>
      <c r="AG93" t="s">
        <v>1278</v>
      </c>
      <c r="AH93" t="s">
        <v>898</v>
      </c>
      <c r="AI93">
        <v>11190</v>
      </c>
      <c r="AJ93">
        <v>11190</v>
      </c>
      <c r="AK93">
        <v>0</v>
      </c>
      <c r="AL93">
        <v>0</v>
      </c>
    </row>
    <row r="94" spans="2:38" x14ac:dyDescent="0.3">
      <c r="B94" t="s">
        <v>1286</v>
      </c>
      <c r="C94" t="s">
        <v>1278</v>
      </c>
      <c r="D94" t="s">
        <v>911</v>
      </c>
      <c r="E94" s="4">
        <v>24251</v>
      </c>
      <c r="F94" s="4"/>
      <c r="G94">
        <v>100</v>
      </c>
      <c r="J94">
        <f>G94/100*E94</f>
        <v>24251</v>
      </c>
      <c r="K94">
        <f>H94/100*E94</f>
        <v>0</v>
      </c>
      <c r="L94">
        <f>I94/100*E94</f>
        <v>0</v>
      </c>
      <c r="AF94" t="s">
        <v>1286</v>
      </c>
      <c r="AG94" t="s">
        <v>1278</v>
      </c>
      <c r="AH94" t="s">
        <v>911</v>
      </c>
      <c r="AI94">
        <v>24251</v>
      </c>
      <c r="AJ94">
        <v>24251</v>
      </c>
      <c r="AK94">
        <v>0</v>
      </c>
      <c r="AL94">
        <v>0</v>
      </c>
    </row>
    <row r="95" spans="2:38" x14ac:dyDescent="0.3">
      <c r="B95" t="s">
        <v>1285</v>
      </c>
      <c r="C95" t="s">
        <v>1278</v>
      </c>
      <c r="D95" t="s">
        <v>910</v>
      </c>
      <c r="E95" s="4">
        <v>24589</v>
      </c>
      <c r="F95" s="4"/>
      <c r="G95">
        <v>100</v>
      </c>
      <c r="J95">
        <f>G95/100*E95</f>
        <v>24589</v>
      </c>
      <c r="K95">
        <f>H95/100*E95</f>
        <v>0</v>
      </c>
      <c r="L95">
        <f>I95/100*E95</f>
        <v>0</v>
      </c>
      <c r="AF95" t="s">
        <v>1285</v>
      </c>
      <c r="AG95" t="s">
        <v>1278</v>
      </c>
      <c r="AH95" t="s">
        <v>910</v>
      </c>
      <c r="AI95">
        <v>24589</v>
      </c>
      <c r="AJ95">
        <v>24589</v>
      </c>
      <c r="AK95">
        <v>0</v>
      </c>
      <c r="AL95">
        <v>0</v>
      </c>
    </row>
    <row r="96" spans="2:38" x14ac:dyDescent="0.3">
      <c r="B96" t="s">
        <v>1279</v>
      </c>
      <c r="C96" t="s">
        <v>1278</v>
      </c>
      <c r="D96" t="s">
        <v>964</v>
      </c>
      <c r="E96" s="4">
        <v>6618</v>
      </c>
      <c r="F96" s="4"/>
      <c r="G96">
        <v>100</v>
      </c>
      <c r="J96">
        <f>G96/100*E96</f>
        <v>6618</v>
      </c>
      <c r="K96">
        <f>H96/100*E96</f>
        <v>0</v>
      </c>
      <c r="L96">
        <f>I96/100*E96</f>
        <v>0</v>
      </c>
      <c r="AF96" t="s">
        <v>1279</v>
      </c>
      <c r="AG96" t="s">
        <v>1278</v>
      </c>
      <c r="AH96" t="s">
        <v>964</v>
      </c>
      <c r="AI96">
        <v>6618</v>
      </c>
      <c r="AJ96">
        <v>6618</v>
      </c>
      <c r="AK96">
        <v>0</v>
      </c>
      <c r="AL96">
        <v>0</v>
      </c>
    </row>
    <row r="97" spans="2:38" x14ac:dyDescent="0.3">
      <c r="B97" t="s">
        <v>1272</v>
      </c>
      <c r="C97" t="s">
        <v>908</v>
      </c>
      <c r="D97" t="s">
        <v>904</v>
      </c>
      <c r="E97" s="4">
        <v>103456</v>
      </c>
      <c r="F97" s="4"/>
      <c r="I97">
        <v>100</v>
      </c>
      <c r="J97">
        <f>G97/100*E97</f>
        <v>0</v>
      </c>
      <c r="K97">
        <f>H97/100*E97</f>
        <v>0</v>
      </c>
      <c r="L97">
        <f>I97/100*E97</f>
        <v>103456</v>
      </c>
      <c r="AF97" t="s">
        <v>1272</v>
      </c>
      <c r="AG97" t="s">
        <v>908</v>
      </c>
      <c r="AH97" t="s">
        <v>904</v>
      </c>
      <c r="AI97">
        <v>103456</v>
      </c>
      <c r="AJ97">
        <v>0</v>
      </c>
      <c r="AK97">
        <v>0</v>
      </c>
      <c r="AL97">
        <v>103456</v>
      </c>
    </row>
    <row r="98" spans="2:38" x14ac:dyDescent="0.3">
      <c r="B98" t="s">
        <v>1277</v>
      </c>
      <c r="C98" t="s">
        <v>908</v>
      </c>
      <c r="D98" t="s">
        <v>908</v>
      </c>
      <c r="E98" s="4">
        <v>80927</v>
      </c>
      <c r="F98" s="4"/>
      <c r="I98">
        <v>100</v>
      </c>
      <c r="J98">
        <f>G98/100*E98</f>
        <v>0</v>
      </c>
      <c r="K98">
        <f>H98/100*E98</f>
        <v>0</v>
      </c>
      <c r="L98">
        <f>I98/100*E98</f>
        <v>80927</v>
      </c>
      <c r="AF98" t="s">
        <v>1277</v>
      </c>
      <c r="AG98" t="s">
        <v>908</v>
      </c>
      <c r="AH98" t="s">
        <v>908</v>
      </c>
      <c r="AI98">
        <v>80927</v>
      </c>
      <c r="AJ98">
        <v>0</v>
      </c>
      <c r="AK98">
        <v>0</v>
      </c>
      <c r="AL98">
        <v>80927</v>
      </c>
    </row>
    <row r="99" spans="2:38" x14ac:dyDescent="0.3">
      <c r="B99" t="s">
        <v>1276</v>
      </c>
      <c r="C99" t="s">
        <v>908</v>
      </c>
      <c r="D99" t="s">
        <v>877</v>
      </c>
      <c r="E99" s="4">
        <v>32489</v>
      </c>
      <c r="F99" s="4"/>
      <c r="I99">
        <v>100</v>
      </c>
      <c r="J99">
        <f>G99/100*E99</f>
        <v>0</v>
      </c>
      <c r="K99">
        <f>H99/100*E99</f>
        <v>0</v>
      </c>
      <c r="L99">
        <f>I99/100*E99</f>
        <v>32489</v>
      </c>
      <c r="AF99" t="s">
        <v>1276</v>
      </c>
      <c r="AG99" t="s">
        <v>908</v>
      </c>
      <c r="AH99" t="s">
        <v>877</v>
      </c>
      <c r="AI99">
        <v>32489</v>
      </c>
      <c r="AJ99">
        <v>0</v>
      </c>
      <c r="AK99">
        <v>0</v>
      </c>
      <c r="AL99">
        <v>32489</v>
      </c>
    </row>
    <row r="100" spans="2:38" x14ac:dyDescent="0.3">
      <c r="B100" t="s">
        <v>1271</v>
      </c>
      <c r="C100" t="s">
        <v>908</v>
      </c>
      <c r="D100" t="s">
        <v>903</v>
      </c>
      <c r="E100" s="4">
        <v>120988</v>
      </c>
      <c r="F100" s="4"/>
      <c r="I100">
        <v>100</v>
      </c>
      <c r="J100">
        <f>G100/100*E100</f>
        <v>0</v>
      </c>
      <c r="K100">
        <f>H100/100*E100</f>
        <v>0</v>
      </c>
      <c r="L100">
        <f>I100/100*E100</f>
        <v>120988</v>
      </c>
      <c r="AF100" t="s">
        <v>1271</v>
      </c>
      <c r="AG100" t="s">
        <v>908</v>
      </c>
      <c r="AH100" t="s">
        <v>903</v>
      </c>
      <c r="AI100">
        <v>120988</v>
      </c>
      <c r="AJ100">
        <v>0</v>
      </c>
      <c r="AK100">
        <v>0</v>
      </c>
      <c r="AL100">
        <v>120988</v>
      </c>
    </row>
    <row r="101" spans="2:38" x14ac:dyDescent="0.3">
      <c r="B101" t="s">
        <v>1270</v>
      </c>
      <c r="C101" t="s">
        <v>908</v>
      </c>
      <c r="D101" t="s">
        <v>902</v>
      </c>
      <c r="E101" s="4">
        <v>94220</v>
      </c>
      <c r="F101" s="4"/>
      <c r="I101">
        <v>100</v>
      </c>
      <c r="J101">
        <f>G101/100*E101</f>
        <v>0</v>
      </c>
      <c r="K101">
        <f>H101/100*E101</f>
        <v>0</v>
      </c>
      <c r="L101">
        <f>I101/100*E101</f>
        <v>94220</v>
      </c>
      <c r="AF101" t="s">
        <v>1270</v>
      </c>
      <c r="AG101" t="s">
        <v>908</v>
      </c>
      <c r="AH101" t="s">
        <v>902</v>
      </c>
      <c r="AI101">
        <v>94220</v>
      </c>
      <c r="AJ101">
        <v>0</v>
      </c>
      <c r="AK101">
        <v>0</v>
      </c>
      <c r="AL101">
        <v>94220</v>
      </c>
    </row>
    <row r="102" spans="2:38" x14ac:dyDescent="0.3">
      <c r="B102" t="s">
        <v>1275</v>
      </c>
      <c r="C102" t="s">
        <v>908</v>
      </c>
      <c r="D102" t="s">
        <v>875</v>
      </c>
      <c r="E102" s="4">
        <v>95755</v>
      </c>
      <c r="F102" s="4"/>
      <c r="G102">
        <v>2</v>
      </c>
      <c r="I102">
        <v>98</v>
      </c>
      <c r="J102">
        <f>G102/100*E102</f>
        <v>1915.1000000000001</v>
      </c>
      <c r="K102">
        <f>H102/100*E102</f>
        <v>0</v>
      </c>
      <c r="L102">
        <f>I102/100*E102</f>
        <v>93839.9</v>
      </c>
      <c r="AF102" t="s">
        <v>1275</v>
      </c>
      <c r="AG102" t="s">
        <v>908</v>
      </c>
      <c r="AH102" t="s">
        <v>875</v>
      </c>
      <c r="AI102">
        <v>95755</v>
      </c>
      <c r="AJ102">
        <v>1915.1000000000001</v>
      </c>
      <c r="AK102">
        <v>0</v>
      </c>
      <c r="AL102">
        <v>93839.9</v>
      </c>
    </row>
    <row r="103" spans="2:38" x14ac:dyDescent="0.3">
      <c r="B103" t="s">
        <v>1274</v>
      </c>
      <c r="C103" t="s">
        <v>908</v>
      </c>
      <c r="D103" t="s">
        <v>874</v>
      </c>
      <c r="E103" s="4">
        <v>61480</v>
      </c>
      <c r="F103" s="4"/>
      <c r="I103">
        <v>100</v>
      </c>
      <c r="J103">
        <f>G103/100*E103</f>
        <v>0</v>
      </c>
      <c r="K103">
        <f>H103/100*E103</f>
        <v>0</v>
      </c>
      <c r="L103">
        <f>I103/100*E103</f>
        <v>61480</v>
      </c>
      <c r="AF103" t="s">
        <v>1274</v>
      </c>
      <c r="AG103" t="s">
        <v>908</v>
      </c>
      <c r="AH103" t="s">
        <v>874</v>
      </c>
      <c r="AI103">
        <v>61480</v>
      </c>
      <c r="AJ103">
        <v>0</v>
      </c>
      <c r="AK103">
        <v>0</v>
      </c>
      <c r="AL103">
        <v>61480</v>
      </c>
    </row>
    <row r="104" spans="2:38" x14ac:dyDescent="0.3">
      <c r="B104" t="s">
        <v>1273</v>
      </c>
      <c r="C104" t="s">
        <v>908</v>
      </c>
      <c r="D104" t="s">
        <v>858</v>
      </c>
      <c r="E104" s="4">
        <v>144700</v>
      </c>
      <c r="F104" s="4"/>
      <c r="G104">
        <v>10</v>
      </c>
      <c r="I104">
        <v>90</v>
      </c>
      <c r="J104">
        <f>G104/100*E104</f>
        <v>14470</v>
      </c>
      <c r="K104">
        <f>H104/100*E104</f>
        <v>0</v>
      </c>
      <c r="L104">
        <f>I104/100*E104</f>
        <v>130230</v>
      </c>
      <c r="AF104" t="s">
        <v>1273</v>
      </c>
      <c r="AG104" t="s">
        <v>908</v>
      </c>
      <c r="AH104" t="s">
        <v>858</v>
      </c>
      <c r="AI104">
        <v>144700</v>
      </c>
      <c r="AJ104">
        <v>14470</v>
      </c>
      <c r="AK104">
        <v>0</v>
      </c>
      <c r="AL104">
        <v>130230</v>
      </c>
    </row>
    <row r="105" spans="2:38" x14ac:dyDescent="0.3">
      <c r="B105" t="s">
        <v>1269</v>
      </c>
      <c r="C105" t="s">
        <v>908</v>
      </c>
      <c r="D105" t="s">
        <v>900</v>
      </c>
      <c r="E105" s="4">
        <v>62985</v>
      </c>
      <c r="F105" s="4"/>
      <c r="I105">
        <v>100</v>
      </c>
      <c r="J105">
        <f>G105/100*E105</f>
        <v>0</v>
      </c>
      <c r="K105">
        <f>H105/100*E105</f>
        <v>0</v>
      </c>
      <c r="L105">
        <f>I105/100*E105</f>
        <v>62985</v>
      </c>
      <c r="AF105" t="s">
        <v>1269</v>
      </c>
      <c r="AG105" t="s">
        <v>908</v>
      </c>
      <c r="AH105" t="s">
        <v>900</v>
      </c>
      <c r="AI105">
        <v>62985</v>
      </c>
      <c r="AJ105">
        <v>0</v>
      </c>
      <c r="AK105">
        <v>0</v>
      </c>
      <c r="AL105">
        <v>62985</v>
      </c>
    </row>
    <row r="106" spans="2:38" x14ac:dyDescent="0.3">
      <c r="B106" t="s">
        <v>1290</v>
      </c>
      <c r="C106" t="s">
        <v>920</v>
      </c>
      <c r="D106" t="s">
        <v>906</v>
      </c>
      <c r="E106" s="4">
        <v>55611</v>
      </c>
      <c r="F106" s="4"/>
      <c r="I106">
        <v>100</v>
      </c>
      <c r="J106">
        <f>G106/100*E106</f>
        <v>0</v>
      </c>
      <c r="K106">
        <f>H106/100*E106</f>
        <v>0</v>
      </c>
      <c r="L106">
        <f>I106/100*E106</f>
        <v>55611</v>
      </c>
      <c r="AF106" t="s">
        <v>1290</v>
      </c>
      <c r="AG106" t="s">
        <v>920</v>
      </c>
      <c r="AH106" t="s">
        <v>906</v>
      </c>
      <c r="AI106">
        <v>55611</v>
      </c>
      <c r="AJ106">
        <v>0</v>
      </c>
      <c r="AK106">
        <v>0</v>
      </c>
      <c r="AL106">
        <v>55611</v>
      </c>
    </row>
    <row r="107" spans="2:38" x14ac:dyDescent="0.3">
      <c r="B107" t="s">
        <v>1293</v>
      </c>
      <c r="C107" t="s">
        <v>920</v>
      </c>
      <c r="D107" t="s">
        <v>913</v>
      </c>
      <c r="E107" s="4">
        <v>34200</v>
      </c>
      <c r="F107" s="4"/>
      <c r="I107">
        <v>100</v>
      </c>
      <c r="J107">
        <f>G107/100*E107</f>
        <v>0</v>
      </c>
      <c r="K107">
        <f>H107/100*E107</f>
        <v>0</v>
      </c>
      <c r="L107">
        <f>I107/100*E107</f>
        <v>34200</v>
      </c>
      <c r="AF107" t="s">
        <v>1293</v>
      </c>
      <c r="AG107" t="s">
        <v>920</v>
      </c>
      <c r="AH107" t="s">
        <v>913</v>
      </c>
      <c r="AI107">
        <v>34200</v>
      </c>
      <c r="AJ107">
        <v>0</v>
      </c>
      <c r="AK107">
        <v>0</v>
      </c>
      <c r="AL107">
        <v>34200</v>
      </c>
    </row>
    <row r="108" spans="2:38" x14ac:dyDescent="0.3">
      <c r="B108" t="s">
        <v>1302</v>
      </c>
      <c r="C108" t="s">
        <v>920</v>
      </c>
      <c r="D108" t="s">
        <v>920</v>
      </c>
      <c r="E108" s="4">
        <v>121527</v>
      </c>
      <c r="F108" s="4"/>
      <c r="I108">
        <v>100</v>
      </c>
      <c r="J108">
        <f>G108/100*E108</f>
        <v>0</v>
      </c>
      <c r="K108">
        <f>H108/100*E108</f>
        <v>0</v>
      </c>
      <c r="L108">
        <f>I108/100*E108</f>
        <v>121527</v>
      </c>
      <c r="AF108" t="s">
        <v>1302</v>
      </c>
      <c r="AG108" t="s">
        <v>920</v>
      </c>
      <c r="AH108" t="s">
        <v>920</v>
      </c>
      <c r="AI108">
        <v>121527</v>
      </c>
      <c r="AJ108">
        <v>0</v>
      </c>
      <c r="AK108">
        <v>0</v>
      </c>
      <c r="AL108">
        <v>121527</v>
      </c>
    </row>
    <row r="109" spans="2:38" x14ac:dyDescent="0.3">
      <c r="B109" t="s">
        <v>1301</v>
      </c>
      <c r="C109" t="s">
        <v>920</v>
      </c>
      <c r="D109" t="s">
        <v>921</v>
      </c>
      <c r="E109" s="4">
        <v>32837</v>
      </c>
      <c r="F109" s="4"/>
      <c r="I109">
        <v>100</v>
      </c>
      <c r="J109">
        <f>G109/100*E109</f>
        <v>0</v>
      </c>
      <c r="K109">
        <f>H109/100*E109</f>
        <v>0</v>
      </c>
      <c r="L109">
        <f>I109/100*E109</f>
        <v>32837</v>
      </c>
      <c r="AF109" t="s">
        <v>1301</v>
      </c>
      <c r="AG109" t="s">
        <v>920</v>
      </c>
      <c r="AH109" t="s">
        <v>921</v>
      </c>
      <c r="AI109">
        <v>32837</v>
      </c>
      <c r="AJ109">
        <v>0</v>
      </c>
      <c r="AK109">
        <v>0</v>
      </c>
      <c r="AL109">
        <v>32837</v>
      </c>
    </row>
    <row r="110" spans="2:38" x14ac:dyDescent="0.3">
      <c r="B110" t="s">
        <v>1300</v>
      </c>
      <c r="C110" t="s">
        <v>920</v>
      </c>
      <c r="D110" t="s">
        <v>919</v>
      </c>
      <c r="E110" s="4">
        <v>40642</v>
      </c>
      <c r="F110" s="4"/>
      <c r="I110">
        <v>100</v>
      </c>
      <c r="J110">
        <f>G110/100*E110</f>
        <v>0</v>
      </c>
      <c r="K110">
        <f>H110/100*E110</f>
        <v>0</v>
      </c>
      <c r="L110">
        <f>I110/100*E110</f>
        <v>40642</v>
      </c>
      <c r="AF110" t="s">
        <v>1300</v>
      </c>
      <c r="AG110" t="s">
        <v>920</v>
      </c>
      <c r="AH110" t="s">
        <v>919</v>
      </c>
      <c r="AI110">
        <v>40642</v>
      </c>
      <c r="AJ110">
        <v>0</v>
      </c>
      <c r="AK110">
        <v>0</v>
      </c>
      <c r="AL110">
        <v>40642</v>
      </c>
    </row>
    <row r="111" spans="2:38" x14ac:dyDescent="0.3">
      <c r="B111" t="s">
        <v>1307</v>
      </c>
      <c r="C111" t="s">
        <v>920</v>
      </c>
      <c r="D111" t="s">
        <v>923</v>
      </c>
      <c r="E111" s="4">
        <v>41333</v>
      </c>
      <c r="F111" s="4"/>
      <c r="I111">
        <v>100</v>
      </c>
      <c r="J111">
        <f>G111/100*E111</f>
        <v>0</v>
      </c>
      <c r="K111">
        <f>H111/100*E111</f>
        <v>0</v>
      </c>
      <c r="L111">
        <f>I111/100*E111</f>
        <v>41333</v>
      </c>
      <c r="AF111" t="s">
        <v>1307</v>
      </c>
      <c r="AG111" t="s">
        <v>920</v>
      </c>
      <c r="AH111" t="s">
        <v>923</v>
      </c>
      <c r="AI111">
        <v>41333</v>
      </c>
      <c r="AJ111">
        <v>0</v>
      </c>
      <c r="AK111">
        <v>0</v>
      </c>
      <c r="AL111">
        <v>41333</v>
      </c>
    </row>
    <row r="112" spans="2:38" x14ac:dyDescent="0.3">
      <c r="B112" t="s">
        <v>1296</v>
      </c>
      <c r="C112" t="s">
        <v>920</v>
      </c>
      <c r="D112" t="s">
        <v>917</v>
      </c>
      <c r="E112" s="4">
        <v>39310</v>
      </c>
      <c r="F112" s="4"/>
      <c r="I112">
        <v>100</v>
      </c>
      <c r="J112">
        <f>G112/100*E112</f>
        <v>0</v>
      </c>
      <c r="K112">
        <f>H112/100*E112</f>
        <v>0</v>
      </c>
      <c r="L112">
        <f>I112/100*E112</f>
        <v>39310</v>
      </c>
      <c r="AF112" t="s">
        <v>1296</v>
      </c>
      <c r="AG112" t="s">
        <v>920</v>
      </c>
      <c r="AH112" t="s">
        <v>917</v>
      </c>
      <c r="AI112">
        <v>39310</v>
      </c>
      <c r="AJ112">
        <v>0</v>
      </c>
      <c r="AK112">
        <v>0</v>
      </c>
      <c r="AL112">
        <v>39310</v>
      </c>
    </row>
    <row r="113" spans="2:38" x14ac:dyDescent="0.3">
      <c r="B113" t="s">
        <v>1295</v>
      </c>
      <c r="C113" t="s">
        <v>920</v>
      </c>
      <c r="D113" t="s">
        <v>916</v>
      </c>
      <c r="E113" s="4">
        <v>50158</v>
      </c>
      <c r="F113" s="4"/>
      <c r="I113">
        <v>100</v>
      </c>
      <c r="J113">
        <f>G113/100*E113</f>
        <v>0</v>
      </c>
      <c r="K113">
        <f>H113/100*E113</f>
        <v>0</v>
      </c>
      <c r="L113">
        <f>I113/100*E113</f>
        <v>50158</v>
      </c>
      <c r="AF113" t="s">
        <v>1295</v>
      </c>
      <c r="AG113" t="s">
        <v>920</v>
      </c>
      <c r="AH113" t="s">
        <v>916</v>
      </c>
      <c r="AI113">
        <v>50158</v>
      </c>
      <c r="AJ113">
        <v>0</v>
      </c>
      <c r="AK113">
        <v>0</v>
      </c>
      <c r="AL113">
        <v>50158</v>
      </c>
    </row>
    <row r="114" spans="2:38" x14ac:dyDescent="0.3">
      <c r="B114" t="s">
        <v>1305</v>
      </c>
      <c r="C114" t="s">
        <v>920</v>
      </c>
      <c r="D114" t="s">
        <v>933</v>
      </c>
      <c r="E114" s="4">
        <v>67577</v>
      </c>
      <c r="F114" s="4"/>
      <c r="I114">
        <v>100</v>
      </c>
      <c r="J114">
        <f>G114/100*E114</f>
        <v>0</v>
      </c>
      <c r="K114">
        <f>H114/100*E114</f>
        <v>0</v>
      </c>
      <c r="L114">
        <f>I114/100*E114</f>
        <v>67577</v>
      </c>
      <c r="AF114" t="s">
        <v>1305</v>
      </c>
      <c r="AG114" t="s">
        <v>920</v>
      </c>
      <c r="AH114" t="s">
        <v>933</v>
      </c>
      <c r="AI114">
        <v>67577</v>
      </c>
      <c r="AJ114">
        <v>0</v>
      </c>
      <c r="AK114">
        <v>0</v>
      </c>
      <c r="AL114">
        <v>67577</v>
      </c>
    </row>
    <row r="115" spans="2:38" x14ac:dyDescent="0.3">
      <c r="B115" t="s">
        <v>1288</v>
      </c>
      <c r="C115" t="s">
        <v>920</v>
      </c>
      <c r="D115" t="s">
        <v>901</v>
      </c>
      <c r="E115" s="4">
        <v>53736</v>
      </c>
      <c r="F115" s="4"/>
      <c r="I115">
        <v>100</v>
      </c>
      <c r="J115">
        <f>G115/100*E115</f>
        <v>0</v>
      </c>
      <c r="K115">
        <f>H115/100*E115</f>
        <v>0</v>
      </c>
      <c r="L115">
        <f>I115/100*E115</f>
        <v>53736</v>
      </c>
      <c r="AF115" t="s">
        <v>1288</v>
      </c>
      <c r="AG115" t="s">
        <v>920</v>
      </c>
      <c r="AH115" t="s">
        <v>901</v>
      </c>
      <c r="AI115">
        <v>53736</v>
      </c>
      <c r="AJ115">
        <v>0</v>
      </c>
      <c r="AK115">
        <v>0</v>
      </c>
      <c r="AL115">
        <v>53736</v>
      </c>
    </row>
    <row r="116" spans="2:38" x14ac:dyDescent="0.3">
      <c r="B116" t="s">
        <v>1289</v>
      </c>
      <c r="C116" t="s">
        <v>920</v>
      </c>
      <c r="D116" t="s">
        <v>905</v>
      </c>
      <c r="E116" s="4">
        <v>28315</v>
      </c>
      <c r="F116" s="4"/>
      <c r="I116">
        <v>100</v>
      </c>
      <c r="J116">
        <f>G116/100*E116</f>
        <v>0</v>
      </c>
      <c r="K116">
        <f>H116/100*E116</f>
        <v>0</v>
      </c>
      <c r="L116">
        <f>I116/100*E116</f>
        <v>28315</v>
      </c>
      <c r="AF116" t="s">
        <v>1289</v>
      </c>
      <c r="AG116" t="s">
        <v>920</v>
      </c>
      <c r="AH116" t="s">
        <v>905</v>
      </c>
      <c r="AI116">
        <v>28315</v>
      </c>
      <c r="AJ116">
        <v>0</v>
      </c>
      <c r="AK116">
        <v>0</v>
      </c>
      <c r="AL116">
        <v>28315</v>
      </c>
    </row>
    <row r="117" spans="2:38" x14ac:dyDescent="0.3">
      <c r="B117" t="s">
        <v>1299</v>
      </c>
      <c r="C117" t="s">
        <v>920</v>
      </c>
      <c r="D117" t="s">
        <v>889</v>
      </c>
      <c r="E117" s="4">
        <v>106401</v>
      </c>
      <c r="F117" s="4"/>
      <c r="I117">
        <v>100</v>
      </c>
      <c r="J117">
        <f>G117/100*E117</f>
        <v>0</v>
      </c>
      <c r="K117">
        <f>H117/100*E117</f>
        <v>0</v>
      </c>
      <c r="L117">
        <f>I117/100*E117</f>
        <v>106401</v>
      </c>
      <c r="AF117" t="s">
        <v>1299</v>
      </c>
      <c r="AG117" t="s">
        <v>920</v>
      </c>
      <c r="AH117" t="s">
        <v>889</v>
      </c>
      <c r="AI117">
        <v>106401</v>
      </c>
      <c r="AJ117">
        <v>0</v>
      </c>
      <c r="AK117">
        <v>0</v>
      </c>
      <c r="AL117">
        <v>106401</v>
      </c>
    </row>
    <row r="118" spans="2:38" x14ac:dyDescent="0.3">
      <c r="B118" t="s">
        <v>1306</v>
      </c>
      <c r="C118" t="s">
        <v>920</v>
      </c>
      <c r="D118" t="s">
        <v>934</v>
      </c>
      <c r="E118" s="4">
        <v>92373</v>
      </c>
      <c r="F118" s="4"/>
      <c r="I118">
        <v>100</v>
      </c>
      <c r="J118">
        <f>G118/100*E118</f>
        <v>0</v>
      </c>
      <c r="K118">
        <f>H118/100*E118</f>
        <v>0</v>
      </c>
      <c r="L118">
        <f>I118/100*E118</f>
        <v>92373</v>
      </c>
      <c r="AF118" t="s">
        <v>1306</v>
      </c>
      <c r="AG118" t="s">
        <v>920</v>
      </c>
      <c r="AH118" t="s">
        <v>934</v>
      </c>
      <c r="AI118">
        <v>92373</v>
      </c>
      <c r="AJ118">
        <v>0</v>
      </c>
      <c r="AK118">
        <v>0</v>
      </c>
      <c r="AL118">
        <v>92373</v>
      </c>
    </row>
    <row r="119" spans="2:38" x14ac:dyDescent="0.3">
      <c r="B119" t="s">
        <v>1297</v>
      </c>
      <c r="C119" t="s">
        <v>920</v>
      </c>
      <c r="D119" t="s">
        <v>914</v>
      </c>
      <c r="E119" s="4">
        <v>57864</v>
      </c>
      <c r="F119" s="4"/>
      <c r="I119">
        <v>100</v>
      </c>
      <c r="J119">
        <f>G119/100*E119</f>
        <v>0</v>
      </c>
      <c r="K119">
        <f>H119/100*E119</f>
        <v>0</v>
      </c>
      <c r="L119">
        <f>I119/100*E119</f>
        <v>57864</v>
      </c>
      <c r="AF119" t="s">
        <v>1297</v>
      </c>
      <c r="AG119" t="s">
        <v>920</v>
      </c>
      <c r="AH119" t="s">
        <v>914</v>
      </c>
      <c r="AI119">
        <v>57864</v>
      </c>
      <c r="AJ119">
        <v>0</v>
      </c>
      <c r="AK119">
        <v>0</v>
      </c>
      <c r="AL119">
        <v>57864</v>
      </c>
    </row>
    <row r="120" spans="2:38" x14ac:dyDescent="0.3">
      <c r="B120" t="s">
        <v>1303</v>
      </c>
      <c r="C120" t="s">
        <v>920</v>
      </c>
      <c r="D120" t="s">
        <v>922</v>
      </c>
      <c r="E120" s="4">
        <v>48466</v>
      </c>
      <c r="F120" s="4"/>
      <c r="I120">
        <v>100</v>
      </c>
      <c r="J120">
        <f>G120/100*E120</f>
        <v>0</v>
      </c>
      <c r="K120">
        <f>H120/100*E120</f>
        <v>0</v>
      </c>
      <c r="L120">
        <f>I120/100*E120</f>
        <v>48466</v>
      </c>
      <c r="AF120" t="s">
        <v>1303</v>
      </c>
      <c r="AG120" t="s">
        <v>920</v>
      </c>
      <c r="AH120" t="s">
        <v>922</v>
      </c>
      <c r="AI120">
        <v>48466</v>
      </c>
      <c r="AJ120">
        <v>0</v>
      </c>
      <c r="AK120">
        <v>0</v>
      </c>
      <c r="AL120">
        <v>48466</v>
      </c>
    </row>
    <row r="121" spans="2:38" x14ac:dyDescent="0.3">
      <c r="B121" t="s">
        <v>1291</v>
      </c>
      <c r="C121" t="s">
        <v>920</v>
      </c>
      <c r="D121" t="s">
        <v>907</v>
      </c>
      <c r="E121" s="4">
        <v>46443</v>
      </c>
      <c r="F121" s="4"/>
      <c r="G121">
        <v>2</v>
      </c>
      <c r="I121">
        <v>98</v>
      </c>
      <c r="J121">
        <f>G121/100*E121</f>
        <v>928.86</v>
      </c>
      <c r="K121">
        <f>H121/100*E121</f>
        <v>0</v>
      </c>
      <c r="L121">
        <f>I121/100*E121</f>
        <v>45514.14</v>
      </c>
      <c r="AF121" t="s">
        <v>1291</v>
      </c>
      <c r="AG121" t="s">
        <v>920</v>
      </c>
      <c r="AH121" t="s">
        <v>907</v>
      </c>
      <c r="AI121">
        <v>46443</v>
      </c>
      <c r="AJ121">
        <v>928.86</v>
      </c>
      <c r="AK121">
        <v>0</v>
      </c>
      <c r="AL121">
        <v>45514.14</v>
      </c>
    </row>
    <row r="122" spans="2:38" x14ac:dyDescent="0.3">
      <c r="B122" t="s">
        <v>1298</v>
      </c>
      <c r="C122" t="s">
        <v>920</v>
      </c>
      <c r="D122" t="s">
        <v>918</v>
      </c>
      <c r="E122" s="4">
        <v>58823</v>
      </c>
      <c r="F122" s="4"/>
      <c r="I122">
        <v>100</v>
      </c>
      <c r="J122">
        <f>G122/100*E122</f>
        <v>0</v>
      </c>
      <c r="K122">
        <f>H122/100*E122</f>
        <v>0</v>
      </c>
      <c r="L122">
        <f>I122/100*E122</f>
        <v>58823</v>
      </c>
      <c r="AF122" t="s">
        <v>1298</v>
      </c>
      <c r="AG122" t="s">
        <v>920</v>
      </c>
      <c r="AH122" t="s">
        <v>918</v>
      </c>
      <c r="AI122">
        <v>58823</v>
      </c>
      <c r="AJ122">
        <v>0</v>
      </c>
      <c r="AK122">
        <v>0</v>
      </c>
      <c r="AL122">
        <v>58823</v>
      </c>
    </row>
    <row r="123" spans="2:38" x14ac:dyDescent="0.3">
      <c r="B123" t="s">
        <v>1292</v>
      </c>
      <c r="C123" t="s">
        <v>920</v>
      </c>
      <c r="D123" t="s">
        <v>909</v>
      </c>
      <c r="E123" s="4">
        <v>55287</v>
      </c>
      <c r="F123" s="4"/>
      <c r="I123">
        <v>100</v>
      </c>
      <c r="J123">
        <f>G123/100*E123</f>
        <v>0</v>
      </c>
      <c r="K123">
        <f>H123/100*E123</f>
        <v>0</v>
      </c>
      <c r="L123">
        <f>I123/100*E123</f>
        <v>55287</v>
      </c>
      <c r="AF123" t="s">
        <v>1292</v>
      </c>
      <c r="AG123" t="s">
        <v>920</v>
      </c>
      <c r="AH123" t="s">
        <v>909</v>
      </c>
      <c r="AI123">
        <v>55287</v>
      </c>
      <c r="AJ123">
        <v>0</v>
      </c>
      <c r="AK123">
        <v>0</v>
      </c>
      <c r="AL123">
        <v>55287</v>
      </c>
    </row>
    <row r="124" spans="2:38" x14ac:dyDescent="0.3">
      <c r="B124" t="s">
        <v>1294</v>
      </c>
      <c r="C124" t="s">
        <v>920</v>
      </c>
      <c r="D124" t="s">
        <v>915</v>
      </c>
      <c r="E124" s="4">
        <v>26420</v>
      </c>
      <c r="F124" s="4"/>
      <c r="I124">
        <v>100</v>
      </c>
      <c r="J124">
        <f>G124/100*E124</f>
        <v>0</v>
      </c>
      <c r="K124">
        <f>H124/100*E124</f>
        <v>0</v>
      </c>
      <c r="L124">
        <f>I124/100*E124</f>
        <v>26420</v>
      </c>
      <c r="AF124" t="s">
        <v>1294</v>
      </c>
      <c r="AG124" t="s">
        <v>920</v>
      </c>
      <c r="AH124" t="s">
        <v>915</v>
      </c>
      <c r="AI124">
        <v>26420</v>
      </c>
      <c r="AJ124">
        <v>0</v>
      </c>
      <c r="AK124">
        <v>0</v>
      </c>
      <c r="AL124">
        <v>26420</v>
      </c>
    </row>
    <row r="125" spans="2:38" x14ac:dyDescent="0.3">
      <c r="B125" t="s">
        <v>1304</v>
      </c>
      <c r="C125" t="s">
        <v>920</v>
      </c>
      <c r="D125" t="s">
        <v>932</v>
      </c>
      <c r="E125" s="4">
        <v>51677</v>
      </c>
      <c r="F125" s="4"/>
      <c r="I125">
        <v>100</v>
      </c>
      <c r="J125">
        <f>G125/100*E125</f>
        <v>0</v>
      </c>
      <c r="K125">
        <f>H125/100*E125</f>
        <v>0</v>
      </c>
      <c r="L125">
        <f>I125/100*E125</f>
        <v>51677</v>
      </c>
      <c r="AF125" t="s">
        <v>1304</v>
      </c>
      <c r="AG125" t="s">
        <v>920</v>
      </c>
      <c r="AH125" t="s">
        <v>932</v>
      </c>
      <c r="AI125">
        <v>51677</v>
      </c>
      <c r="AJ125">
        <v>0</v>
      </c>
      <c r="AK125">
        <v>0</v>
      </c>
      <c r="AL125">
        <v>51677</v>
      </c>
    </row>
    <row r="126" spans="2:38" x14ac:dyDescent="0.3">
      <c r="B126" t="s">
        <v>1168</v>
      </c>
      <c r="C126" t="s">
        <v>1167</v>
      </c>
      <c r="D126" t="s">
        <v>813</v>
      </c>
      <c r="E126" s="4">
        <v>240144</v>
      </c>
      <c r="F126" s="4"/>
      <c r="I126">
        <v>100</v>
      </c>
      <c r="J126">
        <f>G126/100*E126</f>
        <v>0</v>
      </c>
      <c r="K126">
        <f>H126/100*E126</f>
        <v>0</v>
      </c>
      <c r="L126">
        <f>I126/100*E126</f>
        <v>240144</v>
      </c>
      <c r="AF126" t="s">
        <v>1168</v>
      </c>
      <c r="AG126" t="s">
        <v>1167</v>
      </c>
      <c r="AH126" t="s">
        <v>813</v>
      </c>
      <c r="AI126">
        <v>240144</v>
      </c>
      <c r="AJ126">
        <v>0</v>
      </c>
      <c r="AK126">
        <v>0</v>
      </c>
      <c r="AL126">
        <v>240144</v>
      </c>
    </row>
    <row r="127" spans="2:38" x14ac:dyDescent="0.3">
      <c r="B127" t="s">
        <v>1179</v>
      </c>
      <c r="C127" t="s">
        <v>1167</v>
      </c>
      <c r="D127" t="s">
        <v>826</v>
      </c>
      <c r="E127" s="4">
        <v>82700</v>
      </c>
      <c r="F127" s="4"/>
      <c r="I127">
        <v>100</v>
      </c>
      <c r="J127">
        <f>G127/100*E127</f>
        <v>0</v>
      </c>
      <c r="K127">
        <f>H127/100*E127</f>
        <v>0</v>
      </c>
      <c r="L127">
        <f>I127/100*E127</f>
        <v>82700</v>
      </c>
      <c r="AF127" t="s">
        <v>1179</v>
      </c>
      <c r="AG127" t="s">
        <v>1167</v>
      </c>
      <c r="AH127" t="s">
        <v>826</v>
      </c>
      <c r="AI127">
        <v>82700</v>
      </c>
      <c r="AJ127">
        <v>0</v>
      </c>
      <c r="AK127">
        <v>0</v>
      </c>
      <c r="AL127">
        <v>82700</v>
      </c>
    </row>
    <row r="128" spans="2:38" x14ac:dyDescent="0.3">
      <c r="B128" t="s">
        <v>1177</v>
      </c>
      <c r="C128" t="s">
        <v>1167</v>
      </c>
      <c r="D128" t="s">
        <v>824</v>
      </c>
      <c r="E128" s="4">
        <v>199538</v>
      </c>
      <c r="F128" s="4"/>
      <c r="I128">
        <v>100</v>
      </c>
      <c r="J128">
        <f>G128/100*E128</f>
        <v>0</v>
      </c>
      <c r="K128">
        <f>H128/100*E128</f>
        <v>0</v>
      </c>
      <c r="L128">
        <f>I128/100*E128</f>
        <v>199538</v>
      </c>
      <c r="AF128" t="s">
        <v>1177</v>
      </c>
      <c r="AG128" t="s">
        <v>1167</v>
      </c>
      <c r="AH128" t="s">
        <v>824</v>
      </c>
      <c r="AI128">
        <v>199538</v>
      </c>
      <c r="AJ128">
        <v>0</v>
      </c>
      <c r="AK128">
        <v>0</v>
      </c>
      <c r="AL128">
        <v>199538</v>
      </c>
    </row>
    <row r="129" spans="2:38" x14ac:dyDescent="0.3">
      <c r="B129" t="s">
        <v>1178</v>
      </c>
      <c r="C129" t="s">
        <v>1167</v>
      </c>
      <c r="D129" t="s">
        <v>825</v>
      </c>
      <c r="E129" s="4">
        <v>203404</v>
      </c>
      <c r="F129" s="4"/>
      <c r="G129">
        <v>1</v>
      </c>
      <c r="I129">
        <v>99</v>
      </c>
      <c r="J129">
        <f>G129/100*E129</f>
        <v>2034.04</v>
      </c>
      <c r="K129">
        <f>H129/100*E129</f>
        <v>0</v>
      </c>
      <c r="L129">
        <f>I129/100*E129</f>
        <v>201369.96</v>
      </c>
      <c r="AF129" t="s">
        <v>1178</v>
      </c>
      <c r="AG129" t="s">
        <v>1167</v>
      </c>
      <c r="AH129" t="s">
        <v>825</v>
      </c>
      <c r="AI129">
        <v>203404</v>
      </c>
      <c r="AJ129">
        <v>2034.04</v>
      </c>
      <c r="AK129">
        <v>0</v>
      </c>
      <c r="AL129">
        <v>201369.96</v>
      </c>
    </row>
    <row r="130" spans="2:38" x14ac:dyDescent="0.3">
      <c r="B130" t="s">
        <v>1175</v>
      </c>
      <c r="C130" t="s">
        <v>1167</v>
      </c>
      <c r="D130" t="s">
        <v>823</v>
      </c>
      <c r="E130" s="4">
        <v>291903</v>
      </c>
      <c r="F130" s="4"/>
      <c r="I130">
        <v>100</v>
      </c>
      <c r="J130">
        <f>G130/100*E130</f>
        <v>0</v>
      </c>
      <c r="K130">
        <f>H130/100*E130</f>
        <v>0</v>
      </c>
      <c r="L130">
        <f>I130/100*E130</f>
        <v>291903</v>
      </c>
      <c r="AF130" t="s">
        <v>1175</v>
      </c>
      <c r="AG130" t="s">
        <v>1167</v>
      </c>
      <c r="AH130" t="s">
        <v>823</v>
      </c>
      <c r="AI130">
        <v>291903</v>
      </c>
      <c r="AJ130">
        <v>0</v>
      </c>
      <c r="AK130">
        <v>0</v>
      </c>
      <c r="AL130">
        <v>291903</v>
      </c>
    </row>
    <row r="131" spans="2:38" x14ac:dyDescent="0.3">
      <c r="B131" t="s">
        <v>1170</v>
      </c>
      <c r="C131" t="s">
        <v>1167</v>
      </c>
      <c r="D131" t="s">
        <v>817</v>
      </c>
      <c r="E131" s="4">
        <v>103281</v>
      </c>
      <c r="F131" s="4"/>
      <c r="G131">
        <v>30</v>
      </c>
      <c r="I131">
        <v>70</v>
      </c>
      <c r="J131">
        <f>G131/100*E131</f>
        <v>30984.3</v>
      </c>
      <c r="K131">
        <f>H131/100*E131</f>
        <v>0</v>
      </c>
      <c r="L131">
        <f>I131/100*E131</f>
        <v>72296.7</v>
      </c>
      <c r="AF131" t="s">
        <v>1170</v>
      </c>
      <c r="AG131" t="s">
        <v>1167</v>
      </c>
      <c r="AH131" t="s">
        <v>817</v>
      </c>
      <c r="AI131">
        <v>103281</v>
      </c>
      <c r="AJ131">
        <v>30984.3</v>
      </c>
      <c r="AK131">
        <v>0</v>
      </c>
      <c r="AL131">
        <v>72296.7</v>
      </c>
    </row>
    <row r="132" spans="2:38" x14ac:dyDescent="0.3">
      <c r="B132" t="s">
        <v>1169</v>
      </c>
      <c r="C132" t="s">
        <v>1167</v>
      </c>
      <c r="D132" t="s">
        <v>815</v>
      </c>
      <c r="E132" s="4">
        <v>145288</v>
      </c>
      <c r="F132" s="4"/>
      <c r="I132">
        <v>100</v>
      </c>
      <c r="J132">
        <f>G132/100*E132</f>
        <v>0</v>
      </c>
      <c r="K132">
        <f>H132/100*E132</f>
        <v>0</v>
      </c>
      <c r="L132">
        <f>I132/100*E132</f>
        <v>145288</v>
      </c>
      <c r="AF132" t="s">
        <v>1169</v>
      </c>
      <c r="AG132" t="s">
        <v>1167</v>
      </c>
      <c r="AH132" t="s">
        <v>815</v>
      </c>
      <c r="AI132">
        <v>145288</v>
      </c>
      <c r="AJ132">
        <v>0</v>
      </c>
      <c r="AK132">
        <v>0</v>
      </c>
      <c r="AL132">
        <v>145288</v>
      </c>
    </row>
    <row r="133" spans="2:38" x14ac:dyDescent="0.3">
      <c r="B133" t="s">
        <v>1171</v>
      </c>
      <c r="C133" t="s">
        <v>1167</v>
      </c>
      <c r="D133" t="s">
        <v>819</v>
      </c>
      <c r="E133" s="4">
        <v>88881</v>
      </c>
      <c r="F133" s="4"/>
      <c r="G133">
        <v>10</v>
      </c>
      <c r="I133">
        <v>90</v>
      </c>
      <c r="J133">
        <f>G133/100*E133</f>
        <v>8888.1</v>
      </c>
      <c r="K133">
        <f>H133/100*E133</f>
        <v>0</v>
      </c>
      <c r="L133">
        <f>I133/100*E133</f>
        <v>79992.900000000009</v>
      </c>
      <c r="AF133" t="s">
        <v>1171</v>
      </c>
      <c r="AG133" t="s">
        <v>1167</v>
      </c>
      <c r="AH133" t="s">
        <v>819</v>
      </c>
      <c r="AI133">
        <v>88881</v>
      </c>
      <c r="AJ133">
        <v>8888.1</v>
      </c>
      <c r="AK133">
        <v>0</v>
      </c>
      <c r="AL133">
        <v>79992.900000000009</v>
      </c>
    </row>
    <row r="134" spans="2:38" x14ac:dyDescent="0.3">
      <c r="B134" t="s">
        <v>1176</v>
      </c>
      <c r="C134" t="s">
        <v>1167</v>
      </c>
      <c r="D134" t="s">
        <v>814</v>
      </c>
      <c r="E134" s="4">
        <v>101694</v>
      </c>
      <c r="F134" s="4"/>
      <c r="I134">
        <v>100</v>
      </c>
      <c r="J134">
        <f>G134/100*E134</f>
        <v>0</v>
      </c>
      <c r="K134">
        <f>H134/100*E134</f>
        <v>0</v>
      </c>
      <c r="L134">
        <f>I134/100*E134</f>
        <v>101694</v>
      </c>
      <c r="AF134" t="s">
        <v>1176</v>
      </c>
      <c r="AG134" t="s">
        <v>1167</v>
      </c>
      <c r="AH134" t="s">
        <v>814</v>
      </c>
      <c r="AI134">
        <v>101694</v>
      </c>
      <c r="AJ134">
        <v>0</v>
      </c>
      <c r="AK134">
        <v>0</v>
      </c>
      <c r="AL134">
        <v>101694</v>
      </c>
    </row>
    <row r="135" spans="2:38" x14ac:dyDescent="0.3">
      <c r="B135" t="s">
        <v>1172</v>
      </c>
      <c r="C135" t="s">
        <v>1167</v>
      </c>
      <c r="D135" t="s">
        <v>820</v>
      </c>
      <c r="E135" s="4">
        <v>242075</v>
      </c>
      <c r="F135" s="4"/>
      <c r="G135">
        <v>45</v>
      </c>
      <c r="I135">
        <v>55</v>
      </c>
      <c r="J135">
        <f>G135/100*E135</f>
        <v>108933.75</v>
      </c>
      <c r="K135">
        <f>H135/100*E135</f>
        <v>0</v>
      </c>
      <c r="L135">
        <f>I135/100*E135</f>
        <v>133141.25</v>
      </c>
      <c r="AF135" t="s">
        <v>1172</v>
      </c>
      <c r="AG135" t="s">
        <v>1167</v>
      </c>
      <c r="AH135" t="s">
        <v>820</v>
      </c>
      <c r="AI135">
        <v>242075</v>
      </c>
      <c r="AJ135">
        <v>108933.75</v>
      </c>
      <c r="AK135">
        <v>0</v>
      </c>
      <c r="AL135">
        <v>133141.25</v>
      </c>
    </row>
    <row r="136" spans="2:38" x14ac:dyDescent="0.3">
      <c r="B136" t="s">
        <v>1173</v>
      </c>
      <c r="C136" t="s">
        <v>1167</v>
      </c>
      <c r="D136" t="s">
        <v>821</v>
      </c>
      <c r="E136" s="4">
        <v>273674</v>
      </c>
      <c r="F136" s="4"/>
      <c r="G136">
        <v>52</v>
      </c>
      <c r="I136">
        <v>48</v>
      </c>
      <c r="J136">
        <f>G136/100*E136</f>
        <v>142310.48000000001</v>
      </c>
      <c r="K136">
        <f>H136/100*E136</f>
        <v>0</v>
      </c>
      <c r="L136">
        <f>I136/100*E136</f>
        <v>131363.51999999999</v>
      </c>
      <c r="AF136" t="s">
        <v>1173</v>
      </c>
      <c r="AG136" t="s">
        <v>1167</v>
      </c>
      <c r="AH136" t="s">
        <v>821</v>
      </c>
      <c r="AI136">
        <v>273674</v>
      </c>
      <c r="AJ136">
        <v>142310.48000000001</v>
      </c>
      <c r="AK136">
        <v>0</v>
      </c>
      <c r="AL136">
        <v>131363.51999999999</v>
      </c>
    </row>
    <row r="137" spans="2:38" x14ac:dyDescent="0.3">
      <c r="B137" t="s">
        <v>1174</v>
      </c>
      <c r="C137" t="s">
        <v>1167</v>
      </c>
      <c r="D137" t="s">
        <v>822</v>
      </c>
      <c r="E137" s="4">
        <v>248419</v>
      </c>
      <c r="F137" s="4"/>
      <c r="G137">
        <v>60</v>
      </c>
      <c r="I137">
        <v>40</v>
      </c>
      <c r="J137">
        <f>G137/100*E137</f>
        <v>149051.4</v>
      </c>
      <c r="K137">
        <f>H137/100*E137</f>
        <v>0</v>
      </c>
      <c r="L137">
        <f>I137/100*E137</f>
        <v>99367.6</v>
      </c>
      <c r="AF137" t="s">
        <v>1174</v>
      </c>
      <c r="AG137" t="s">
        <v>1167</v>
      </c>
      <c r="AH137" t="s">
        <v>822</v>
      </c>
      <c r="AI137">
        <v>248419</v>
      </c>
      <c r="AJ137">
        <v>149051.4</v>
      </c>
      <c r="AK137">
        <v>0</v>
      </c>
      <c r="AL137">
        <v>99367.6</v>
      </c>
    </row>
    <row r="138" spans="2:38" x14ac:dyDescent="0.3">
      <c r="B138" t="s">
        <v>1152</v>
      </c>
      <c r="C138" t="s">
        <v>1138</v>
      </c>
      <c r="D138" t="s">
        <v>802</v>
      </c>
      <c r="E138" s="4">
        <v>39696</v>
      </c>
      <c r="F138" s="4"/>
      <c r="G138">
        <v>100</v>
      </c>
      <c r="J138">
        <f>G138/100*E138</f>
        <v>39696</v>
      </c>
      <c r="K138">
        <f>H138/100*E138</f>
        <v>0</v>
      </c>
      <c r="L138">
        <f>I138/100*E138</f>
        <v>0</v>
      </c>
      <c r="AF138" t="s">
        <v>1152</v>
      </c>
      <c r="AG138" t="s">
        <v>1138</v>
      </c>
      <c r="AH138" t="s">
        <v>802</v>
      </c>
      <c r="AI138">
        <v>39696</v>
      </c>
      <c r="AJ138">
        <v>39696</v>
      </c>
      <c r="AK138">
        <v>0</v>
      </c>
      <c r="AL138">
        <v>0</v>
      </c>
    </row>
    <row r="139" spans="2:38" x14ac:dyDescent="0.3">
      <c r="B139" t="s">
        <v>1160</v>
      </c>
      <c r="C139" t="s">
        <v>1138</v>
      </c>
      <c r="D139" t="s">
        <v>807</v>
      </c>
      <c r="E139" s="4">
        <v>31037</v>
      </c>
      <c r="F139" s="4"/>
      <c r="G139">
        <v>100</v>
      </c>
      <c r="J139">
        <f>G139/100*E139</f>
        <v>31037</v>
      </c>
      <c r="K139">
        <f>H139/100*E139</f>
        <v>0</v>
      </c>
      <c r="L139">
        <f>I139/100*E139</f>
        <v>0</v>
      </c>
      <c r="AF139" t="s">
        <v>1160</v>
      </c>
      <c r="AG139" t="s">
        <v>1138</v>
      </c>
      <c r="AH139" t="s">
        <v>807</v>
      </c>
      <c r="AI139">
        <v>31037</v>
      </c>
      <c r="AJ139">
        <v>31037</v>
      </c>
      <c r="AK139">
        <v>0</v>
      </c>
      <c r="AL139">
        <v>0</v>
      </c>
    </row>
    <row r="140" spans="2:38" x14ac:dyDescent="0.3">
      <c r="B140" t="s">
        <v>1144</v>
      </c>
      <c r="C140" t="s">
        <v>1138</v>
      </c>
      <c r="D140" t="s">
        <v>793</v>
      </c>
      <c r="E140" s="4">
        <v>5486</v>
      </c>
      <c r="F140" s="4"/>
      <c r="G140">
        <v>100</v>
      </c>
      <c r="J140">
        <f>G140/100*E140</f>
        <v>5486</v>
      </c>
      <c r="K140">
        <f>H140/100*E140</f>
        <v>0</v>
      </c>
      <c r="L140">
        <f>I140/100*E140</f>
        <v>0</v>
      </c>
      <c r="AF140" t="s">
        <v>1144</v>
      </c>
      <c r="AG140" t="s">
        <v>1138</v>
      </c>
      <c r="AH140" t="s">
        <v>793</v>
      </c>
      <c r="AI140">
        <v>5486</v>
      </c>
      <c r="AJ140">
        <v>5486</v>
      </c>
      <c r="AK140">
        <v>0</v>
      </c>
      <c r="AL140">
        <v>0</v>
      </c>
    </row>
    <row r="141" spans="2:38" x14ac:dyDescent="0.3">
      <c r="B141" t="s">
        <v>1164</v>
      </c>
      <c r="C141" t="s">
        <v>1138</v>
      </c>
      <c r="D141" t="s">
        <v>811</v>
      </c>
      <c r="E141" s="4">
        <v>28361</v>
      </c>
      <c r="F141" s="4"/>
      <c r="G141">
        <v>100</v>
      </c>
      <c r="J141">
        <f>G141/100*E141</f>
        <v>28361</v>
      </c>
      <c r="K141">
        <f>H141/100*E141</f>
        <v>0</v>
      </c>
      <c r="L141">
        <f>I141/100*E141</f>
        <v>0</v>
      </c>
      <c r="AF141" t="s">
        <v>1164</v>
      </c>
      <c r="AG141" t="s">
        <v>1138</v>
      </c>
      <c r="AH141" t="s">
        <v>811</v>
      </c>
      <c r="AI141">
        <v>28361</v>
      </c>
      <c r="AJ141">
        <v>28361</v>
      </c>
      <c r="AK141">
        <v>0</v>
      </c>
      <c r="AL141">
        <v>0</v>
      </c>
    </row>
    <row r="142" spans="2:38" x14ac:dyDescent="0.3">
      <c r="B142" t="s">
        <v>1165</v>
      </c>
      <c r="C142" t="s">
        <v>1138</v>
      </c>
      <c r="D142" t="s">
        <v>812</v>
      </c>
      <c r="E142" s="4">
        <v>308159</v>
      </c>
      <c r="F142" s="4"/>
      <c r="G142">
        <v>100</v>
      </c>
      <c r="J142">
        <f>G142/100*E142</f>
        <v>308159</v>
      </c>
      <c r="K142">
        <f>H142/100*E142</f>
        <v>0</v>
      </c>
      <c r="L142">
        <f>I142/100*E142</f>
        <v>0</v>
      </c>
      <c r="AF142" t="s">
        <v>1165</v>
      </c>
      <c r="AG142" t="s">
        <v>1138</v>
      </c>
      <c r="AH142" t="s">
        <v>812</v>
      </c>
      <c r="AI142">
        <v>308159</v>
      </c>
      <c r="AJ142">
        <v>308159</v>
      </c>
      <c r="AK142">
        <v>0</v>
      </c>
      <c r="AL142">
        <v>0</v>
      </c>
    </row>
    <row r="143" spans="2:38" x14ac:dyDescent="0.3">
      <c r="B143" t="s">
        <v>1141</v>
      </c>
      <c r="C143" t="s">
        <v>1138</v>
      </c>
      <c r="D143" t="s">
        <v>962</v>
      </c>
      <c r="E143" s="4">
        <v>3634</v>
      </c>
      <c r="F143" s="4"/>
      <c r="G143">
        <v>100</v>
      </c>
      <c r="J143">
        <f>G143/100*E143</f>
        <v>3634</v>
      </c>
      <c r="K143">
        <f>H143/100*E143</f>
        <v>0</v>
      </c>
      <c r="L143">
        <f>I143/100*E143</f>
        <v>0</v>
      </c>
      <c r="AF143" t="s">
        <v>1141</v>
      </c>
      <c r="AG143" t="s">
        <v>1138</v>
      </c>
      <c r="AH143" t="s">
        <v>962</v>
      </c>
      <c r="AI143">
        <v>3634</v>
      </c>
      <c r="AJ143">
        <v>3634</v>
      </c>
      <c r="AK143">
        <v>0</v>
      </c>
      <c r="AL143">
        <v>0</v>
      </c>
    </row>
    <row r="144" spans="2:38" x14ac:dyDescent="0.3">
      <c r="B144" t="s">
        <v>1145</v>
      </c>
      <c r="C144" t="s">
        <v>1138</v>
      </c>
      <c r="D144" t="s">
        <v>794</v>
      </c>
      <c r="E144" s="4">
        <v>107942</v>
      </c>
      <c r="F144" s="4"/>
      <c r="G144">
        <v>100</v>
      </c>
      <c r="J144">
        <f>G144/100*E144</f>
        <v>107942</v>
      </c>
      <c r="K144">
        <f>H144/100*E144</f>
        <v>0</v>
      </c>
      <c r="L144">
        <f>I144/100*E144</f>
        <v>0</v>
      </c>
      <c r="AF144" t="s">
        <v>1145</v>
      </c>
      <c r="AG144" t="s">
        <v>1138</v>
      </c>
      <c r="AH144" t="s">
        <v>794</v>
      </c>
      <c r="AI144">
        <v>107942</v>
      </c>
      <c r="AJ144">
        <v>107942</v>
      </c>
      <c r="AK144">
        <v>0</v>
      </c>
      <c r="AL144">
        <v>0</v>
      </c>
    </row>
    <row r="145" spans="2:38" x14ac:dyDescent="0.3">
      <c r="B145" t="s">
        <v>1159</v>
      </c>
      <c r="C145" t="s">
        <v>1138</v>
      </c>
      <c r="D145" t="s">
        <v>806</v>
      </c>
      <c r="E145" s="4">
        <v>33350</v>
      </c>
      <c r="F145" s="4"/>
      <c r="G145">
        <v>100</v>
      </c>
      <c r="J145">
        <f>G145/100*E145</f>
        <v>33350</v>
      </c>
      <c r="K145">
        <f>H145/100*E145</f>
        <v>0</v>
      </c>
      <c r="L145">
        <f>I145/100*E145</f>
        <v>0</v>
      </c>
      <c r="AF145" t="s">
        <v>1159</v>
      </c>
      <c r="AG145" t="s">
        <v>1138</v>
      </c>
      <c r="AH145" t="s">
        <v>806</v>
      </c>
      <c r="AI145">
        <v>33350</v>
      </c>
      <c r="AJ145">
        <v>33350</v>
      </c>
      <c r="AK145">
        <v>0</v>
      </c>
      <c r="AL145">
        <v>0</v>
      </c>
    </row>
    <row r="146" spans="2:38" x14ac:dyDescent="0.3">
      <c r="B146" t="s">
        <v>1151</v>
      </c>
      <c r="C146" t="s">
        <v>1138</v>
      </c>
      <c r="D146" t="s">
        <v>801</v>
      </c>
      <c r="E146" s="4">
        <v>75829</v>
      </c>
      <c r="F146" s="4"/>
      <c r="G146">
        <v>100</v>
      </c>
      <c r="J146">
        <f>G146/100*E146</f>
        <v>75829</v>
      </c>
      <c r="K146">
        <f>H146/100*E146</f>
        <v>0</v>
      </c>
      <c r="L146">
        <f>I146/100*E146</f>
        <v>0</v>
      </c>
      <c r="AF146" t="s">
        <v>1151</v>
      </c>
      <c r="AG146" t="s">
        <v>1138</v>
      </c>
      <c r="AH146" t="s">
        <v>801</v>
      </c>
      <c r="AI146">
        <v>75829</v>
      </c>
      <c r="AJ146">
        <v>75829</v>
      </c>
      <c r="AK146">
        <v>0</v>
      </c>
      <c r="AL146">
        <v>0</v>
      </c>
    </row>
    <row r="147" spans="2:38" x14ac:dyDescent="0.3">
      <c r="B147" t="s">
        <v>1150</v>
      </c>
      <c r="C147" t="s">
        <v>1138</v>
      </c>
      <c r="D147" t="s">
        <v>800</v>
      </c>
      <c r="E147" s="4">
        <v>21171</v>
      </c>
      <c r="F147" s="4"/>
      <c r="G147">
        <v>100</v>
      </c>
      <c r="J147">
        <f>G147/100*E147</f>
        <v>21171</v>
      </c>
      <c r="K147">
        <f>H147/100*E147</f>
        <v>0</v>
      </c>
      <c r="L147">
        <f>I147/100*E147</f>
        <v>0</v>
      </c>
      <c r="AF147" t="s">
        <v>1150</v>
      </c>
      <c r="AG147" t="s">
        <v>1138</v>
      </c>
      <c r="AH147" t="s">
        <v>800</v>
      </c>
      <c r="AI147">
        <v>21171</v>
      </c>
      <c r="AJ147">
        <v>21171</v>
      </c>
      <c r="AK147">
        <v>0</v>
      </c>
      <c r="AL147">
        <v>0</v>
      </c>
    </row>
    <row r="148" spans="2:38" x14ac:dyDescent="0.3">
      <c r="B148" t="s">
        <v>1153</v>
      </c>
      <c r="C148" t="s">
        <v>1138</v>
      </c>
      <c r="D148" t="s">
        <v>761</v>
      </c>
      <c r="E148" s="4">
        <v>125343</v>
      </c>
      <c r="F148" s="4"/>
      <c r="G148">
        <v>100</v>
      </c>
      <c r="J148">
        <f>G148/100*E148</f>
        <v>125343</v>
      </c>
      <c r="K148">
        <f>H148/100*E148</f>
        <v>0</v>
      </c>
      <c r="L148">
        <f>I148/100*E148</f>
        <v>0</v>
      </c>
      <c r="AF148" t="s">
        <v>1153</v>
      </c>
      <c r="AG148" t="s">
        <v>1138</v>
      </c>
      <c r="AH148" t="s">
        <v>761</v>
      </c>
      <c r="AI148">
        <v>125343</v>
      </c>
      <c r="AJ148">
        <v>125343</v>
      </c>
      <c r="AK148">
        <v>0</v>
      </c>
      <c r="AL148">
        <v>0</v>
      </c>
    </row>
    <row r="149" spans="2:38" x14ac:dyDescent="0.3">
      <c r="B149" t="s">
        <v>1163</v>
      </c>
      <c r="C149" t="s">
        <v>1138</v>
      </c>
      <c r="D149" t="s">
        <v>810</v>
      </c>
      <c r="E149" s="4">
        <v>29353</v>
      </c>
      <c r="F149" s="4"/>
      <c r="G149">
        <v>100</v>
      </c>
      <c r="J149">
        <f>G149/100*E149</f>
        <v>29353</v>
      </c>
      <c r="K149">
        <f>H149/100*E149</f>
        <v>0</v>
      </c>
      <c r="L149">
        <f>I149/100*E149</f>
        <v>0</v>
      </c>
      <c r="AF149" t="s">
        <v>1163</v>
      </c>
      <c r="AG149" t="s">
        <v>1138</v>
      </c>
      <c r="AH149" t="s">
        <v>810</v>
      </c>
      <c r="AI149">
        <v>29353</v>
      </c>
      <c r="AJ149">
        <v>29353</v>
      </c>
      <c r="AK149">
        <v>0</v>
      </c>
      <c r="AL149">
        <v>0</v>
      </c>
    </row>
    <row r="150" spans="2:38" x14ac:dyDescent="0.3">
      <c r="B150" t="s">
        <v>1156</v>
      </c>
      <c r="C150" t="s">
        <v>1138</v>
      </c>
      <c r="D150" t="s">
        <v>803</v>
      </c>
      <c r="E150" s="4">
        <v>74058</v>
      </c>
      <c r="F150" s="4"/>
      <c r="G150">
        <v>100</v>
      </c>
      <c r="J150">
        <f>G150/100*E150</f>
        <v>74058</v>
      </c>
      <c r="K150">
        <f>H150/100*E150</f>
        <v>0</v>
      </c>
      <c r="L150">
        <f>I150/100*E150</f>
        <v>0</v>
      </c>
      <c r="AF150" t="s">
        <v>1156</v>
      </c>
      <c r="AG150" t="s">
        <v>1138</v>
      </c>
      <c r="AH150" t="s">
        <v>803</v>
      </c>
      <c r="AI150">
        <v>74058</v>
      </c>
      <c r="AJ150">
        <v>74058</v>
      </c>
      <c r="AK150">
        <v>0</v>
      </c>
      <c r="AL150">
        <v>0</v>
      </c>
    </row>
    <row r="151" spans="2:38" x14ac:dyDescent="0.3">
      <c r="B151" t="s">
        <v>1155</v>
      </c>
      <c r="C151" t="s">
        <v>1138</v>
      </c>
      <c r="D151" t="s">
        <v>763</v>
      </c>
      <c r="E151" s="4">
        <v>83347</v>
      </c>
      <c r="F151" s="4"/>
      <c r="G151">
        <v>100</v>
      </c>
      <c r="J151">
        <f>G151/100*E151</f>
        <v>83347</v>
      </c>
      <c r="K151">
        <f>H151/100*E151</f>
        <v>0</v>
      </c>
      <c r="L151">
        <f>I151/100*E151</f>
        <v>0</v>
      </c>
      <c r="AF151" t="s">
        <v>1155</v>
      </c>
      <c r="AG151" t="s">
        <v>1138</v>
      </c>
      <c r="AH151" t="s">
        <v>763</v>
      </c>
      <c r="AI151">
        <v>83347</v>
      </c>
      <c r="AJ151">
        <v>83347</v>
      </c>
      <c r="AK151">
        <v>0</v>
      </c>
      <c r="AL151">
        <v>0</v>
      </c>
    </row>
    <row r="152" spans="2:38" x14ac:dyDescent="0.3">
      <c r="B152" t="s">
        <v>1154</v>
      </c>
      <c r="C152" t="s">
        <v>1138</v>
      </c>
      <c r="D152" t="s">
        <v>762</v>
      </c>
      <c r="E152" s="4">
        <v>46564</v>
      </c>
      <c r="F152" s="4"/>
      <c r="G152">
        <v>100</v>
      </c>
      <c r="J152">
        <f>G152/100*E152</f>
        <v>46564</v>
      </c>
      <c r="K152">
        <f>H152/100*E152</f>
        <v>0</v>
      </c>
      <c r="L152">
        <f>I152/100*E152</f>
        <v>0</v>
      </c>
      <c r="AF152" t="s">
        <v>1154</v>
      </c>
      <c r="AG152" t="s">
        <v>1138</v>
      </c>
      <c r="AH152" t="s">
        <v>762</v>
      </c>
      <c r="AI152">
        <v>46564</v>
      </c>
      <c r="AJ152">
        <v>46564</v>
      </c>
      <c r="AK152">
        <v>0</v>
      </c>
      <c r="AL152">
        <v>0</v>
      </c>
    </row>
    <row r="153" spans="2:38" x14ac:dyDescent="0.3">
      <c r="B153" t="s">
        <v>1162</v>
      </c>
      <c r="C153" t="s">
        <v>1138</v>
      </c>
      <c r="D153" t="s">
        <v>809</v>
      </c>
      <c r="E153" s="4">
        <v>43138</v>
      </c>
      <c r="F153" s="4"/>
      <c r="G153">
        <v>100</v>
      </c>
      <c r="J153">
        <f>G153/100*E153</f>
        <v>43138</v>
      </c>
      <c r="K153">
        <f>H153/100*E153</f>
        <v>0</v>
      </c>
      <c r="L153">
        <f>I153/100*E153</f>
        <v>0</v>
      </c>
      <c r="AF153" t="s">
        <v>1162</v>
      </c>
      <c r="AG153" t="s">
        <v>1138</v>
      </c>
      <c r="AH153" t="s">
        <v>809</v>
      </c>
      <c r="AI153">
        <v>43138</v>
      </c>
      <c r="AJ153">
        <v>43138</v>
      </c>
      <c r="AK153">
        <v>0</v>
      </c>
      <c r="AL153">
        <v>0</v>
      </c>
    </row>
    <row r="154" spans="2:38" x14ac:dyDescent="0.3">
      <c r="B154" t="s">
        <v>1143</v>
      </c>
      <c r="C154" t="s">
        <v>1138</v>
      </c>
      <c r="D154" t="s">
        <v>792</v>
      </c>
      <c r="E154" s="4">
        <v>4217</v>
      </c>
      <c r="F154" s="4"/>
      <c r="G154">
        <v>100</v>
      </c>
      <c r="J154">
        <f>G154/100*E154</f>
        <v>4217</v>
      </c>
      <c r="K154">
        <f>H154/100*E154</f>
        <v>0</v>
      </c>
      <c r="L154">
        <f>I154/100*E154</f>
        <v>0</v>
      </c>
      <c r="AF154" t="s">
        <v>1143</v>
      </c>
      <c r="AG154" t="s">
        <v>1138</v>
      </c>
      <c r="AH154" t="s">
        <v>792</v>
      </c>
      <c r="AI154">
        <v>4217</v>
      </c>
      <c r="AJ154">
        <v>4217</v>
      </c>
      <c r="AK154">
        <v>0</v>
      </c>
      <c r="AL154">
        <v>0</v>
      </c>
    </row>
    <row r="155" spans="2:38" x14ac:dyDescent="0.3">
      <c r="B155" t="s">
        <v>1166</v>
      </c>
      <c r="C155" t="s">
        <v>1138</v>
      </c>
      <c r="D155" t="s">
        <v>798</v>
      </c>
      <c r="E155" s="4">
        <v>31538</v>
      </c>
      <c r="F155" s="4"/>
      <c r="G155">
        <v>100</v>
      </c>
      <c r="J155">
        <f>G155/100*E155</f>
        <v>31538</v>
      </c>
      <c r="K155">
        <f>H155/100*E155</f>
        <v>0</v>
      </c>
      <c r="L155">
        <f>I155/100*E155</f>
        <v>0</v>
      </c>
      <c r="AF155" t="s">
        <v>1166</v>
      </c>
      <c r="AG155" t="s">
        <v>1138</v>
      </c>
      <c r="AH155" t="s">
        <v>798</v>
      </c>
      <c r="AI155">
        <v>31538</v>
      </c>
      <c r="AJ155">
        <v>31538</v>
      </c>
      <c r="AK155">
        <v>0</v>
      </c>
      <c r="AL155">
        <v>0</v>
      </c>
    </row>
    <row r="156" spans="2:38" x14ac:dyDescent="0.3">
      <c r="B156" t="s">
        <v>1158</v>
      </c>
      <c r="C156" t="s">
        <v>1138</v>
      </c>
      <c r="D156" t="s">
        <v>805</v>
      </c>
      <c r="E156" s="4">
        <v>14393</v>
      </c>
      <c r="F156" s="4"/>
      <c r="G156">
        <v>100</v>
      </c>
      <c r="J156">
        <f>G156/100*E156</f>
        <v>14393</v>
      </c>
      <c r="K156">
        <f>H156/100*E156</f>
        <v>0</v>
      </c>
      <c r="L156">
        <f>I156/100*E156</f>
        <v>0</v>
      </c>
      <c r="AF156" t="s">
        <v>1158</v>
      </c>
      <c r="AG156" t="s">
        <v>1138</v>
      </c>
      <c r="AH156" t="s">
        <v>805</v>
      </c>
      <c r="AI156">
        <v>14393</v>
      </c>
      <c r="AJ156">
        <v>14393</v>
      </c>
      <c r="AK156">
        <v>0</v>
      </c>
      <c r="AL156">
        <v>0</v>
      </c>
    </row>
    <row r="157" spans="2:38" x14ac:dyDescent="0.3">
      <c r="B157" t="s">
        <v>1139</v>
      </c>
      <c r="C157" t="s">
        <v>1138</v>
      </c>
      <c r="D157" t="s">
        <v>144</v>
      </c>
      <c r="E157" s="4">
        <v>10587</v>
      </c>
      <c r="F157" s="4"/>
      <c r="G157">
        <v>100</v>
      </c>
      <c r="J157">
        <f>G157/100*E157</f>
        <v>10587</v>
      </c>
      <c r="K157">
        <f>H157/100*E157</f>
        <v>0</v>
      </c>
      <c r="L157">
        <f>I157/100*E157</f>
        <v>0</v>
      </c>
      <c r="AF157" t="s">
        <v>1139</v>
      </c>
      <c r="AG157" t="s">
        <v>1138</v>
      </c>
      <c r="AH157" t="s">
        <v>144</v>
      </c>
      <c r="AI157">
        <v>10587</v>
      </c>
      <c r="AJ157">
        <v>10587</v>
      </c>
      <c r="AK157">
        <v>0</v>
      </c>
      <c r="AL157">
        <v>0</v>
      </c>
    </row>
    <row r="158" spans="2:38" x14ac:dyDescent="0.3">
      <c r="B158" t="s">
        <v>1147</v>
      </c>
      <c r="C158" t="s">
        <v>1138</v>
      </c>
      <c r="D158" t="s">
        <v>796</v>
      </c>
      <c r="E158" s="4">
        <v>40374</v>
      </c>
      <c r="F158" s="4"/>
      <c r="G158">
        <v>100</v>
      </c>
      <c r="J158">
        <f>G158/100*E158</f>
        <v>40374</v>
      </c>
      <c r="K158">
        <f>H158/100*E158</f>
        <v>0</v>
      </c>
      <c r="L158">
        <f>I158/100*E158</f>
        <v>0</v>
      </c>
      <c r="AF158" t="s">
        <v>1147</v>
      </c>
      <c r="AG158" t="s">
        <v>1138</v>
      </c>
      <c r="AH158" t="s">
        <v>796</v>
      </c>
      <c r="AI158">
        <v>40374</v>
      </c>
      <c r="AJ158">
        <v>40374</v>
      </c>
      <c r="AK158">
        <v>0</v>
      </c>
      <c r="AL158">
        <v>0</v>
      </c>
    </row>
    <row r="159" spans="2:38" x14ac:dyDescent="0.3">
      <c r="B159" t="s">
        <v>1148</v>
      </c>
      <c r="C159" t="s">
        <v>1138</v>
      </c>
      <c r="D159" t="s">
        <v>797</v>
      </c>
      <c r="E159" s="4">
        <v>172574</v>
      </c>
      <c r="F159" s="4"/>
      <c r="G159">
        <v>100</v>
      </c>
      <c r="J159">
        <f>G159/100*E159</f>
        <v>172574</v>
      </c>
      <c r="K159">
        <f>H159/100*E159</f>
        <v>0</v>
      </c>
      <c r="L159">
        <f>I159/100*E159</f>
        <v>0</v>
      </c>
      <c r="AF159" t="s">
        <v>1148</v>
      </c>
      <c r="AG159" t="s">
        <v>1138</v>
      </c>
      <c r="AH159" t="s">
        <v>797</v>
      </c>
      <c r="AI159">
        <v>172574</v>
      </c>
      <c r="AJ159">
        <v>172574</v>
      </c>
      <c r="AK159">
        <v>0</v>
      </c>
      <c r="AL159">
        <v>0</v>
      </c>
    </row>
    <row r="160" spans="2:38" x14ac:dyDescent="0.3">
      <c r="B160" t="s">
        <v>1146</v>
      </c>
      <c r="C160" t="s">
        <v>1138</v>
      </c>
      <c r="D160" t="s">
        <v>795</v>
      </c>
      <c r="E160" s="4">
        <v>82592</v>
      </c>
      <c r="F160" s="4"/>
      <c r="G160">
        <v>100</v>
      </c>
      <c r="J160">
        <f>G160/100*E160</f>
        <v>82592</v>
      </c>
      <c r="K160">
        <f>H160/100*E160</f>
        <v>0</v>
      </c>
      <c r="L160">
        <f>I160/100*E160</f>
        <v>0</v>
      </c>
      <c r="AF160" t="s">
        <v>1146</v>
      </c>
      <c r="AG160" t="s">
        <v>1138</v>
      </c>
      <c r="AH160" t="s">
        <v>795</v>
      </c>
      <c r="AI160">
        <v>82592</v>
      </c>
      <c r="AJ160">
        <v>82592</v>
      </c>
      <c r="AK160">
        <v>0</v>
      </c>
      <c r="AL160">
        <v>0</v>
      </c>
    </row>
    <row r="161" spans="2:38" x14ac:dyDescent="0.3">
      <c r="B161" t="s">
        <v>1149</v>
      </c>
      <c r="C161" t="s">
        <v>1138</v>
      </c>
      <c r="D161" t="s">
        <v>799</v>
      </c>
      <c r="E161" s="4">
        <v>169950</v>
      </c>
      <c r="F161" s="4"/>
      <c r="G161">
        <v>100</v>
      </c>
      <c r="J161">
        <f>G161/100*E161</f>
        <v>169950</v>
      </c>
      <c r="K161">
        <f>H161/100*E161</f>
        <v>0</v>
      </c>
      <c r="L161">
        <f>I161/100*E161</f>
        <v>0</v>
      </c>
      <c r="AF161" t="s">
        <v>1149</v>
      </c>
      <c r="AG161" t="s">
        <v>1138</v>
      </c>
      <c r="AH161" t="s">
        <v>799</v>
      </c>
      <c r="AI161">
        <v>169950</v>
      </c>
      <c r="AJ161">
        <v>169950</v>
      </c>
      <c r="AK161">
        <v>0</v>
      </c>
      <c r="AL161">
        <v>0</v>
      </c>
    </row>
    <row r="162" spans="2:38" x14ac:dyDescent="0.3">
      <c r="B162" t="s">
        <v>1140</v>
      </c>
      <c r="C162" t="s">
        <v>1138</v>
      </c>
      <c r="D162" t="s">
        <v>963</v>
      </c>
      <c r="E162" s="4">
        <v>7430</v>
      </c>
      <c r="F162" s="4"/>
      <c r="G162">
        <v>100</v>
      </c>
      <c r="J162">
        <f>G162/100*E162</f>
        <v>7430</v>
      </c>
      <c r="K162">
        <f>H162/100*E162</f>
        <v>0</v>
      </c>
      <c r="L162">
        <f>I162/100*E162</f>
        <v>0</v>
      </c>
      <c r="AF162" t="s">
        <v>1140</v>
      </c>
      <c r="AG162" t="s">
        <v>1138</v>
      </c>
      <c r="AH162" t="s">
        <v>963</v>
      </c>
      <c r="AI162">
        <v>7430</v>
      </c>
      <c r="AJ162">
        <v>7430</v>
      </c>
      <c r="AK162">
        <v>0</v>
      </c>
      <c r="AL162">
        <v>0</v>
      </c>
    </row>
    <row r="163" spans="2:38" x14ac:dyDescent="0.3">
      <c r="B163" t="s">
        <v>1157</v>
      </c>
      <c r="C163" t="s">
        <v>1138</v>
      </c>
      <c r="D163" t="s">
        <v>804</v>
      </c>
      <c r="E163" s="4">
        <v>47468</v>
      </c>
      <c r="F163" s="4"/>
      <c r="G163">
        <v>100</v>
      </c>
      <c r="J163">
        <f>G163/100*E163</f>
        <v>47468</v>
      </c>
      <c r="K163">
        <f>H163/100*E163</f>
        <v>0</v>
      </c>
      <c r="L163">
        <f>I163/100*E163</f>
        <v>0</v>
      </c>
      <c r="AF163" t="s">
        <v>1157</v>
      </c>
      <c r="AG163" t="s">
        <v>1138</v>
      </c>
      <c r="AH163" t="s">
        <v>804</v>
      </c>
      <c r="AI163">
        <v>47468</v>
      </c>
      <c r="AJ163">
        <v>47468</v>
      </c>
      <c r="AK163">
        <v>0</v>
      </c>
      <c r="AL163">
        <v>0</v>
      </c>
    </row>
    <row r="164" spans="2:38" x14ac:dyDescent="0.3">
      <c r="B164" t="s">
        <v>1161</v>
      </c>
      <c r="C164" t="s">
        <v>1138</v>
      </c>
      <c r="D164" t="s">
        <v>808</v>
      </c>
      <c r="E164" s="4">
        <v>16542</v>
      </c>
      <c r="F164" s="4"/>
      <c r="G164">
        <v>100</v>
      </c>
      <c r="J164">
        <f>G164/100*E164</f>
        <v>16542</v>
      </c>
      <c r="K164">
        <f>H164/100*E164</f>
        <v>0</v>
      </c>
      <c r="L164">
        <f>I164/100*E164</f>
        <v>0</v>
      </c>
      <c r="AF164" t="s">
        <v>1161</v>
      </c>
      <c r="AG164" t="s">
        <v>1138</v>
      </c>
      <c r="AH164" t="s">
        <v>808</v>
      </c>
      <c r="AI164">
        <v>16542</v>
      </c>
      <c r="AJ164">
        <v>16542</v>
      </c>
      <c r="AK164">
        <v>0</v>
      </c>
      <c r="AL164">
        <v>0</v>
      </c>
    </row>
    <row r="165" spans="2:38" x14ac:dyDescent="0.3">
      <c r="B165" t="s">
        <v>1142</v>
      </c>
      <c r="C165" t="s">
        <v>1138</v>
      </c>
      <c r="D165" t="s">
        <v>961</v>
      </c>
      <c r="E165" s="4">
        <v>2510</v>
      </c>
      <c r="F165" s="4"/>
      <c r="G165">
        <v>100</v>
      </c>
      <c r="J165">
        <f>G165/100*E165</f>
        <v>2510</v>
      </c>
      <c r="K165">
        <f>H165/100*E165</f>
        <v>0</v>
      </c>
      <c r="L165">
        <f>I165/100*E165</f>
        <v>0</v>
      </c>
      <c r="AF165" t="s">
        <v>1142</v>
      </c>
      <c r="AG165" t="s">
        <v>1138</v>
      </c>
      <c r="AH165" t="s">
        <v>961</v>
      </c>
      <c r="AI165">
        <v>2510</v>
      </c>
      <c r="AJ165">
        <v>2510</v>
      </c>
      <c r="AK165">
        <v>0</v>
      </c>
      <c r="AL165">
        <v>0</v>
      </c>
    </row>
    <row r="166" spans="2:38" x14ac:dyDescent="0.3">
      <c r="B166" t="s">
        <v>1083</v>
      </c>
      <c r="C166" t="s">
        <v>760</v>
      </c>
      <c r="D166" t="s">
        <v>732</v>
      </c>
      <c r="E166" s="4">
        <v>225271</v>
      </c>
      <c r="F166" s="4"/>
      <c r="G166">
        <v>80</v>
      </c>
      <c r="I166">
        <v>20</v>
      </c>
      <c r="J166">
        <f>G166/100*E166</f>
        <v>180216.80000000002</v>
      </c>
      <c r="K166">
        <f>H166/100*E166</f>
        <v>0</v>
      </c>
      <c r="L166">
        <f>I166/100*E166</f>
        <v>45054.200000000004</v>
      </c>
      <c r="AF166" t="s">
        <v>1083</v>
      </c>
      <c r="AG166" t="s">
        <v>760</v>
      </c>
      <c r="AH166" t="s">
        <v>732</v>
      </c>
      <c r="AI166">
        <v>225271</v>
      </c>
      <c r="AJ166">
        <v>180216.80000000002</v>
      </c>
      <c r="AK166">
        <v>0</v>
      </c>
      <c r="AL166">
        <v>45054.200000000004</v>
      </c>
    </row>
    <row r="167" spans="2:38" x14ac:dyDescent="0.3">
      <c r="B167" t="s">
        <v>1093</v>
      </c>
      <c r="C167" t="s">
        <v>760</v>
      </c>
      <c r="D167" t="s">
        <v>744</v>
      </c>
      <c r="E167" s="4">
        <v>64251</v>
      </c>
      <c r="F167" s="4"/>
      <c r="G167">
        <v>10</v>
      </c>
      <c r="I167">
        <v>90</v>
      </c>
      <c r="J167">
        <f>G167/100*E167</f>
        <v>6425.1</v>
      </c>
      <c r="K167">
        <f>H167/100*E167</f>
        <v>0</v>
      </c>
      <c r="L167">
        <f>I167/100*E167</f>
        <v>57825.9</v>
      </c>
      <c r="AF167" t="s">
        <v>1093</v>
      </c>
      <c r="AG167" t="s">
        <v>760</v>
      </c>
      <c r="AH167" t="s">
        <v>744</v>
      </c>
      <c r="AI167">
        <v>64251</v>
      </c>
      <c r="AJ167">
        <v>6425.1</v>
      </c>
      <c r="AK167">
        <v>0</v>
      </c>
      <c r="AL167">
        <v>57825.9</v>
      </c>
    </row>
    <row r="168" spans="2:38" x14ac:dyDescent="0.3">
      <c r="B168" t="s">
        <v>1089</v>
      </c>
      <c r="C168" t="s">
        <v>760</v>
      </c>
      <c r="D168" t="s">
        <v>738</v>
      </c>
      <c r="E168" s="4">
        <v>88272</v>
      </c>
      <c r="F168" s="4"/>
      <c r="G168">
        <v>30</v>
      </c>
      <c r="I168">
        <v>70</v>
      </c>
      <c r="J168">
        <f>G168/100*E168</f>
        <v>26481.599999999999</v>
      </c>
      <c r="K168">
        <f>H168/100*E168</f>
        <v>0</v>
      </c>
      <c r="L168">
        <f>I168/100*E168</f>
        <v>61790.399999999994</v>
      </c>
      <c r="AF168" t="s">
        <v>1089</v>
      </c>
      <c r="AG168" t="s">
        <v>760</v>
      </c>
      <c r="AH168" t="s">
        <v>738</v>
      </c>
      <c r="AI168">
        <v>88272</v>
      </c>
      <c r="AJ168">
        <v>26481.599999999999</v>
      </c>
      <c r="AK168">
        <v>0</v>
      </c>
      <c r="AL168">
        <v>61790.399999999994</v>
      </c>
    </row>
    <row r="169" spans="2:38" x14ac:dyDescent="0.3">
      <c r="B169" t="s">
        <v>1087</v>
      </c>
      <c r="C169" t="s">
        <v>760</v>
      </c>
      <c r="D169" t="s">
        <v>734</v>
      </c>
      <c r="E169" s="4">
        <v>68286</v>
      </c>
      <c r="F169" s="4"/>
      <c r="G169">
        <v>15</v>
      </c>
      <c r="I169">
        <v>85</v>
      </c>
      <c r="J169">
        <f>G169/100*E169</f>
        <v>10242.9</v>
      </c>
      <c r="K169">
        <f>H169/100*E169</f>
        <v>0</v>
      </c>
      <c r="L169">
        <f>I169/100*E169</f>
        <v>58043.1</v>
      </c>
      <c r="AF169" t="s">
        <v>1087</v>
      </c>
      <c r="AG169" t="s">
        <v>760</v>
      </c>
      <c r="AH169" t="s">
        <v>734</v>
      </c>
      <c r="AI169">
        <v>68286</v>
      </c>
      <c r="AJ169">
        <v>10242.9</v>
      </c>
      <c r="AK169">
        <v>0</v>
      </c>
      <c r="AL169">
        <v>58043.1</v>
      </c>
    </row>
    <row r="170" spans="2:38" x14ac:dyDescent="0.3">
      <c r="B170" t="s">
        <v>1096</v>
      </c>
      <c r="C170" t="s">
        <v>760</v>
      </c>
      <c r="D170" t="s">
        <v>749</v>
      </c>
      <c r="E170" s="4">
        <v>104723</v>
      </c>
      <c r="F170" s="4"/>
      <c r="G170">
        <v>1</v>
      </c>
      <c r="I170">
        <v>99</v>
      </c>
      <c r="J170">
        <f>G170/100*E170</f>
        <v>1047.23</v>
      </c>
      <c r="K170">
        <f>H170/100*E170</f>
        <v>0</v>
      </c>
      <c r="L170">
        <f>I170/100*E170</f>
        <v>103675.77</v>
      </c>
      <c r="AF170" t="s">
        <v>1096</v>
      </c>
      <c r="AG170" t="s">
        <v>760</v>
      </c>
      <c r="AH170" t="s">
        <v>749</v>
      </c>
      <c r="AI170">
        <v>104723</v>
      </c>
      <c r="AJ170">
        <v>1047.23</v>
      </c>
      <c r="AK170">
        <v>0</v>
      </c>
      <c r="AL170">
        <v>103675.77</v>
      </c>
    </row>
    <row r="171" spans="2:38" x14ac:dyDescent="0.3">
      <c r="B171" t="s">
        <v>1094</v>
      </c>
      <c r="C171" t="s">
        <v>760</v>
      </c>
      <c r="D171" t="s">
        <v>747</v>
      </c>
      <c r="E171" s="4">
        <v>84905</v>
      </c>
      <c r="F171" s="4"/>
      <c r="G171">
        <v>30</v>
      </c>
      <c r="I171">
        <v>70</v>
      </c>
      <c r="J171">
        <f>G171/100*E171</f>
        <v>25471.5</v>
      </c>
      <c r="K171">
        <f>H171/100*E171</f>
        <v>0</v>
      </c>
      <c r="L171">
        <f>I171/100*E171</f>
        <v>59433.499999999993</v>
      </c>
      <c r="AF171" t="s">
        <v>1094</v>
      </c>
      <c r="AG171" t="s">
        <v>760</v>
      </c>
      <c r="AH171" t="s">
        <v>747</v>
      </c>
      <c r="AI171">
        <v>84905</v>
      </c>
      <c r="AJ171">
        <v>25471.5</v>
      </c>
      <c r="AK171">
        <v>0</v>
      </c>
      <c r="AL171">
        <v>59433.499999999993</v>
      </c>
    </row>
    <row r="172" spans="2:38" x14ac:dyDescent="0.3">
      <c r="B172" t="s">
        <v>1095</v>
      </c>
      <c r="C172" t="s">
        <v>760</v>
      </c>
      <c r="D172" t="s">
        <v>743</v>
      </c>
      <c r="E172" s="4">
        <v>53918</v>
      </c>
      <c r="F172" s="4"/>
      <c r="G172">
        <v>25</v>
      </c>
      <c r="I172">
        <v>75</v>
      </c>
      <c r="J172">
        <f>G172/100*E172</f>
        <v>13479.5</v>
      </c>
      <c r="K172">
        <f>H172/100*E172</f>
        <v>0</v>
      </c>
      <c r="L172">
        <f>I172/100*E172</f>
        <v>40438.5</v>
      </c>
      <c r="AF172" t="s">
        <v>1095</v>
      </c>
      <c r="AG172" t="s">
        <v>760</v>
      </c>
      <c r="AH172" t="s">
        <v>743</v>
      </c>
      <c r="AI172">
        <v>53918</v>
      </c>
      <c r="AJ172">
        <v>13479.5</v>
      </c>
      <c r="AK172">
        <v>0</v>
      </c>
      <c r="AL172">
        <v>40438.5</v>
      </c>
    </row>
    <row r="173" spans="2:38" x14ac:dyDescent="0.3">
      <c r="B173" t="s">
        <v>1104</v>
      </c>
      <c r="C173" t="s">
        <v>760</v>
      </c>
      <c r="D173" t="s">
        <v>755</v>
      </c>
      <c r="E173" s="4">
        <v>82002</v>
      </c>
      <c r="F173" s="4"/>
      <c r="I173">
        <v>100</v>
      </c>
      <c r="J173">
        <f>G173/100*E173</f>
        <v>0</v>
      </c>
      <c r="K173">
        <f>H173/100*E173</f>
        <v>0</v>
      </c>
      <c r="L173">
        <f>I173/100*E173</f>
        <v>82002</v>
      </c>
      <c r="AF173" t="s">
        <v>1104</v>
      </c>
      <c r="AG173" t="s">
        <v>760</v>
      </c>
      <c r="AH173" t="s">
        <v>755</v>
      </c>
      <c r="AI173">
        <v>82002</v>
      </c>
      <c r="AJ173">
        <v>0</v>
      </c>
      <c r="AK173">
        <v>0</v>
      </c>
      <c r="AL173">
        <v>82002</v>
      </c>
    </row>
    <row r="174" spans="2:38" x14ac:dyDescent="0.3">
      <c r="B174" t="s">
        <v>1100</v>
      </c>
      <c r="C174" t="s">
        <v>760</v>
      </c>
      <c r="D174" t="s">
        <v>745</v>
      </c>
      <c r="E174" s="4">
        <v>55226</v>
      </c>
      <c r="F174" s="4"/>
      <c r="G174">
        <v>45</v>
      </c>
      <c r="I174">
        <v>55</v>
      </c>
      <c r="J174">
        <f>G174/100*E174</f>
        <v>24851.7</v>
      </c>
      <c r="K174">
        <f>H174/100*E174</f>
        <v>0</v>
      </c>
      <c r="L174">
        <f>I174/100*E174</f>
        <v>30374.300000000003</v>
      </c>
      <c r="AF174" t="s">
        <v>1100</v>
      </c>
      <c r="AG174" t="s">
        <v>760</v>
      </c>
      <c r="AH174" t="s">
        <v>745</v>
      </c>
      <c r="AI174">
        <v>55226</v>
      </c>
      <c r="AJ174">
        <v>24851.7</v>
      </c>
      <c r="AK174">
        <v>0</v>
      </c>
      <c r="AL174">
        <v>30374.300000000003</v>
      </c>
    </row>
    <row r="175" spans="2:38" x14ac:dyDescent="0.3">
      <c r="B175" t="s">
        <v>1091</v>
      </c>
      <c r="C175" t="s">
        <v>760</v>
      </c>
      <c r="D175" t="s">
        <v>740</v>
      </c>
      <c r="E175" s="4">
        <v>83602</v>
      </c>
      <c r="F175" s="4"/>
      <c r="G175">
        <v>40</v>
      </c>
      <c r="I175">
        <v>60</v>
      </c>
      <c r="J175">
        <f>G175/100*E175</f>
        <v>33440.800000000003</v>
      </c>
      <c r="K175">
        <f>H175/100*E175</f>
        <v>0</v>
      </c>
      <c r="L175">
        <f>I175/100*E175</f>
        <v>50161.2</v>
      </c>
      <c r="AF175" t="s">
        <v>1091</v>
      </c>
      <c r="AG175" t="s">
        <v>760</v>
      </c>
      <c r="AH175" t="s">
        <v>740</v>
      </c>
      <c r="AI175">
        <v>83602</v>
      </c>
      <c r="AJ175">
        <v>33440.800000000003</v>
      </c>
      <c r="AK175">
        <v>0</v>
      </c>
      <c r="AL175">
        <v>50161.2</v>
      </c>
    </row>
    <row r="176" spans="2:38" x14ac:dyDescent="0.3">
      <c r="B176" t="s">
        <v>1080</v>
      </c>
      <c r="C176" t="s">
        <v>760</v>
      </c>
      <c r="D176" t="s">
        <v>966</v>
      </c>
      <c r="E176" s="4">
        <v>36135</v>
      </c>
      <c r="F176" s="4"/>
      <c r="G176">
        <v>10</v>
      </c>
      <c r="I176">
        <v>90</v>
      </c>
      <c r="J176">
        <f>G176/100*E176</f>
        <v>3613.5</v>
      </c>
      <c r="K176">
        <f>H176/100*E176</f>
        <v>0</v>
      </c>
      <c r="L176">
        <f>I176/100*E176</f>
        <v>32521.5</v>
      </c>
      <c r="AF176" t="s">
        <v>1080</v>
      </c>
      <c r="AG176" t="s">
        <v>760</v>
      </c>
      <c r="AH176" t="s">
        <v>966</v>
      </c>
      <c r="AI176">
        <v>36135</v>
      </c>
      <c r="AJ176">
        <v>3613.5</v>
      </c>
      <c r="AK176">
        <v>0</v>
      </c>
      <c r="AL176">
        <v>32521.5</v>
      </c>
    </row>
    <row r="177" spans="2:38" x14ac:dyDescent="0.3">
      <c r="B177" t="s">
        <v>1106</v>
      </c>
      <c r="C177" t="s">
        <v>760</v>
      </c>
      <c r="D177" t="s">
        <v>756</v>
      </c>
      <c r="E177" s="4">
        <v>86699</v>
      </c>
      <c r="F177" s="4"/>
      <c r="I177">
        <v>100</v>
      </c>
      <c r="J177">
        <f>G177/100*E177</f>
        <v>0</v>
      </c>
      <c r="K177">
        <f>H177/100*E177</f>
        <v>0</v>
      </c>
      <c r="L177">
        <f>I177/100*E177</f>
        <v>86699</v>
      </c>
      <c r="AF177" t="s">
        <v>1106</v>
      </c>
      <c r="AG177" t="s">
        <v>760</v>
      </c>
      <c r="AH177" t="s">
        <v>756</v>
      </c>
      <c r="AI177">
        <v>86699</v>
      </c>
      <c r="AJ177">
        <v>0</v>
      </c>
      <c r="AK177">
        <v>0</v>
      </c>
      <c r="AL177">
        <v>86699</v>
      </c>
    </row>
    <row r="178" spans="2:38" x14ac:dyDescent="0.3">
      <c r="B178" t="s">
        <v>1103</v>
      </c>
      <c r="C178" t="s">
        <v>760</v>
      </c>
      <c r="D178" t="s">
        <v>754</v>
      </c>
      <c r="E178" s="4">
        <v>92030</v>
      </c>
      <c r="F178" s="4"/>
      <c r="G178">
        <v>15</v>
      </c>
      <c r="I178">
        <v>85</v>
      </c>
      <c r="J178">
        <f>G178/100*E178</f>
        <v>13804.5</v>
      </c>
      <c r="K178">
        <f>H178/100*E178</f>
        <v>0</v>
      </c>
      <c r="L178">
        <f>I178/100*E178</f>
        <v>78225.5</v>
      </c>
      <c r="AF178" t="s">
        <v>1103</v>
      </c>
      <c r="AG178" t="s">
        <v>760</v>
      </c>
      <c r="AH178" t="s">
        <v>754</v>
      </c>
      <c r="AI178">
        <v>92030</v>
      </c>
      <c r="AJ178">
        <v>13804.5</v>
      </c>
      <c r="AK178">
        <v>0</v>
      </c>
      <c r="AL178">
        <v>78225.5</v>
      </c>
    </row>
    <row r="179" spans="2:38" x14ac:dyDescent="0.3">
      <c r="B179" t="s">
        <v>1108</v>
      </c>
      <c r="C179" t="s">
        <v>760</v>
      </c>
      <c r="D179" t="s">
        <v>760</v>
      </c>
      <c r="E179" s="4">
        <v>49435</v>
      </c>
      <c r="F179" s="4"/>
      <c r="G179">
        <v>2</v>
      </c>
      <c r="I179">
        <v>98</v>
      </c>
      <c r="J179">
        <f>G179/100*E179</f>
        <v>988.7</v>
      </c>
      <c r="K179">
        <f>H179/100*E179</f>
        <v>0</v>
      </c>
      <c r="L179">
        <f>I179/100*E179</f>
        <v>48446.299999999996</v>
      </c>
      <c r="AF179" t="s">
        <v>1108</v>
      </c>
      <c r="AG179" t="s">
        <v>760</v>
      </c>
      <c r="AH179" t="s">
        <v>760</v>
      </c>
      <c r="AI179">
        <v>49435</v>
      </c>
      <c r="AJ179">
        <v>988.7</v>
      </c>
      <c r="AK179">
        <v>0</v>
      </c>
      <c r="AL179">
        <v>48446.299999999996</v>
      </c>
    </row>
    <row r="180" spans="2:38" x14ac:dyDescent="0.3">
      <c r="B180" t="s">
        <v>1107</v>
      </c>
      <c r="C180" t="s">
        <v>760</v>
      </c>
      <c r="D180" t="s">
        <v>759</v>
      </c>
      <c r="E180" s="4">
        <v>90940</v>
      </c>
      <c r="F180" s="4"/>
      <c r="I180">
        <v>100</v>
      </c>
      <c r="J180">
        <f>G180/100*E180</f>
        <v>0</v>
      </c>
      <c r="K180">
        <f>H180/100*E180</f>
        <v>0</v>
      </c>
      <c r="L180">
        <f>I180/100*E180</f>
        <v>90940</v>
      </c>
      <c r="AF180" t="s">
        <v>1107</v>
      </c>
      <c r="AG180" t="s">
        <v>760</v>
      </c>
      <c r="AH180" t="s">
        <v>759</v>
      </c>
      <c r="AI180">
        <v>90940</v>
      </c>
      <c r="AJ180">
        <v>0</v>
      </c>
      <c r="AK180">
        <v>0</v>
      </c>
      <c r="AL180">
        <v>90940</v>
      </c>
    </row>
    <row r="181" spans="2:38" x14ac:dyDescent="0.3">
      <c r="B181" t="s">
        <v>1081</v>
      </c>
      <c r="C181" t="s">
        <v>760</v>
      </c>
      <c r="D181" t="s">
        <v>971</v>
      </c>
      <c r="E181" s="4">
        <v>153945</v>
      </c>
      <c r="F181" s="4"/>
      <c r="G181">
        <v>70</v>
      </c>
      <c r="I181">
        <v>30</v>
      </c>
      <c r="J181">
        <f>G181/100*E181</f>
        <v>107761.5</v>
      </c>
      <c r="K181">
        <f>H181/100*E181</f>
        <v>0</v>
      </c>
      <c r="L181">
        <f>I181/100*E181</f>
        <v>46183.5</v>
      </c>
      <c r="AF181" t="s">
        <v>1081</v>
      </c>
      <c r="AG181" t="s">
        <v>760</v>
      </c>
      <c r="AH181" t="s">
        <v>971</v>
      </c>
      <c r="AI181">
        <v>153945</v>
      </c>
      <c r="AJ181">
        <v>107761.5</v>
      </c>
      <c r="AK181">
        <v>0</v>
      </c>
      <c r="AL181">
        <v>46183.5</v>
      </c>
    </row>
    <row r="182" spans="2:38" x14ac:dyDescent="0.3">
      <c r="B182" t="s">
        <v>1084</v>
      </c>
      <c r="C182" t="s">
        <v>760</v>
      </c>
      <c r="D182" t="s">
        <v>733</v>
      </c>
      <c r="E182" s="4">
        <v>26068</v>
      </c>
      <c r="F182" s="4"/>
      <c r="G182">
        <v>100</v>
      </c>
      <c r="J182">
        <f>G182/100*E182</f>
        <v>26068</v>
      </c>
      <c r="K182">
        <f>H182/100*E182</f>
        <v>0</v>
      </c>
      <c r="L182">
        <f>I182/100*E182</f>
        <v>0</v>
      </c>
      <c r="AF182" t="s">
        <v>1084</v>
      </c>
      <c r="AG182" t="s">
        <v>760</v>
      </c>
      <c r="AH182" t="s">
        <v>733</v>
      </c>
      <c r="AI182">
        <v>26068</v>
      </c>
      <c r="AJ182">
        <v>26068</v>
      </c>
      <c r="AK182">
        <v>0</v>
      </c>
      <c r="AL182">
        <v>0</v>
      </c>
    </row>
    <row r="183" spans="2:38" x14ac:dyDescent="0.3">
      <c r="B183" t="s">
        <v>1090</v>
      </c>
      <c r="C183" t="s">
        <v>760</v>
      </c>
      <c r="D183" t="s">
        <v>739</v>
      </c>
      <c r="E183" s="4">
        <v>115164</v>
      </c>
      <c r="F183" s="4"/>
      <c r="G183">
        <v>35</v>
      </c>
      <c r="I183">
        <v>65</v>
      </c>
      <c r="J183">
        <f>G183/100*E183</f>
        <v>40307.399999999994</v>
      </c>
      <c r="K183">
        <f>H183/100*E183</f>
        <v>0</v>
      </c>
      <c r="L183">
        <f>I183/100*E183</f>
        <v>74856.600000000006</v>
      </c>
      <c r="AF183" t="s">
        <v>1090</v>
      </c>
      <c r="AG183" t="s">
        <v>760</v>
      </c>
      <c r="AH183" t="s">
        <v>739</v>
      </c>
      <c r="AI183">
        <v>115164</v>
      </c>
      <c r="AJ183">
        <v>40307.399999999994</v>
      </c>
      <c r="AK183">
        <v>0</v>
      </c>
      <c r="AL183">
        <v>74856.600000000006</v>
      </c>
    </row>
    <row r="184" spans="2:38" x14ac:dyDescent="0.3">
      <c r="B184" t="s">
        <v>1101</v>
      </c>
      <c r="C184" t="s">
        <v>760</v>
      </c>
      <c r="D184" t="s">
        <v>746</v>
      </c>
      <c r="E184" s="4">
        <v>118303</v>
      </c>
      <c r="F184" s="4"/>
      <c r="G184">
        <v>55</v>
      </c>
      <c r="I184">
        <v>45</v>
      </c>
      <c r="J184">
        <f>G184/100*E184</f>
        <v>65066.650000000009</v>
      </c>
      <c r="K184">
        <f>H184/100*E184</f>
        <v>0</v>
      </c>
      <c r="L184">
        <f>I184/100*E184</f>
        <v>53236.35</v>
      </c>
      <c r="AF184" t="s">
        <v>1101</v>
      </c>
      <c r="AG184" t="s">
        <v>760</v>
      </c>
      <c r="AH184" t="s">
        <v>746</v>
      </c>
      <c r="AI184">
        <v>118303</v>
      </c>
      <c r="AJ184">
        <v>65066.650000000009</v>
      </c>
      <c r="AK184">
        <v>0</v>
      </c>
      <c r="AL184">
        <v>53236.35</v>
      </c>
    </row>
    <row r="185" spans="2:38" x14ac:dyDescent="0.3">
      <c r="B185" t="s">
        <v>1097</v>
      </c>
      <c r="C185" t="s">
        <v>760</v>
      </c>
      <c r="D185" t="s">
        <v>750</v>
      </c>
      <c r="E185" s="4">
        <v>67129</v>
      </c>
      <c r="F185" s="4"/>
      <c r="I185">
        <v>100</v>
      </c>
      <c r="J185">
        <f>G185/100*E185</f>
        <v>0</v>
      </c>
      <c r="K185">
        <f>H185/100*E185</f>
        <v>0</v>
      </c>
      <c r="L185">
        <f>I185/100*E185</f>
        <v>67129</v>
      </c>
      <c r="AF185" t="s">
        <v>1097</v>
      </c>
      <c r="AG185" t="s">
        <v>760</v>
      </c>
      <c r="AH185" t="s">
        <v>750</v>
      </c>
      <c r="AI185">
        <v>67129</v>
      </c>
      <c r="AJ185">
        <v>0</v>
      </c>
      <c r="AK185">
        <v>0</v>
      </c>
      <c r="AL185">
        <v>67129</v>
      </c>
    </row>
    <row r="186" spans="2:38" x14ac:dyDescent="0.3">
      <c r="B186" t="s">
        <v>1088</v>
      </c>
      <c r="C186" t="s">
        <v>760</v>
      </c>
      <c r="D186" t="s">
        <v>737</v>
      </c>
      <c r="E186" s="4">
        <v>73978</v>
      </c>
      <c r="F186" s="4"/>
      <c r="G186">
        <v>40</v>
      </c>
      <c r="I186">
        <v>60</v>
      </c>
      <c r="J186">
        <f>G186/100*E186</f>
        <v>29591.200000000001</v>
      </c>
      <c r="K186">
        <f>H186/100*E186</f>
        <v>0</v>
      </c>
      <c r="L186">
        <f>I186/100*E186</f>
        <v>44386.799999999996</v>
      </c>
      <c r="AF186" t="s">
        <v>1088</v>
      </c>
      <c r="AG186" t="s">
        <v>760</v>
      </c>
      <c r="AH186" t="s">
        <v>737</v>
      </c>
      <c r="AI186">
        <v>73978</v>
      </c>
      <c r="AJ186">
        <v>29591.200000000001</v>
      </c>
      <c r="AK186">
        <v>0</v>
      </c>
      <c r="AL186">
        <v>44386.799999999996</v>
      </c>
    </row>
    <row r="187" spans="2:38" x14ac:dyDescent="0.3">
      <c r="B187" t="s">
        <v>1086</v>
      </c>
      <c r="C187" t="s">
        <v>760</v>
      </c>
      <c r="D187" t="s">
        <v>736</v>
      </c>
      <c r="E187" s="4">
        <v>123639</v>
      </c>
      <c r="F187" s="4"/>
      <c r="G187">
        <v>35</v>
      </c>
      <c r="I187">
        <v>65</v>
      </c>
      <c r="J187">
        <f>G187/100*E187</f>
        <v>43273.649999999994</v>
      </c>
      <c r="K187">
        <f>H187/100*E187</f>
        <v>0</v>
      </c>
      <c r="L187">
        <f>I187/100*E187</f>
        <v>80365.350000000006</v>
      </c>
      <c r="AF187" t="s">
        <v>1086</v>
      </c>
      <c r="AG187" t="s">
        <v>760</v>
      </c>
      <c r="AH187" t="s">
        <v>736</v>
      </c>
      <c r="AI187">
        <v>123639</v>
      </c>
      <c r="AJ187">
        <v>43273.649999999994</v>
      </c>
      <c r="AK187">
        <v>0</v>
      </c>
      <c r="AL187">
        <v>80365.350000000006</v>
      </c>
    </row>
    <row r="188" spans="2:38" x14ac:dyDescent="0.3">
      <c r="B188" t="s">
        <v>1099</v>
      </c>
      <c r="C188" t="s">
        <v>760</v>
      </c>
      <c r="D188" t="s">
        <v>753</v>
      </c>
      <c r="E188" s="4">
        <v>85416</v>
      </c>
      <c r="F188" s="4"/>
      <c r="G188">
        <v>3</v>
      </c>
      <c r="I188">
        <v>97</v>
      </c>
      <c r="J188">
        <f>G188/100*E188</f>
        <v>2562.48</v>
      </c>
      <c r="K188">
        <f>H188/100*E188</f>
        <v>0</v>
      </c>
      <c r="L188">
        <f>I188/100*E188</f>
        <v>82853.52</v>
      </c>
      <c r="AF188" t="s">
        <v>1099</v>
      </c>
      <c r="AG188" t="s">
        <v>760</v>
      </c>
      <c r="AH188" t="s">
        <v>753</v>
      </c>
      <c r="AI188">
        <v>85416</v>
      </c>
      <c r="AJ188">
        <v>2562.48</v>
      </c>
      <c r="AK188">
        <v>0</v>
      </c>
      <c r="AL188">
        <v>82853.52</v>
      </c>
    </row>
    <row r="189" spans="2:38" x14ac:dyDescent="0.3">
      <c r="B189" t="s">
        <v>1082</v>
      </c>
      <c r="C189" t="s">
        <v>760</v>
      </c>
      <c r="D189" t="s">
        <v>965</v>
      </c>
      <c r="E189" s="4">
        <v>28012</v>
      </c>
      <c r="F189" s="4"/>
      <c r="G189">
        <v>100</v>
      </c>
      <c r="J189">
        <f>G189/100*E189</f>
        <v>28012</v>
      </c>
      <c r="K189">
        <f>H189/100*E189</f>
        <v>0</v>
      </c>
      <c r="L189">
        <f>I189/100*E189</f>
        <v>0</v>
      </c>
      <c r="AF189" t="s">
        <v>1082</v>
      </c>
      <c r="AG189" t="s">
        <v>760</v>
      </c>
      <c r="AH189" t="s">
        <v>965</v>
      </c>
      <c r="AI189">
        <v>28012</v>
      </c>
      <c r="AJ189">
        <v>28012</v>
      </c>
      <c r="AK189">
        <v>0</v>
      </c>
      <c r="AL189">
        <v>0</v>
      </c>
    </row>
    <row r="190" spans="2:38" x14ac:dyDescent="0.3">
      <c r="B190" t="s">
        <v>1085</v>
      </c>
      <c r="C190" t="s">
        <v>760</v>
      </c>
      <c r="D190" t="s">
        <v>735</v>
      </c>
      <c r="E190" s="4">
        <v>70931</v>
      </c>
      <c r="F190" s="4"/>
      <c r="G190">
        <v>70</v>
      </c>
      <c r="I190">
        <v>30</v>
      </c>
      <c r="J190">
        <f>G190/100*E190</f>
        <v>49651.7</v>
      </c>
      <c r="K190">
        <f>H190/100*E190</f>
        <v>0</v>
      </c>
      <c r="L190">
        <f>I190/100*E190</f>
        <v>21279.3</v>
      </c>
      <c r="AF190" t="s">
        <v>1085</v>
      </c>
      <c r="AG190" t="s">
        <v>760</v>
      </c>
      <c r="AH190" t="s">
        <v>735</v>
      </c>
      <c r="AI190">
        <v>70931</v>
      </c>
      <c r="AJ190">
        <v>49651.7</v>
      </c>
      <c r="AK190">
        <v>0</v>
      </c>
      <c r="AL190">
        <v>21279.3</v>
      </c>
    </row>
    <row r="191" spans="2:38" x14ac:dyDescent="0.3">
      <c r="B191" t="s">
        <v>1105</v>
      </c>
      <c r="C191" t="s">
        <v>760</v>
      </c>
      <c r="D191" t="s">
        <v>751</v>
      </c>
      <c r="E191" s="4">
        <v>59700</v>
      </c>
      <c r="F191" s="4"/>
      <c r="I191">
        <v>100</v>
      </c>
      <c r="J191">
        <f>G191/100*E191</f>
        <v>0</v>
      </c>
      <c r="K191">
        <f>H191/100*E191</f>
        <v>0</v>
      </c>
      <c r="L191">
        <f>I191/100*E191</f>
        <v>59700</v>
      </c>
      <c r="AF191" t="s">
        <v>1105</v>
      </c>
      <c r="AG191" t="s">
        <v>760</v>
      </c>
      <c r="AH191" t="s">
        <v>751</v>
      </c>
      <c r="AI191">
        <v>59700</v>
      </c>
      <c r="AJ191">
        <v>0</v>
      </c>
      <c r="AK191">
        <v>0</v>
      </c>
      <c r="AL191">
        <v>59700</v>
      </c>
    </row>
    <row r="192" spans="2:38" x14ac:dyDescent="0.3">
      <c r="B192" t="s">
        <v>1092</v>
      </c>
      <c r="C192" t="s">
        <v>760</v>
      </c>
      <c r="D192" t="s">
        <v>742</v>
      </c>
      <c r="E192" s="4">
        <v>85068</v>
      </c>
      <c r="F192" s="4"/>
      <c r="G192">
        <v>40</v>
      </c>
      <c r="I192">
        <v>60</v>
      </c>
      <c r="J192">
        <f>G192/100*E192</f>
        <v>34027.200000000004</v>
      </c>
      <c r="K192">
        <f>H192/100*E192</f>
        <v>0</v>
      </c>
      <c r="L192">
        <f>I192/100*E192</f>
        <v>51040.799999999996</v>
      </c>
      <c r="AF192" t="s">
        <v>1092</v>
      </c>
      <c r="AG192" t="s">
        <v>760</v>
      </c>
      <c r="AH192" t="s">
        <v>742</v>
      </c>
      <c r="AI192">
        <v>85068</v>
      </c>
      <c r="AJ192">
        <v>34027.200000000004</v>
      </c>
      <c r="AK192">
        <v>0</v>
      </c>
      <c r="AL192">
        <v>51040.799999999996</v>
      </c>
    </row>
    <row r="193" spans="2:38" x14ac:dyDescent="0.3">
      <c r="B193" t="s">
        <v>1110</v>
      </c>
      <c r="C193" t="s">
        <v>760</v>
      </c>
      <c r="D193" t="s">
        <v>769</v>
      </c>
      <c r="E193" s="4">
        <v>51777</v>
      </c>
      <c r="F193" s="4"/>
      <c r="I193">
        <v>100</v>
      </c>
      <c r="J193">
        <f>G193/100*E193</f>
        <v>0</v>
      </c>
      <c r="K193">
        <f>H193/100*E193</f>
        <v>0</v>
      </c>
      <c r="L193">
        <f>I193/100*E193</f>
        <v>51777</v>
      </c>
      <c r="AF193" t="s">
        <v>1110</v>
      </c>
      <c r="AG193" t="s">
        <v>760</v>
      </c>
      <c r="AH193" t="s">
        <v>769</v>
      </c>
      <c r="AI193">
        <v>51777</v>
      </c>
      <c r="AJ193">
        <v>0</v>
      </c>
      <c r="AK193">
        <v>0</v>
      </c>
      <c r="AL193">
        <v>51777</v>
      </c>
    </row>
    <row r="194" spans="2:38" x14ac:dyDescent="0.3">
      <c r="B194" t="s">
        <v>1098</v>
      </c>
      <c r="C194" t="s">
        <v>760</v>
      </c>
      <c r="D194" t="s">
        <v>752</v>
      </c>
      <c r="E194" s="4">
        <v>26192</v>
      </c>
      <c r="F194" s="4"/>
      <c r="I194">
        <v>100</v>
      </c>
      <c r="J194">
        <f>G194/100*E194</f>
        <v>0</v>
      </c>
      <c r="K194">
        <f>H194/100*E194</f>
        <v>0</v>
      </c>
      <c r="L194">
        <f>I194/100*E194</f>
        <v>26192</v>
      </c>
      <c r="AF194" t="s">
        <v>1098</v>
      </c>
      <c r="AG194" t="s">
        <v>760</v>
      </c>
      <c r="AH194" t="s">
        <v>752</v>
      </c>
      <c r="AI194">
        <v>26192</v>
      </c>
      <c r="AJ194">
        <v>0</v>
      </c>
      <c r="AK194">
        <v>0</v>
      </c>
      <c r="AL194">
        <v>26192</v>
      </c>
    </row>
    <row r="195" spans="2:38" x14ac:dyDescent="0.3">
      <c r="B195" t="s">
        <v>1102</v>
      </c>
      <c r="C195" t="s">
        <v>760</v>
      </c>
      <c r="D195" t="s">
        <v>748</v>
      </c>
      <c r="E195" s="4">
        <v>18092</v>
      </c>
      <c r="F195" s="4"/>
      <c r="G195">
        <v>20</v>
      </c>
      <c r="I195">
        <v>80</v>
      </c>
      <c r="J195">
        <f>G195/100*E195</f>
        <v>3618.4</v>
      </c>
      <c r="K195">
        <f>H195/100*E195</f>
        <v>0</v>
      </c>
      <c r="L195">
        <f>I195/100*E195</f>
        <v>14473.6</v>
      </c>
      <c r="AF195" t="s">
        <v>1102</v>
      </c>
      <c r="AG195" t="s">
        <v>760</v>
      </c>
      <c r="AH195" t="s">
        <v>748</v>
      </c>
      <c r="AI195">
        <v>18092</v>
      </c>
      <c r="AJ195">
        <v>3618.4</v>
      </c>
      <c r="AK195">
        <v>0</v>
      </c>
      <c r="AL195">
        <v>14473.6</v>
      </c>
    </row>
    <row r="196" spans="2:38" x14ac:dyDescent="0.3">
      <c r="B196" t="s">
        <v>1109</v>
      </c>
      <c r="C196" t="s">
        <v>760</v>
      </c>
      <c r="D196" t="s">
        <v>764</v>
      </c>
      <c r="E196" s="4">
        <v>102893</v>
      </c>
      <c r="F196" s="4"/>
      <c r="G196">
        <v>30</v>
      </c>
      <c r="I196">
        <v>70</v>
      </c>
      <c r="J196">
        <f>G196/100*E196</f>
        <v>30867.899999999998</v>
      </c>
      <c r="K196">
        <f>H196/100*E196</f>
        <v>0</v>
      </c>
      <c r="L196">
        <f>I196/100*E196</f>
        <v>72025.099999999991</v>
      </c>
      <c r="AF196" t="s">
        <v>1109</v>
      </c>
      <c r="AG196" t="s">
        <v>760</v>
      </c>
      <c r="AH196" t="s">
        <v>764</v>
      </c>
      <c r="AI196">
        <v>102893</v>
      </c>
      <c r="AJ196">
        <v>30867.899999999998</v>
      </c>
      <c r="AK196">
        <v>0</v>
      </c>
      <c r="AL196">
        <v>72025.099999999991</v>
      </c>
    </row>
    <row r="197" spans="2:38" x14ac:dyDescent="0.3">
      <c r="B197" t="s">
        <v>999</v>
      </c>
      <c r="C197" t="s">
        <v>624</v>
      </c>
      <c r="D197" t="s">
        <v>623</v>
      </c>
      <c r="E197" s="4">
        <v>231571</v>
      </c>
      <c r="F197" s="4"/>
      <c r="G197">
        <v>100</v>
      </c>
      <c r="J197">
        <f>G197/100*E197</f>
        <v>231571</v>
      </c>
      <c r="K197">
        <f>H197/100*E197</f>
        <v>0</v>
      </c>
      <c r="L197">
        <f>I197/100*E197</f>
        <v>0</v>
      </c>
      <c r="AF197" t="s">
        <v>999</v>
      </c>
      <c r="AG197" t="s">
        <v>624</v>
      </c>
      <c r="AH197" t="s">
        <v>623</v>
      </c>
      <c r="AI197">
        <v>231571</v>
      </c>
      <c r="AJ197">
        <v>231571</v>
      </c>
      <c r="AK197">
        <v>0</v>
      </c>
      <c r="AL197">
        <v>0</v>
      </c>
    </row>
    <row r="198" spans="2:38" x14ac:dyDescent="0.3">
      <c r="B198" t="s">
        <v>987</v>
      </c>
      <c r="C198" t="s">
        <v>624</v>
      </c>
      <c r="D198" t="s">
        <v>632</v>
      </c>
      <c r="E198" s="4">
        <v>168662</v>
      </c>
      <c r="F198" s="4"/>
      <c r="G198">
        <v>97</v>
      </c>
      <c r="I198">
        <v>3</v>
      </c>
      <c r="J198">
        <f>G198/100*E198</f>
        <v>163602.13999999998</v>
      </c>
      <c r="K198">
        <f>H198/100*E198</f>
        <v>0</v>
      </c>
      <c r="L198">
        <f>I198/100*E198</f>
        <v>5059.8599999999997</v>
      </c>
      <c r="AF198" t="s">
        <v>987</v>
      </c>
      <c r="AG198" t="s">
        <v>624</v>
      </c>
      <c r="AH198" t="s">
        <v>632</v>
      </c>
      <c r="AI198">
        <v>168662</v>
      </c>
      <c r="AJ198">
        <v>163602.13999999998</v>
      </c>
      <c r="AK198">
        <v>0</v>
      </c>
      <c r="AL198">
        <v>5059.8599999999997</v>
      </c>
    </row>
    <row r="199" spans="2:38" x14ac:dyDescent="0.3">
      <c r="B199" t="s">
        <v>998</v>
      </c>
      <c r="C199" t="s">
        <v>624</v>
      </c>
      <c r="D199" t="s">
        <v>649</v>
      </c>
      <c r="E199" s="4">
        <v>152317</v>
      </c>
      <c r="F199" s="4"/>
      <c r="G199">
        <v>90</v>
      </c>
      <c r="I199">
        <v>10</v>
      </c>
      <c r="J199">
        <f>G199/100*E199</f>
        <v>137085.30000000002</v>
      </c>
      <c r="K199">
        <f>H199/100*E199</f>
        <v>0</v>
      </c>
      <c r="L199">
        <f>I199/100*E199</f>
        <v>15231.7</v>
      </c>
      <c r="AF199" t="s">
        <v>998</v>
      </c>
      <c r="AG199" t="s">
        <v>624</v>
      </c>
      <c r="AH199" t="s">
        <v>649</v>
      </c>
      <c r="AI199">
        <v>152317</v>
      </c>
      <c r="AJ199">
        <v>137085.30000000002</v>
      </c>
      <c r="AK199">
        <v>0</v>
      </c>
      <c r="AL199">
        <v>15231.7</v>
      </c>
    </row>
    <row r="200" spans="2:38" x14ac:dyDescent="0.3">
      <c r="B200" t="s">
        <v>991</v>
      </c>
      <c r="C200" t="s">
        <v>624</v>
      </c>
      <c r="D200" t="s">
        <v>636</v>
      </c>
      <c r="E200" s="4">
        <v>212572</v>
      </c>
      <c r="F200" s="4"/>
      <c r="G200">
        <v>99.5</v>
      </c>
      <c r="I200">
        <v>0.5</v>
      </c>
      <c r="J200">
        <f>G200/100*E200</f>
        <v>211509.13999999998</v>
      </c>
      <c r="K200">
        <f>H200/100*E200</f>
        <v>0</v>
      </c>
      <c r="L200">
        <f>I200/100*E200</f>
        <v>1062.8600000000001</v>
      </c>
      <c r="AF200" t="s">
        <v>991</v>
      </c>
      <c r="AG200" t="s">
        <v>624</v>
      </c>
      <c r="AH200" t="s">
        <v>636</v>
      </c>
      <c r="AI200">
        <v>212572</v>
      </c>
      <c r="AJ200">
        <v>211509.13999999998</v>
      </c>
      <c r="AK200">
        <v>0</v>
      </c>
      <c r="AL200">
        <v>1062.8600000000001</v>
      </c>
    </row>
    <row r="201" spans="2:38" x14ac:dyDescent="0.3">
      <c r="B201" t="s">
        <v>981</v>
      </c>
      <c r="C201" t="s">
        <v>624</v>
      </c>
      <c r="D201" t="s">
        <v>621</v>
      </c>
      <c r="E201" s="4">
        <v>154822</v>
      </c>
      <c r="F201" s="4"/>
      <c r="G201">
        <v>60</v>
      </c>
      <c r="I201">
        <v>40</v>
      </c>
      <c r="J201">
        <f>G201/100*E201</f>
        <v>92893.2</v>
      </c>
      <c r="K201">
        <f>H201/100*E201</f>
        <v>0</v>
      </c>
      <c r="L201">
        <f>I201/100*E201</f>
        <v>61928.800000000003</v>
      </c>
      <c r="AF201" t="s">
        <v>981</v>
      </c>
      <c r="AG201" t="s">
        <v>624</v>
      </c>
      <c r="AH201" t="s">
        <v>621</v>
      </c>
      <c r="AI201">
        <v>154822</v>
      </c>
      <c r="AJ201">
        <v>92893.2</v>
      </c>
      <c r="AK201">
        <v>0</v>
      </c>
      <c r="AL201">
        <v>61928.800000000003</v>
      </c>
    </row>
    <row r="202" spans="2:38" x14ac:dyDescent="0.3">
      <c r="B202" t="s">
        <v>984</v>
      </c>
      <c r="C202" t="s">
        <v>624</v>
      </c>
      <c r="D202" t="s">
        <v>627</v>
      </c>
      <c r="E202" s="4">
        <v>110134</v>
      </c>
      <c r="F202" s="4"/>
      <c r="G202">
        <v>98</v>
      </c>
      <c r="I202">
        <v>2</v>
      </c>
      <c r="J202">
        <f>G202/100*E202</f>
        <v>107931.31999999999</v>
      </c>
      <c r="K202">
        <f>H202/100*E202</f>
        <v>0</v>
      </c>
      <c r="L202">
        <f>I202/100*E202</f>
        <v>2202.6799999999998</v>
      </c>
      <c r="AF202" t="s">
        <v>984</v>
      </c>
      <c r="AG202" t="s">
        <v>624</v>
      </c>
      <c r="AH202" t="s">
        <v>627</v>
      </c>
      <c r="AI202">
        <v>110134</v>
      </c>
      <c r="AJ202">
        <v>107931.31999999999</v>
      </c>
      <c r="AK202">
        <v>0</v>
      </c>
      <c r="AL202">
        <v>2202.6799999999998</v>
      </c>
    </row>
    <row r="203" spans="2:38" x14ac:dyDescent="0.3">
      <c r="B203" t="s">
        <v>983</v>
      </c>
      <c r="C203" t="s">
        <v>624</v>
      </c>
      <c r="D203" t="s">
        <v>626</v>
      </c>
      <c r="E203" s="4">
        <v>113578</v>
      </c>
      <c r="F203" s="4"/>
      <c r="G203">
        <v>1</v>
      </c>
      <c r="I203">
        <v>99</v>
      </c>
      <c r="J203">
        <f>G203/100*E203</f>
        <v>1135.78</v>
      </c>
      <c r="K203">
        <f>H203/100*E203</f>
        <v>0</v>
      </c>
      <c r="L203">
        <f>I203/100*E203</f>
        <v>112442.22</v>
      </c>
      <c r="AF203" t="s">
        <v>983</v>
      </c>
      <c r="AG203" t="s">
        <v>624</v>
      </c>
      <c r="AH203" t="s">
        <v>626</v>
      </c>
      <c r="AI203">
        <v>113578</v>
      </c>
      <c r="AJ203">
        <v>1135.78</v>
      </c>
      <c r="AK203">
        <v>0</v>
      </c>
      <c r="AL203">
        <v>112442.22</v>
      </c>
    </row>
    <row r="204" spans="2:38" x14ac:dyDescent="0.3">
      <c r="B204" t="s">
        <v>994</v>
      </c>
      <c r="C204" t="s">
        <v>624</v>
      </c>
      <c r="D204" t="s">
        <v>639</v>
      </c>
      <c r="E204" s="4">
        <v>103719</v>
      </c>
      <c r="F204" s="4"/>
      <c r="G204">
        <v>100</v>
      </c>
      <c r="J204">
        <f>G204/100*E204</f>
        <v>103719</v>
      </c>
      <c r="K204">
        <f>H204/100*E204</f>
        <v>0</v>
      </c>
      <c r="L204">
        <f>I204/100*E204</f>
        <v>0</v>
      </c>
      <c r="AF204" t="s">
        <v>994</v>
      </c>
      <c r="AG204" t="s">
        <v>624</v>
      </c>
      <c r="AH204" t="s">
        <v>639</v>
      </c>
      <c r="AI204">
        <v>103719</v>
      </c>
      <c r="AJ204">
        <v>103719</v>
      </c>
      <c r="AK204">
        <v>0</v>
      </c>
      <c r="AL204">
        <v>0</v>
      </c>
    </row>
    <row r="205" spans="2:38" x14ac:dyDescent="0.3">
      <c r="B205" t="s">
        <v>986</v>
      </c>
      <c r="C205" t="s">
        <v>624</v>
      </c>
      <c r="D205" t="s">
        <v>631</v>
      </c>
      <c r="E205" s="4">
        <v>121870</v>
      </c>
      <c r="F205" s="4"/>
      <c r="G205">
        <v>65</v>
      </c>
      <c r="I205">
        <v>35</v>
      </c>
      <c r="J205">
        <f>G205/100*E205</f>
        <v>79215.5</v>
      </c>
      <c r="K205">
        <f>H205/100*E205</f>
        <v>0</v>
      </c>
      <c r="L205">
        <f>I205/100*E205</f>
        <v>42654.5</v>
      </c>
      <c r="AF205" t="s">
        <v>986</v>
      </c>
      <c r="AG205" t="s">
        <v>624</v>
      </c>
      <c r="AH205" t="s">
        <v>631</v>
      </c>
      <c r="AI205">
        <v>121870</v>
      </c>
      <c r="AJ205">
        <v>79215.5</v>
      </c>
      <c r="AK205">
        <v>0</v>
      </c>
      <c r="AL205">
        <v>42654.5</v>
      </c>
    </row>
    <row r="206" spans="2:38" x14ac:dyDescent="0.3">
      <c r="B206" t="s">
        <v>995</v>
      </c>
      <c r="C206" t="s">
        <v>624</v>
      </c>
      <c r="D206" t="s">
        <v>644</v>
      </c>
      <c r="E206" s="4">
        <v>164818</v>
      </c>
      <c r="F206" s="4"/>
      <c r="G206">
        <v>100</v>
      </c>
      <c r="J206">
        <f>G206/100*E206</f>
        <v>164818</v>
      </c>
      <c r="K206">
        <f>H206/100*E206</f>
        <v>0</v>
      </c>
      <c r="L206">
        <f>I206/100*E206</f>
        <v>0</v>
      </c>
      <c r="AF206" t="s">
        <v>995</v>
      </c>
      <c r="AG206" t="s">
        <v>624</v>
      </c>
      <c r="AH206" t="s">
        <v>644</v>
      </c>
      <c r="AI206">
        <v>164818</v>
      </c>
      <c r="AJ206">
        <v>164818</v>
      </c>
      <c r="AK206">
        <v>0</v>
      </c>
      <c r="AL206">
        <v>0</v>
      </c>
    </row>
    <row r="207" spans="2:38" x14ac:dyDescent="0.3">
      <c r="B207" t="s">
        <v>985</v>
      </c>
      <c r="C207" t="s">
        <v>624</v>
      </c>
      <c r="D207" t="s">
        <v>628</v>
      </c>
      <c r="E207" s="4">
        <v>59199</v>
      </c>
      <c r="F207" s="4"/>
      <c r="G207">
        <v>100</v>
      </c>
      <c r="J207">
        <f>G207/100*E207</f>
        <v>59199</v>
      </c>
      <c r="K207">
        <f>H207/100*E207</f>
        <v>0</v>
      </c>
      <c r="L207">
        <f>I207/100*E207</f>
        <v>0</v>
      </c>
      <c r="AF207" t="s">
        <v>985</v>
      </c>
      <c r="AG207" t="s">
        <v>624</v>
      </c>
      <c r="AH207" t="s">
        <v>628</v>
      </c>
      <c r="AI207">
        <v>59199</v>
      </c>
      <c r="AJ207">
        <v>59199</v>
      </c>
      <c r="AK207">
        <v>0</v>
      </c>
      <c r="AL207">
        <v>0</v>
      </c>
    </row>
    <row r="208" spans="2:38" x14ac:dyDescent="0.3">
      <c r="B208" t="s">
        <v>993</v>
      </c>
      <c r="C208" t="s">
        <v>624</v>
      </c>
      <c r="D208" t="s">
        <v>638</v>
      </c>
      <c r="E208" s="4">
        <v>170779</v>
      </c>
      <c r="F208" s="4"/>
      <c r="G208">
        <v>100</v>
      </c>
      <c r="J208">
        <f>G208/100*E208</f>
        <v>170779</v>
      </c>
      <c r="K208">
        <f>H208/100*E208</f>
        <v>0</v>
      </c>
      <c r="L208">
        <f>I208/100*E208</f>
        <v>0</v>
      </c>
      <c r="AF208" t="s">
        <v>993</v>
      </c>
      <c r="AG208" t="s">
        <v>624</v>
      </c>
      <c r="AH208" t="s">
        <v>638</v>
      </c>
      <c r="AI208">
        <v>170779</v>
      </c>
      <c r="AJ208">
        <v>170779</v>
      </c>
      <c r="AK208">
        <v>0</v>
      </c>
      <c r="AL208">
        <v>0</v>
      </c>
    </row>
    <row r="209" spans="2:38" x14ac:dyDescent="0.3">
      <c r="B209" t="s">
        <v>996</v>
      </c>
      <c r="C209" t="s">
        <v>624</v>
      </c>
      <c r="D209" t="s">
        <v>646</v>
      </c>
      <c r="E209" s="4">
        <v>244726</v>
      </c>
      <c r="F209" s="4"/>
      <c r="G209">
        <v>100</v>
      </c>
      <c r="J209">
        <f>G209/100*E209</f>
        <v>244726</v>
      </c>
      <c r="K209">
        <f>H209/100*E209</f>
        <v>0</v>
      </c>
      <c r="L209">
        <f>I209/100*E209</f>
        <v>0</v>
      </c>
      <c r="AF209" t="s">
        <v>996</v>
      </c>
      <c r="AG209" t="s">
        <v>624</v>
      </c>
      <c r="AH209" t="s">
        <v>646</v>
      </c>
      <c r="AI209">
        <v>244726</v>
      </c>
      <c r="AJ209">
        <v>244726</v>
      </c>
      <c r="AK209">
        <v>0</v>
      </c>
      <c r="AL209">
        <v>0</v>
      </c>
    </row>
    <row r="210" spans="2:38" x14ac:dyDescent="0.3">
      <c r="B210" t="s">
        <v>990</v>
      </c>
      <c r="C210" t="s">
        <v>624</v>
      </c>
      <c r="D210" t="s">
        <v>635</v>
      </c>
      <c r="E210" s="4">
        <v>132703</v>
      </c>
      <c r="F210" s="4"/>
      <c r="G210">
        <v>100</v>
      </c>
      <c r="J210">
        <f>G210/100*E210</f>
        <v>132703</v>
      </c>
      <c r="K210">
        <f>H210/100*E210</f>
        <v>0</v>
      </c>
      <c r="L210">
        <f>I210/100*E210</f>
        <v>0</v>
      </c>
      <c r="AF210" t="s">
        <v>990</v>
      </c>
      <c r="AG210" t="s">
        <v>624</v>
      </c>
      <c r="AH210" t="s">
        <v>635</v>
      </c>
      <c r="AI210">
        <v>132703</v>
      </c>
      <c r="AJ210">
        <v>132703</v>
      </c>
      <c r="AK210">
        <v>0</v>
      </c>
      <c r="AL210">
        <v>0</v>
      </c>
    </row>
    <row r="211" spans="2:38" x14ac:dyDescent="0.3">
      <c r="B211" t="s">
        <v>989</v>
      </c>
      <c r="C211" t="s">
        <v>624</v>
      </c>
      <c r="D211" t="s">
        <v>634</v>
      </c>
      <c r="E211" s="4">
        <v>117594</v>
      </c>
      <c r="F211" s="4"/>
      <c r="G211">
        <v>75</v>
      </c>
      <c r="I211">
        <v>25</v>
      </c>
      <c r="J211">
        <f>G211/100*E211</f>
        <v>88195.5</v>
      </c>
      <c r="K211">
        <f>H211/100*E211</f>
        <v>0</v>
      </c>
      <c r="L211">
        <f>I211/100*E211</f>
        <v>29398.5</v>
      </c>
      <c r="AF211" t="s">
        <v>989</v>
      </c>
      <c r="AG211" t="s">
        <v>624</v>
      </c>
      <c r="AH211" t="s">
        <v>634</v>
      </c>
      <c r="AI211">
        <v>117594</v>
      </c>
      <c r="AJ211">
        <v>88195.5</v>
      </c>
      <c r="AK211">
        <v>0</v>
      </c>
      <c r="AL211">
        <v>29398.5</v>
      </c>
    </row>
    <row r="212" spans="2:38" x14ac:dyDescent="0.3">
      <c r="B212" t="s">
        <v>988</v>
      </c>
      <c r="C212" t="s">
        <v>624</v>
      </c>
      <c r="D212" t="s">
        <v>633</v>
      </c>
      <c r="E212" s="4">
        <v>155263</v>
      </c>
      <c r="F212" s="4"/>
      <c r="G212">
        <v>99</v>
      </c>
      <c r="I212">
        <v>1</v>
      </c>
      <c r="J212">
        <f>G212/100*E212</f>
        <v>153710.37</v>
      </c>
      <c r="K212">
        <f>H212/100*E212</f>
        <v>0</v>
      </c>
      <c r="L212">
        <f>I212/100*E212</f>
        <v>1552.63</v>
      </c>
      <c r="AF212" t="s">
        <v>988</v>
      </c>
      <c r="AG212" t="s">
        <v>624</v>
      </c>
      <c r="AH212" t="s">
        <v>633</v>
      </c>
      <c r="AI212">
        <v>155263</v>
      </c>
      <c r="AJ212">
        <v>153710.37</v>
      </c>
      <c r="AK212">
        <v>0</v>
      </c>
      <c r="AL212">
        <v>1552.63</v>
      </c>
    </row>
    <row r="213" spans="2:38" x14ac:dyDescent="0.3">
      <c r="B213" t="s">
        <v>1000</v>
      </c>
      <c r="C213" t="s">
        <v>624</v>
      </c>
      <c r="D213" t="s">
        <v>624</v>
      </c>
      <c r="E213" s="4">
        <v>211118</v>
      </c>
      <c r="F213" s="4"/>
      <c r="G213">
        <v>98</v>
      </c>
      <c r="I213">
        <v>2</v>
      </c>
      <c r="J213">
        <f>G213/100*E213</f>
        <v>206895.63999999998</v>
      </c>
      <c r="K213">
        <f>H213/100*E213</f>
        <v>0</v>
      </c>
      <c r="L213">
        <f>I213/100*E213</f>
        <v>4222.3599999999997</v>
      </c>
      <c r="AF213" t="s">
        <v>1000</v>
      </c>
      <c r="AG213" t="s">
        <v>624</v>
      </c>
      <c r="AH213" t="s">
        <v>624</v>
      </c>
      <c r="AI213">
        <v>211118</v>
      </c>
      <c r="AJ213">
        <v>206895.63999999998</v>
      </c>
      <c r="AK213">
        <v>0</v>
      </c>
      <c r="AL213">
        <v>4222.3599999999997</v>
      </c>
    </row>
    <row r="214" spans="2:38" x14ac:dyDescent="0.3">
      <c r="B214" t="s">
        <v>992</v>
      </c>
      <c r="C214" t="s">
        <v>624</v>
      </c>
      <c r="D214" t="s">
        <v>637</v>
      </c>
      <c r="E214" s="4">
        <v>167887</v>
      </c>
      <c r="F214" s="4" t="s">
        <v>1874</v>
      </c>
      <c r="G214">
        <v>45</v>
      </c>
      <c r="I214">
        <v>55</v>
      </c>
      <c r="J214">
        <f>G214/100*E214</f>
        <v>75549.150000000009</v>
      </c>
      <c r="K214">
        <f>H214/100*E214</f>
        <v>0</v>
      </c>
      <c r="L214">
        <f>I214/100*E214</f>
        <v>92337.85</v>
      </c>
      <c r="AF214" t="s">
        <v>992</v>
      </c>
      <c r="AG214" t="s">
        <v>624</v>
      </c>
      <c r="AH214" t="s">
        <v>637</v>
      </c>
      <c r="AI214">
        <v>167887</v>
      </c>
      <c r="AJ214">
        <v>75549.150000000009</v>
      </c>
      <c r="AK214">
        <v>0</v>
      </c>
      <c r="AL214">
        <v>92337.85</v>
      </c>
    </row>
    <row r="215" spans="2:38" x14ac:dyDescent="0.3">
      <c r="B215" t="s">
        <v>997</v>
      </c>
      <c r="C215" t="s">
        <v>624</v>
      </c>
      <c r="D215" t="s">
        <v>647</v>
      </c>
      <c r="E215" s="4">
        <v>114598</v>
      </c>
      <c r="F215" s="4"/>
      <c r="G215">
        <v>100</v>
      </c>
      <c r="J215">
        <f>G215/100*E215</f>
        <v>114598</v>
      </c>
      <c r="K215">
        <f>H215/100*E215</f>
        <v>0</v>
      </c>
      <c r="L215">
        <f>I215/100*E215</f>
        <v>0</v>
      </c>
      <c r="AF215" t="s">
        <v>997</v>
      </c>
      <c r="AG215" t="s">
        <v>624</v>
      </c>
      <c r="AH215" t="s">
        <v>647</v>
      </c>
      <c r="AI215">
        <v>114598</v>
      </c>
      <c r="AJ215">
        <v>114598</v>
      </c>
      <c r="AK215">
        <v>0</v>
      </c>
      <c r="AL215">
        <v>0</v>
      </c>
    </row>
    <row r="216" spans="2:38" x14ac:dyDescent="0.3">
      <c r="B216" t="s">
        <v>982</v>
      </c>
      <c r="C216" t="s">
        <v>624</v>
      </c>
      <c r="D216" t="s">
        <v>622</v>
      </c>
      <c r="E216" s="4">
        <v>262070</v>
      </c>
      <c r="F216" s="4"/>
      <c r="G216">
        <v>20</v>
      </c>
      <c r="I216">
        <v>80</v>
      </c>
      <c r="J216">
        <f>G216/100*E216</f>
        <v>52414</v>
      </c>
      <c r="K216">
        <f>H216/100*E216</f>
        <v>0</v>
      </c>
      <c r="L216">
        <f>I216/100*E216</f>
        <v>209656</v>
      </c>
      <c r="AF216" t="s">
        <v>982</v>
      </c>
      <c r="AG216" t="s">
        <v>624</v>
      </c>
      <c r="AH216" t="s">
        <v>622</v>
      </c>
      <c r="AI216">
        <v>262070</v>
      </c>
      <c r="AJ216">
        <v>52414</v>
      </c>
      <c r="AK216">
        <v>0</v>
      </c>
      <c r="AL216">
        <v>209656</v>
      </c>
    </row>
    <row r="217" spans="2:38" x14ac:dyDescent="0.3">
      <c r="B217" t="s">
        <v>1240</v>
      </c>
      <c r="C217" t="s">
        <v>1239</v>
      </c>
      <c r="D217" t="s">
        <v>866</v>
      </c>
      <c r="E217" s="4">
        <v>80431</v>
      </c>
      <c r="F217" s="4"/>
      <c r="G217">
        <v>100</v>
      </c>
      <c r="J217">
        <f>G217/100*E217</f>
        <v>80431</v>
      </c>
      <c r="K217">
        <f>H217/100*E217</f>
        <v>0</v>
      </c>
      <c r="L217">
        <f>I217/100*E217</f>
        <v>0</v>
      </c>
      <c r="AF217" t="s">
        <v>1240</v>
      </c>
      <c r="AG217" t="s">
        <v>1239</v>
      </c>
      <c r="AH217" t="s">
        <v>866</v>
      </c>
      <c r="AI217">
        <v>80431</v>
      </c>
      <c r="AJ217">
        <v>80431</v>
      </c>
      <c r="AK217">
        <v>0</v>
      </c>
      <c r="AL217">
        <v>0</v>
      </c>
    </row>
    <row r="218" spans="2:38" x14ac:dyDescent="0.3">
      <c r="B218" t="s">
        <v>1253</v>
      </c>
      <c r="C218" t="s">
        <v>1239</v>
      </c>
      <c r="D218" t="s">
        <v>883</v>
      </c>
      <c r="E218" s="4">
        <v>41392</v>
      </c>
      <c r="F218" s="4"/>
      <c r="G218">
        <v>100</v>
      </c>
      <c r="J218">
        <f>G218/100*E218</f>
        <v>41392</v>
      </c>
      <c r="K218">
        <f>H218/100*E218</f>
        <v>0</v>
      </c>
      <c r="L218">
        <f>I218/100*E218</f>
        <v>0</v>
      </c>
      <c r="AF218" t="s">
        <v>1253</v>
      </c>
      <c r="AG218" t="s">
        <v>1239</v>
      </c>
      <c r="AH218" t="s">
        <v>883</v>
      </c>
      <c r="AI218">
        <v>41392</v>
      </c>
      <c r="AJ218">
        <v>41392</v>
      </c>
      <c r="AK218">
        <v>0</v>
      </c>
      <c r="AL218">
        <v>0</v>
      </c>
    </row>
    <row r="219" spans="2:38" x14ac:dyDescent="0.3">
      <c r="B219" t="s">
        <v>1252</v>
      </c>
      <c r="C219" t="s">
        <v>1239</v>
      </c>
      <c r="D219" t="s">
        <v>882</v>
      </c>
      <c r="E219" s="4">
        <v>70166</v>
      </c>
      <c r="F219" s="4"/>
      <c r="G219">
        <v>100</v>
      </c>
      <c r="J219">
        <f>G219/100*E219</f>
        <v>70166</v>
      </c>
      <c r="K219">
        <f>H219/100*E219</f>
        <v>0</v>
      </c>
      <c r="L219">
        <f>I219/100*E219</f>
        <v>0</v>
      </c>
      <c r="AF219" t="s">
        <v>1252</v>
      </c>
      <c r="AG219" t="s">
        <v>1239</v>
      </c>
      <c r="AH219" t="s">
        <v>882</v>
      </c>
      <c r="AI219">
        <v>70166</v>
      </c>
      <c r="AJ219">
        <v>70166</v>
      </c>
      <c r="AK219">
        <v>0</v>
      </c>
      <c r="AL219">
        <v>0</v>
      </c>
    </row>
    <row r="220" spans="2:38" x14ac:dyDescent="0.3">
      <c r="B220" t="s">
        <v>1242</v>
      </c>
      <c r="C220" t="s">
        <v>1239</v>
      </c>
      <c r="D220" t="s">
        <v>867</v>
      </c>
      <c r="E220" s="4">
        <v>58495</v>
      </c>
      <c r="F220" s="4"/>
      <c r="G220">
        <v>100</v>
      </c>
      <c r="J220">
        <f>G220/100*E220</f>
        <v>58495</v>
      </c>
      <c r="K220">
        <f>H220/100*E220</f>
        <v>0</v>
      </c>
      <c r="L220">
        <f>I220/100*E220</f>
        <v>0</v>
      </c>
      <c r="AF220" t="s">
        <v>1242</v>
      </c>
      <c r="AG220" t="s">
        <v>1239</v>
      </c>
      <c r="AH220" t="s">
        <v>867</v>
      </c>
      <c r="AI220">
        <v>58495</v>
      </c>
      <c r="AJ220">
        <v>58495</v>
      </c>
      <c r="AK220">
        <v>0</v>
      </c>
      <c r="AL220">
        <v>0</v>
      </c>
    </row>
    <row r="221" spans="2:38" x14ac:dyDescent="0.3">
      <c r="B221" t="s">
        <v>1247</v>
      </c>
      <c r="C221" t="s">
        <v>1239</v>
      </c>
      <c r="D221" t="s">
        <v>869</v>
      </c>
      <c r="E221" s="4">
        <v>42872</v>
      </c>
      <c r="F221" s="4"/>
      <c r="G221">
        <v>100</v>
      </c>
      <c r="J221">
        <f>G221/100*E221</f>
        <v>42872</v>
      </c>
      <c r="K221">
        <f>H221/100*E221</f>
        <v>0</v>
      </c>
      <c r="L221">
        <f>I221/100*E221</f>
        <v>0</v>
      </c>
      <c r="AF221" t="s">
        <v>1247</v>
      </c>
      <c r="AG221" t="s">
        <v>1239</v>
      </c>
      <c r="AH221" t="s">
        <v>869</v>
      </c>
      <c r="AI221">
        <v>42872</v>
      </c>
      <c r="AJ221">
        <v>42872</v>
      </c>
      <c r="AK221">
        <v>0</v>
      </c>
      <c r="AL221">
        <v>0</v>
      </c>
    </row>
    <row r="222" spans="2:38" x14ac:dyDescent="0.3">
      <c r="B222" t="s">
        <v>1251</v>
      </c>
      <c r="C222" t="s">
        <v>1239</v>
      </c>
      <c r="D222" t="s">
        <v>881</v>
      </c>
      <c r="E222" s="4">
        <v>81737</v>
      </c>
      <c r="F222" s="4"/>
      <c r="G222">
        <v>100</v>
      </c>
      <c r="J222">
        <f>G222/100*E222</f>
        <v>81737</v>
      </c>
      <c r="K222">
        <f>H222/100*E222</f>
        <v>0</v>
      </c>
      <c r="L222">
        <f>I222/100*E222</f>
        <v>0</v>
      </c>
      <c r="AF222" t="s">
        <v>1251</v>
      </c>
      <c r="AG222" t="s">
        <v>1239</v>
      </c>
      <c r="AH222" t="s">
        <v>881</v>
      </c>
      <c r="AI222">
        <v>81737</v>
      </c>
      <c r="AJ222">
        <v>81737</v>
      </c>
      <c r="AK222">
        <v>0</v>
      </c>
      <c r="AL222">
        <v>0</v>
      </c>
    </row>
    <row r="223" spans="2:38" x14ac:dyDescent="0.3">
      <c r="B223" t="s">
        <v>1248</v>
      </c>
      <c r="C223" t="s">
        <v>1239</v>
      </c>
      <c r="D223" t="s">
        <v>876</v>
      </c>
      <c r="E223" s="4">
        <v>40994</v>
      </c>
      <c r="F223" s="4"/>
      <c r="G223">
        <v>100</v>
      </c>
      <c r="J223">
        <f>G223/100*E223</f>
        <v>40994</v>
      </c>
      <c r="K223">
        <f>H223/100*E223</f>
        <v>0</v>
      </c>
      <c r="L223">
        <f>I223/100*E223</f>
        <v>0</v>
      </c>
      <c r="AF223" t="s">
        <v>1248</v>
      </c>
      <c r="AG223" t="s">
        <v>1239</v>
      </c>
      <c r="AH223" t="s">
        <v>876</v>
      </c>
      <c r="AI223">
        <v>40994</v>
      </c>
      <c r="AJ223">
        <v>40994</v>
      </c>
      <c r="AK223">
        <v>0</v>
      </c>
      <c r="AL223">
        <v>0</v>
      </c>
    </row>
    <row r="224" spans="2:38" x14ac:dyDescent="0.3">
      <c r="B224" t="s">
        <v>1249</v>
      </c>
      <c r="C224" t="s">
        <v>1239</v>
      </c>
      <c r="D224" t="s">
        <v>878</v>
      </c>
      <c r="E224" s="4">
        <v>144439</v>
      </c>
      <c r="F224" s="4"/>
      <c r="G224">
        <v>100</v>
      </c>
      <c r="J224">
        <f>G224/100*E224</f>
        <v>144439</v>
      </c>
      <c r="K224">
        <f>H224/100*E224</f>
        <v>0</v>
      </c>
      <c r="L224">
        <f>I224/100*E224</f>
        <v>0</v>
      </c>
      <c r="AF224" t="s">
        <v>1249</v>
      </c>
      <c r="AG224" t="s">
        <v>1239</v>
      </c>
      <c r="AH224" t="s">
        <v>878</v>
      </c>
      <c r="AI224">
        <v>144439</v>
      </c>
      <c r="AJ224">
        <v>144439</v>
      </c>
      <c r="AK224">
        <v>0</v>
      </c>
      <c r="AL224">
        <v>0</v>
      </c>
    </row>
    <row r="225" spans="2:38" x14ac:dyDescent="0.3">
      <c r="B225" t="s">
        <v>1244</v>
      </c>
      <c r="C225" t="s">
        <v>1239</v>
      </c>
      <c r="D225" t="s">
        <v>871</v>
      </c>
      <c r="E225" s="4">
        <v>64021</v>
      </c>
      <c r="F225" s="4"/>
      <c r="G225">
        <v>100</v>
      </c>
      <c r="J225">
        <f>G225/100*E225</f>
        <v>64021</v>
      </c>
      <c r="K225">
        <f>H225/100*E225</f>
        <v>0</v>
      </c>
      <c r="L225">
        <f>I225/100*E225</f>
        <v>0</v>
      </c>
      <c r="AF225" t="s">
        <v>1244</v>
      </c>
      <c r="AG225" t="s">
        <v>1239</v>
      </c>
      <c r="AH225" t="s">
        <v>871</v>
      </c>
      <c r="AI225">
        <v>64021</v>
      </c>
      <c r="AJ225">
        <v>64021</v>
      </c>
      <c r="AK225">
        <v>0</v>
      </c>
      <c r="AL225">
        <v>0</v>
      </c>
    </row>
    <row r="226" spans="2:38" x14ac:dyDescent="0.3">
      <c r="B226" t="s">
        <v>1245</v>
      </c>
      <c r="C226" t="s">
        <v>1239</v>
      </c>
      <c r="D226" t="s">
        <v>872</v>
      </c>
      <c r="E226" s="4">
        <v>42742</v>
      </c>
      <c r="F226" s="4"/>
      <c r="G226">
        <v>100</v>
      </c>
      <c r="J226">
        <f>G226/100*E226</f>
        <v>42742</v>
      </c>
      <c r="K226">
        <f>H226/100*E226</f>
        <v>0</v>
      </c>
      <c r="L226">
        <f>I226/100*E226</f>
        <v>0</v>
      </c>
      <c r="AF226" t="s">
        <v>1245</v>
      </c>
      <c r="AG226" t="s">
        <v>1239</v>
      </c>
      <c r="AH226" t="s">
        <v>872</v>
      </c>
      <c r="AI226">
        <v>42742</v>
      </c>
      <c r="AJ226">
        <v>42742</v>
      </c>
      <c r="AK226">
        <v>0</v>
      </c>
      <c r="AL226">
        <v>0</v>
      </c>
    </row>
    <row r="227" spans="2:38" x14ac:dyDescent="0.3">
      <c r="B227" t="s">
        <v>1246</v>
      </c>
      <c r="C227" t="s">
        <v>1239</v>
      </c>
      <c r="D227" t="s">
        <v>873</v>
      </c>
      <c r="E227" s="4">
        <v>66457</v>
      </c>
      <c r="F227" s="4"/>
      <c r="G227">
        <v>100</v>
      </c>
      <c r="J227">
        <f>G227/100*E227</f>
        <v>66457</v>
      </c>
      <c r="K227">
        <f>H227/100*E227</f>
        <v>0</v>
      </c>
      <c r="L227">
        <f>I227/100*E227</f>
        <v>0</v>
      </c>
      <c r="AF227" t="s">
        <v>1246</v>
      </c>
      <c r="AG227" t="s">
        <v>1239</v>
      </c>
      <c r="AH227" t="s">
        <v>873</v>
      </c>
      <c r="AI227">
        <v>66457</v>
      </c>
      <c r="AJ227">
        <v>66457</v>
      </c>
      <c r="AK227">
        <v>0</v>
      </c>
      <c r="AL227">
        <v>0</v>
      </c>
    </row>
    <row r="228" spans="2:38" x14ac:dyDescent="0.3">
      <c r="B228" t="s">
        <v>1254</v>
      </c>
      <c r="C228" t="s">
        <v>1239</v>
      </c>
      <c r="D228" t="s">
        <v>879</v>
      </c>
      <c r="E228" s="4">
        <v>133086</v>
      </c>
      <c r="F228" s="4"/>
      <c r="G228">
        <v>100</v>
      </c>
      <c r="J228">
        <f>G228/100*E228</f>
        <v>133086</v>
      </c>
      <c r="K228">
        <f>H228/100*E228</f>
        <v>0</v>
      </c>
      <c r="L228">
        <f>I228/100*E228</f>
        <v>0</v>
      </c>
      <c r="AF228" t="s">
        <v>1254</v>
      </c>
      <c r="AG228" t="s">
        <v>1239</v>
      </c>
      <c r="AH228" t="s">
        <v>879</v>
      </c>
      <c r="AI228">
        <v>133086</v>
      </c>
      <c r="AJ228">
        <v>133086</v>
      </c>
      <c r="AK228">
        <v>0</v>
      </c>
      <c r="AL228">
        <v>0</v>
      </c>
    </row>
    <row r="229" spans="2:38" x14ac:dyDescent="0.3">
      <c r="B229" t="s">
        <v>1250</v>
      </c>
      <c r="C229" t="s">
        <v>1239</v>
      </c>
      <c r="D229" t="s">
        <v>870</v>
      </c>
      <c r="E229" s="4">
        <v>73444</v>
      </c>
      <c r="F229" s="4"/>
      <c r="G229">
        <v>100</v>
      </c>
      <c r="J229">
        <f>G229/100*E229</f>
        <v>73444</v>
      </c>
      <c r="K229">
        <f>H229/100*E229</f>
        <v>0</v>
      </c>
      <c r="L229">
        <f>I229/100*E229</f>
        <v>0</v>
      </c>
      <c r="AF229" t="s">
        <v>1250</v>
      </c>
      <c r="AG229" t="s">
        <v>1239</v>
      </c>
      <c r="AH229" t="s">
        <v>870</v>
      </c>
      <c r="AI229">
        <v>73444</v>
      </c>
      <c r="AJ229">
        <v>73444</v>
      </c>
      <c r="AK229">
        <v>0</v>
      </c>
      <c r="AL229">
        <v>0</v>
      </c>
    </row>
    <row r="230" spans="2:38" x14ac:dyDescent="0.3">
      <c r="B230" t="s">
        <v>1241</v>
      </c>
      <c r="C230" t="s">
        <v>1239</v>
      </c>
      <c r="D230" t="s">
        <v>860</v>
      </c>
      <c r="E230" s="4">
        <v>113618</v>
      </c>
      <c r="F230" s="4"/>
      <c r="G230">
        <v>100</v>
      </c>
      <c r="J230">
        <f>G230/100*E230</f>
        <v>113618</v>
      </c>
      <c r="K230">
        <f>H230/100*E230</f>
        <v>0</v>
      </c>
      <c r="L230">
        <f>I230/100*E230</f>
        <v>0</v>
      </c>
      <c r="AF230" t="s">
        <v>1241</v>
      </c>
      <c r="AG230" t="s">
        <v>1239</v>
      </c>
      <c r="AH230" t="s">
        <v>860</v>
      </c>
      <c r="AI230">
        <v>113618</v>
      </c>
      <c r="AJ230">
        <v>113618</v>
      </c>
      <c r="AK230">
        <v>0</v>
      </c>
      <c r="AL230">
        <v>0</v>
      </c>
    </row>
    <row r="231" spans="2:38" x14ac:dyDescent="0.3">
      <c r="B231" t="s">
        <v>1243</v>
      </c>
      <c r="C231" t="s">
        <v>1239</v>
      </c>
      <c r="D231" t="s">
        <v>868</v>
      </c>
      <c r="E231" s="4">
        <v>57107</v>
      </c>
      <c r="F231" s="4"/>
      <c r="G231">
        <v>100</v>
      </c>
      <c r="J231">
        <f>G231/100*E231</f>
        <v>57107</v>
      </c>
      <c r="K231">
        <f>H231/100*E231</f>
        <v>0</v>
      </c>
      <c r="L231">
        <f>I231/100*E231</f>
        <v>0</v>
      </c>
      <c r="AF231" t="s">
        <v>1243</v>
      </c>
      <c r="AG231" t="s">
        <v>1239</v>
      </c>
      <c r="AH231" t="s">
        <v>868</v>
      </c>
      <c r="AI231">
        <v>57107</v>
      </c>
      <c r="AJ231">
        <v>57107</v>
      </c>
      <c r="AK231">
        <v>0</v>
      </c>
      <c r="AL231">
        <v>0</v>
      </c>
    </row>
    <row r="232" spans="2:38" x14ac:dyDescent="0.3">
      <c r="B232" t="s">
        <v>1265</v>
      </c>
      <c r="C232" t="s">
        <v>895</v>
      </c>
      <c r="D232" t="s">
        <v>892</v>
      </c>
      <c r="E232" s="4">
        <v>20494</v>
      </c>
      <c r="F232" s="4"/>
      <c r="G232">
        <v>100</v>
      </c>
      <c r="J232">
        <f>G232/100*E232</f>
        <v>20494</v>
      </c>
      <c r="K232">
        <f>H232/100*E232</f>
        <v>0</v>
      </c>
      <c r="L232">
        <f>I232/100*E232</f>
        <v>0</v>
      </c>
      <c r="AF232" t="s">
        <v>1265</v>
      </c>
      <c r="AG232" t="s">
        <v>895</v>
      </c>
      <c r="AH232" t="s">
        <v>892</v>
      </c>
      <c r="AI232">
        <v>20494</v>
      </c>
      <c r="AJ232">
        <v>20494</v>
      </c>
      <c r="AK232">
        <v>0</v>
      </c>
      <c r="AL232">
        <v>0</v>
      </c>
    </row>
    <row r="233" spans="2:38" x14ac:dyDescent="0.3">
      <c r="B233" t="s">
        <v>1261</v>
      </c>
      <c r="C233" t="s">
        <v>895</v>
      </c>
      <c r="D233" t="s">
        <v>887</v>
      </c>
      <c r="E233" s="4">
        <v>33062</v>
      </c>
      <c r="F233" s="4"/>
      <c r="G233">
        <v>90</v>
      </c>
      <c r="I233">
        <v>10</v>
      </c>
      <c r="J233">
        <f>G233/100*E233</f>
        <v>29755.8</v>
      </c>
      <c r="K233">
        <f>H233/100*E233</f>
        <v>0</v>
      </c>
      <c r="L233">
        <f>I233/100*E233</f>
        <v>3306.2000000000003</v>
      </c>
      <c r="AF233" t="s">
        <v>1261</v>
      </c>
      <c r="AG233" t="s">
        <v>895</v>
      </c>
      <c r="AH233" t="s">
        <v>887</v>
      </c>
      <c r="AI233">
        <v>33062</v>
      </c>
      <c r="AJ233">
        <v>29755.8</v>
      </c>
      <c r="AK233">
        <v>0</v>
      </c>
      <c r="AL233">
        <v>3306.2000000000003</v>
      </c>
    </row>
    <row r="234" spans="2:38" x14ac:dyDescent="0.3">
      <c r="B234" t="s">
        <v>1259</v>
      </c>
      <c r="C234" t="s">
        <v>895</v>
      </c>
      <c r="D234" t="s">
        <v>651</v>
      </c>
      <c r="E234" s="4">
        <v>29457</v>
      </c>
      <c r="F234" s="4"/>
      <c r="I234">
        <v>100</v>
      </c>
      <c r="J234">
        <f>G234/100*E234</f>
        <v>0</v>
      </c>
      <c r="K234">
        <f>H234/100*E234</f>
        <v>0</v>
      </c>
      <c r="L234">
        <f>I234/100*E234</f>
        <v>29457</v>
      </c>
      <c r="AF234" t="s">
        <v>1259</v>
      </c>
      <c r="AG234" t="s">
        <v>895</v>
      </c>
      <c r="AH234" t="s">
        <v>651</v>
      </c>
      <c r="AI234">
        <v>29457</v>
      </c>
      <c r="AJ234">
        <v>0</v>
      </c>
      <c r="AK234">
        <v>0</v>
      </c>
      <c r="AL234">
        <v>29457</v>
      </c>
    </row>
    <row r="235" spans="2:38" x14ac:dyDescent="0.3">
      <c r="B235" t="s">
        <v>1263</v>
      </c>
      <c r="C235" t="s">
        <v>895</v>
      </c>
      <c r="D235" t="s">
        <v>890</v>
      </c>
      <c r="E235" s="4">
        <v>53243</v>
      </c>
      <c r="F235" s="4" t="s">
        <v>1875</v>
      </c>
      <c r="G235">
        <v>65</v>
      </c>
      <c r="I235">
        <v>35</v>
      </c>
      <c r="J235">
        <f>G235/100*E235</f>
        <v>34607.950000000004</v>
      </c>
      <c r="K235">
        <f>H235/100*E235</f>
        <v>0</v>
      </c>
      <c r="L235">
        <f>I235/100*E235</f>
        <v>18635.05</v>
      </c>
      <c r="AF235" t="s">
        <v>1263</v>
      </c>
      <c r="AG235" t="s">
        <v>895</v>
      </c>
      <c r="AH235" t="s">
        <v>890</v>
      </c>
      <c r="AI235">
        <v>53243</v>
      </c>
      <c r="AJ235">
        <v>34607.950000000004</v>
      </c>
      <c r="AK235">
        <v>0</v>
      </c>
      <c r="AL235">
        <v>18635.05</v>
      </c>
    </row>
    <row r="236" spans="2:38" x14ac:dyDescent="0.3">
      <c r="B236" t="s">
        <v>1258</v>
      </c>
      <c r="C236" t="s">
        <v>895</v>
      </c>
      <c r="D236" t="s">
        <v>885</v>
      </c>
      <c r="E236" s="4">
        <v>13160</v>
      </c>
      <c r="F236" s="4"/>
      <c r="I236">
        <v>100</v>
      </c>
      <c r="J236">
        <f>G236/100*E236</f>
        <v>0</v>
      </c>
      <c r="K236">
        <f>H236/100*E236</f>
        <v>0</v>
      </c>
      <c r="L236">
        <f>I236/100*E236</f>
        <v>13160</v>
      </c>
      <c r="AF236" t="s">
        <v>1258</v>
      </c>
      <c r="AG236" t="s">
        <v>895</v>
      </c>
      <c r="AH236" t="s">
        <v>885</v>
      </c>
      <c r="AI236">
        <v>13160</v>
      </c>
      <c r="AJ236">
        <v>0</v>
      </c>
      <c r="AK236">
        <v>0</v>
      </c>
      <c r="AL236">
        <v>13160</v>
      </c>
    </row>
    <row r="237" spans="2:38" x14ac:dyDescent="0.3">
      <c r="B237" t="s">
        <v>1268</v>
      </c>
      <c r="C237" t="s">
        <v>895</v>
      </c>
      <c r="D237" t="s">
        <v>897</v>
      </c>
      <c r="E237" s="4">
        <v>16257</v>
      </c>
      <c r="F237" s="4"/>
      <c r="G237">
        <v>100</v>
      </c>
      <c r="J237">
        <f>G237/100*E237</f>
        <v>16257</v>
      </c>
      <c r="K237">
        <f>H237/100*E237</f>
        <v>0</v>
      </c>
      <c r="L237">
        <f>I237/100*E237</f>
        <v>0</v>
      </c>
      <c r="AF237" t="s">
        <v>1268</v>
      </c>
      <c r="AG237" t="s">
        <v>895</v>
      </c>
      <c r="AH237" t="s">
        <v>897</v>
      </c>
      <c r="AI237">
        <v>16257</v>
      </c>
      <c r="AJ237">
        <v>16257</v>
      </c>
      <c r="AK237">
        <v>0</v>
      </c>
      <c r="AL237">
        <v>0</v>
      </c>
    </row>
    <row r="238" spans="2:38" x14ac:dyDescent="0.3">
      <c r="B238" t="s">
        <v>1257</v>
      </c>
      <c r="C238" t="s">
        <v>895</v>
      </c>
      <c r="D238" t="s">
        <v>884</v>
      </c>
      <c r="E238" s="4">
        <v>16332</v>
      </c>
      <c r="F238" s="4"/>
      <c r="I238">
        <v>100</v>
      </c>
      <c r="J238">
        <f>G238/100*E238</f>
        <v>0</v>
      </c>
      <c r="K238">
        <f>H238/100*E238</f>
        <v>0</v>
      </c>
      <c r="L238">
        <f>I238/100*E238</f>
        <v>16332</v>
      </c>
      <c r="AF238" t="s">
        <v>1257</v>
      </c>
      <c r="AG238" t="s">
        <v>895</v>
      </c>
      <c r="AH238" t="s">
        <v>884</v>
      </c>
      <c r="AI238">
        <v>16332</v>
      </c>
      <c r="AJ238">
        <v>0</v>
      </c>
      <c r="AK238">
        <v>0</v>
      </c>
      <c r="AL238">
        <v>16332</v>
      </c>
    </row>
    <row r="239" spans="2:38" x14ac:dyDescent="0.3">
      <c r="B239" t="s">
        <v>1264</v>
      </c>
      <c r="C239" t="s">
        <v>895</v>
      </c>
      <c r="D239" t="s">
        <v>891</v>
      </c>
      <c r="E239" s="4">
        <v>14436</v>
      </c>
      <c r="F239" s="4"/>
      <c r="G239">
        <v>85</v>
      </c>
      <c r="I239">
        <v>15</v>
      </c>
      <c r="J239">
        <f>G239/100*E239</f>
        <v>12270.6</v>
      </c>
      <c r="K239">
        <f>H239/100*E239</f>
        <v>0</v>
      </c>
      <c r="L239">
        <f>I239/100*E239</f>
        <v>2165.4</v>
      </c>
      <c r="AF239" t="s">
        <v>1264</v>
      </c>
      <c r="AG239" t="s">
        <v>895</v>
      </c>
      <c r="AH239" t="s">
        <v>891</v>
      </c>
      <c r="AI239">
        <v>14436</v>
      </c>
      <c r="AJ239">
        <v>12270.6</v>
      </c>
      <c r="AK239">
        <v>0</v>
      </c>
      <c r="AL239">
        <v>2165.4</v>
      </c>
    </row>
    <row r="240" spans="2:38" x14ac:dyDescent="0.3">
      <c r="B240" t="s">
        <v>1255</v>
      </c>
      <c r="C240" t="s">
        <v>895</v>
      </c>
      <c r="D240" t="s">
        <v>880</v>
      </c>
      <c r="E240" s="4">
        <v>16512</v>
      </c>
      <c r="F240" s="4"/>
      <c r="I240">
        <v>100</v>
      </c>
      <c r="J240">
        <f>G240/100*E240</f>
        <v>0</v>
      </c>
      <c r="K240">
        <f>H240/100*E240</f>
        <v>0</v>
      </c>
      <c r="L240">
        <f>I240/100*E240</f>
        <v>16512</v>
      </c>
      <c r="AF240" t="s">
        <v>1255</v>
      </c>
      <c r="AG240" t="s">
        <v>895</v>
      </c>
      <c r="AH240" t="s">
        <v>880</v>
      </c>
      <c r="AI240">
        <v>16512</v>
      </c>
      <c r="AJ240">
        <v>0</v>
      </c>
      <c r="AK240">
        <v>0</v>
      </c>
      <c r="AL240">
        <v>16512</v>
      </c>
    </row>
    <row r="241" spans="2:38" x14ac:dyDescent="0.3">
      <c r="B241" t="s">
        <v>1267</v>
      </c>
      <c r="C241" t="s">
        <v>895</v>
      </c>
      <c r="D241" t="s">
        <v>895</v>
      </c>
      <c r="E241" s="4">
        <v>62420</v>
      </c>
      <c r="F241" s="4"/>
      <c r="G241">
        <v>10</v>
      </c>
      <c r="I241">
        <v>90</v>
      </c>
      <c r="J241">
        <f>G241/100*E241</f>
        <v>6242</v>
      </c>
      <c r="K241">
        <f>H241/100*E241</f>
        <v>0</v>
      </c>
      <c r="L241">
        <f>I241/100*E241</f>
        <v>56178</v>
      </c>
      <c r="AF241" t="s">
        <v>1267</v>
      </c>
      <c r="AG241" t="s">
        <v>895</v>
      </c>
      <c r="AH241" t="s">
        <v>895</v>
      </c>
      <c r="AI241">
        <v>62420</v>
      </c>
      <c r="AJ241">
        <v>6242</v>
      </c>
      <c r="AK241">
        <v>0</v>
      </c>
      <c r="AL241">
        <v>56178</v>
      </c>
    </row>
    <row r="242" spans="2:38" x14ac:dyDescent="0.3">
      <c r="B242" t="s">
        <v>1266</v>
      </c>
      <c r="C242" t="s">
        <v>895</v>
      </c>
      <c r="D242" t="s">
        <v>893</v>
      </c>
      <c r="E242" s="4">
        <v>59968</v>
      </c>
      <c r="F242" s="4"/>
      <c r="G242">
        <v>3</v>
      </c>
      <c r="I242">
        <v>97</v>
      </c>
      <c r="J242">
        <f>G242/100*E242</f>
        <v>1799.04</v>
      </c>
      <c r="K242">
        <f>H242/100*E242</f>
        <v>0</v>
      </c>
      <c r="L242">
        <f>I242/100*E242</f>
        <v>58168.959999999999</v>
      </c>
      <c r="AF242" t="s">
        <v>1266</v>
      </c>
      <c r="AG242" t="s">
        <v>895</v>
      </c>
      <c r="AH242" t="s">
        <v>893</v>
      </c>
      <c r="AI242">
        <v>59968</v>
      </c>
      <c r="AJ242">
        <v>1799.04</v>
      </c>
      <c r="AK242">
        <v>0</v>
      </c>
      <c r="AL242">
        <v>58168.959999999999</v>
      </c>
    </row>
    <row r="243" spans="2:38" x14ac:dyDescent="0.3">
      <c r="B243" t="s">
        <v>1256</v>
      </c>
      <c r="C243" t="s">
        <v>895</v>
      </c>
      <c r="D243" t="s">
        <v>843</v>
      </c>
      <c r="E243" s="4">
        <v>6673</v>
      </c>
      <c r="F243" s="4"/>
      <c r="I243">
        <v>100</v>
      </c>
      <c r="J243">
        <f>G243/100*E243</f>
        <v>0</v>
      </c>
      <c r="K243">
        <f>H243/100*E243</f>
        <v>0</v>
      </c>
      <c r="L243">
        <f>I243/100*E243</f>
        <v>6673</v>
      </c>
      <c r="AF243" t="s">
        <v>1256</v>
      </c>
      <c r="AG243" t="s">
        <v>895</v>
      </c>
      <c r="AH243" t="s">
        <v>843</v>
      </c>
      <c r="AI243">
        <v>6673</v>
      </c>
      <c r="AJ243">
        <v>0</v>
      </c>
      <c r="AK243">
        <v>0</v>
      </c>
      <c r="AL243">
        <v>6673</v>
      </c>
    </row>
    <row r="244" spans="2:38" x14ac:dyDescent="0.3">
      <c r="B244" t="s">
        <v>1262</v>
      </c>
      <c r="C244" t="s">
        <v>895</v>
      </c>
      <c r="D244" t="s">
        <v>888</v>
      </c>
      <c r="E244" s="4">
        <v>11791</v>
      </c>
      <c r="F244" s="4"/>
      <c r="G244">
        <v>30</v>
      </c>
      <c r="I244">
        <v>70</v>
      </c>
      <c r="J244">
        <f>G244/100*E244</f>
        <v>3537.2999999999997</v>
      </c>
      <c r="K244">
        <f>H244/100*E244</f>
        <v>0</v>
      </c>
      <c r="L244">
        <f>I244/100*E244</f>
        <v>8253.6999999999989</v>
      </c>
      <c r="AF244" t="s">
        <v>1262</v>
      </c>
      <c r="AG244" t="s">
        <v>895</v>
      </c>
      <c r="AH244" t="s">
        <v>888</v>
      </c>
      <c r="AI244">
        <v>11791</v>
      </c>
      <c r="AJ244">
        <v>3537.2999999999997</v>
      </c>
      <c r="AK244">
        <v>0</v>
      </c>
      <c r="AL244">
        <v>8253.6999999999989</v>
      </c>
    </row>
    <row r="245" spans="2:38" x14ac:dyDescent="0.3">
      <c r="B245" t="s">
        <v>1260</v>
      </c>
      <c r="C245" t="s">
        <v>895</v>
      </c>
      <c r="D245" t="s">
        <v>886</v>
      </c>
      <c r="E245" s="4">
        <v>30427</v>
      </c>
      <c r="F245" s="4"/>
      <c r="G245">
        <v>2</v>
      </c>
      <c r="I245">
        <v>98</v>
      </c>
      <c r="J245">
        <f>G245/100*E245</f>
        <v>608.54</v>
      </c>
      <c r="K245">
        <f>H245/100*E245</f>
        <v>0</v>
      </c>
      <c r="L245">
        <f>I245/100*E245</f>
        <v>29818.46</v>
      </c>
      <c r="AF245" t="s">
        <v>1260</v>
      </c>
      <c r="AG245" t="s">
        <v>895</v>
      </c>
      <c r="AH245" t="s">
        <v>886</v>
      </c>
      <c r="AI245">
        <v>30427</v>
      </c>
      <c r="AJ245">
        <v>608.54</v>
      </c>
      <c r="AK245">
        <v>0</v>
      </c>
      <c r="AL245">
        <v>29818.46</v>
      </c>
    </row>
    <row r="246" spans="2:38" x14ac:dyDescent="0.3">
      <c r="B246" t="s">
        <v>1320</v>
      </c>
      <c r="C246" t="s">
        <v>1317</v>
      </c>
      <c r="D246" t="s">
        <v>947</v>
      </c>
      <c r="E246" s="4">
        <v>136743</v>
      </c>
      <c r="F246" s="4" t="s">
        <v>1874</v>
      </c>
      <c r="G246">
        <v>55</v>
      </c>
      <c r="I246">
        <v>45</v>
      </c>
      <c r="J246">
        <f>G246/100*E246</f>
        <v>75208.650000000009</v>
      </c>
      <c r="K246">
        <f>H246/100*E246</f>
        <v>0</v>
      </c>
      <c r="L246">
        <f>I246/100*E246</f>
        <v>61534.35</v>
      </c>
      <c r="AF246" t="s">
        <v>1320</v>
      </c>
      <c r="AG246" t="s">
        <v>1317</v>
      </c>
      <c r="AH246" t="s">
        <v>947</v>
      </c>
      <c r="AI246">
        <v>136743</v>
      </c>
      <c r="AJ246">
        <v>75208.650000000009</v>
      </c>
      <c r="AK246">
        <v>0</v>
      </c>
      <c r="AL246">
        <v>61534.35</v>
      </c>
    </row>
    <row r="247" spans="2:38" x14ac:dyDescent="0.3">
      <c r="B247" t="s">
        <v>1323</v>
      </c>
      <c r="C247" t="s">
        <v>1317</v>
      </c>
      <c r="D247" t="s">
        <v>950</v>
      </c>
      <c r="E247" s="4">
        <v>107319</v>
      </c>
      <c r="F247" s="4" t="s">
        <v>1874</v>
      </c>
      <c r="G247">
        <v>70</v>
      </c>
      <c r="I247">
        <v>30</v>
      </c>
      <c r="J247">
        <f>G247/100*E247</f>
        <v>75123.299999999988</v>
      </c>
      <c r="K247">
        <f>H247/100*E247</f>
        <v>0</v>
      </c>
      <c r="L247">
        <f>I247/100*E247</f>
        <v>32195.699999999997</v>
      </c>
      <c r="AF247" t="s">
        <v>1323</v>
      </c>
      <c r="AG247" t="s">
        <v>1317</v>
      </c>
      <c r="AH247" t="s">
        <v>950</v>
      </c>
      <c r="AI247">
        <v>107319</v>
      </c>
      <c r="AJ247">
        <v>75123.299999999988</v>
      </c>
      <c r="AK247">
        <v>0</v>
      </c>
      <c r="AL247">
        <v>32195.699999999997</v>
      </c>
    </row>
    <row r="248" spans="2:38" x14ac:dyDescent="0.3">
      <c r="B248" t="s">
        <v>1319</v>
      </c>
      <c r="C248" t="s">
        <v>1317</v>
      </c>
      <c r="D248" t="s">
        <v>946</v>
      </c>
      <c r="E248" s="4">
        <v>120216</v>
      </c>
      <c r="F248" s="4" t="s">
        <v>1874</v>
      </c>
      <c r="G248">
        <v>40</v>
      </c>
      <c r="I248">
        <v>60</v>
      </c>
      <c r="J248">
        <f>G248/100*E248</f>
        <v>48086.400000000001</v>
      </c>
      <c r="K248">
        <f>H248/100*E248</f>
        <v>0</v>
      </c>
      <c r="L248">
        <f>I248/100*E248</f>
        <v>72129.599999999991</v>
      </c>
      <c r="AF248" t="s">
        <v>1319</v>
      </c>
      <c r="AG248" t="s">
        <v>1317</v>
      </c>
      <c r="AH248" t="s">
        <v>946</v>
      </c>
      <c r="AI248">
        <v>120216</v>
      </c>
      <c r="AJ248">
        <v>48086.400000000001</v>
      </c>
      <c r="AK248">
        <v>0</v>
      </c>
      <c r="AL248">
        <v>72129.599999999991</v>
      </c>
    </row>
    <row r="249" spans="2:38" x14ac:dyDescent="0.3">
      <c r="B249" t="s">
        <v>1318</v>
      </c>
      <c r="C249" t="s">
        <v>1317</v>
      </c>
      <c r="D249" t="s">
        <v>945</v>
      </c>
      <c r="E249" s="4">
        <v>52041</v>
      </c>
      <c r="F249" s="4" t="s">
        <v>1874</v>
      </c>
      <c r="G249">
        <v>65</v>
      </c>
      <c r="I249">
        <v>35</v>
      </c>
      <c r="J249">
        <f>G249/100*E249</f>
        <v>33826.65</v>
      </c>
      <c r="K249">
        <f>H249/100*E249</f>
        <v>0</v>
      </c>
      <c r="L249">
        <f>I249/100*E249</f>
        <v>18214.349999999999</v>
      </c>
      <c r="AF249" t="s">
        <v>1318</v>
      </c>
      <c r="AG249" t="s">
        <v>1317</v>
      </c>
      <c r="AH249" t="s">
        <v>945</v>
      </c>
      <c r="AI249">
        <v>52041</v>
      </c>
      <c r="AJ249">
        <v>33826.65</v>
      </c>
      <c r="AK249">
        <v>0</v>
      </c>
      <c r="AL249">
        <v>18214.349999999999</v>
      </c>
    </row>
    <row r="250" spans="2:38" x14ac:dyDescent="0.3">
      <c r="B250" t="s">
        <v>1322</v>
      </c>
      <c r="C250" t="s">
        <v>1317</v>
      </c>
      <c r="D250" t="s">
        <v>949</v>
      </c>
      <c r="E250" s="4">
        <v>116518</v>
      </c>
      <c r="F250" s="4" t="s">
        <v>1874</v>
      </c>
      <c r="G250">
        <v>54</v>
      </c>
      <c r="I250">
        <v>46</v>
      </c>
      <c r="J250">
        <f>G250/100*E250</f>
        <v>62919.72</v>
      </c>
      <c r="K250">
        <f>H250/100*E250</f>
        <v>0</v>
      </c>
      <c r="L250">
        <f>I250/100*E250</f>
        <v>53598.28</v>
      </c>
      <c r="AF250" t="s">
        <v>1322</v>
      </c>
      <c r="AG250" t="s">
        <v>1317</v>
      </c>
      <c r="AH250" t="s">
        <v>949</v>
      </c>
      <c r="AI250">
        <v>116518</v>
      </c>
      <c r="AJ250">
        <v>62919.72</v>
      </c>
      <c r="AK250">
        <v>0</v>
      </c>
      <c r="AL250">
        <v>53598.28</v>
      </c>
    </row>
    <row r="251" spans="2:38" x14ac:dyDescent="0.3">
      <c r="B251" t="s">
        <v>1321</v>
      </c>
      <c r="C251" t="s">
        <v>1317</v>
      </c>
      <c r="D251" t="s">
        <v>948</v>
      </c>
      <c r="E251" s="4">
        <v>124163</v>
      </c>
      <c r="F251" s="4" t="s">
        <v>1874</v>
      </c>
      <c r="G251">
        <v>52</v>
      </c>
      <c r="I251">
        <v>48</v>
      </c>
      <c r="J251">
        <f>G251/100*E251</f>
        <v>64564.76</v>
      </c>
      <c r="K251">
        <f>H251/100*E251</f>
        <v>0</v>
      </c>
      <c r="L251">
        <f>I251/100*E251</f>
        <v>59598.239999999998</v>
      </c>
      <c r="AF251" t="s">
        <v>1321</v>
      </c>
      <c r="AG251" t="s">
        <v>1317</v>
      </c>
      <c r="AH251" t="s">
        <v>948</v>
      </c>
      <c r="AI251">
        <v>124163</v>
      </c>
      <c r="AJ251">
        <v>64564.76</v>
      </c>
      <c r="AK251">
        <v>0</v>
      </c>
      <c r="AL251">
        <v>59598.239999999998</v>
      </c>
    </row>
    <row r="252" spans="2:38" x14ac:dyDescent="0.3">
      <c r="B252" t="s">
        <v>1204</v>
      </c>
      <c r="C252" t="s">
        <v>846</v>
      </c>
      <c r="D252" t="s">
        <v>967</v>
      </c>
      <c r="E252" s="4">
        <v>40283</v>
      </c>
      <c r="F252" s="4"/>
      <c r="I252">
        <v>100</v>
      </c>
      <c r="J252">
        <f>G252/100*E252</f>
        <v>0</v>
      </c>
      <c r="K252">
        <f>H252/100*E252</f>
        <v>0</v>
      </c>
      <c r="L252">
        <f>I252/100*E252</f>
        <v>40283</v>
      </c>
      <c r="AF252" t="s">
        <v>1204</v>
      </c>
      <c r="AG252" t="s">
        <v>846</v>
      </c>
      <c r="AH252" t="s">
        <v>967</v>
      </c>
      <c r="AI252">
        <v>40283</v>
      </c>
      <c r="AJ252">
        <v>0</v>
      </c>
      <c r="AK252">
        <v>0</v>
      </c>
      <c r="AL252">
        <v>40283</v>
      </c>
    </row>
    <row r="253" spans="2:38" x14ac:dyDescent="0.3">
      <c r="B253" t="s">
        <v>1210</v>
      </c>
      <c r="C253" t="s">
        <v>846</v>
      </c>
      <c r="D253" t="s">
        <v>845</v>
      </c>
      <c r="E253" s="4">
        <v>26754</v>
      </c>
      <c r="F253" s="4"/>
      <c r="I253">
        <v>100</v>
      </c>
      <c r="J253">
        <f>G253/100*E253</f>
        <v>0</v>
      </c>
      <c r="K253">
        <f>H253/100*E253</f>
        <v>0</v>
      </c>
      <c r="L253">
        <f>I253/100*E253</f>
        <v>26754</v>
      </c>
      <c r="AF253" t="s">
        <v>1210</v>
      </c>
      <c r="AG253" t="s">
        <v>846</v>
      </c>
      <c r="AH253" t="s">
        <v>845</v>
      </c>
      <c r="AI253">
        <v>26754</v>
      </c>
      <c r="AJ253">
        <v>0</v>
      </c>
      <c r="AK253">
        <v>0</v>
      </c>
      <c r="AL253">
        <v>26754</v>
      </c>
    </row>
    <row r="254" spans="2:38" x14ac:dyDescent="0.3">
      <c r="B254" t="s">
        <v>1209</v>
      </c>
      <c r="C254" t="s">
        <v>846</v>
      </c>
      <c r="D254" t="s">
        <v>958</v>
      </c>
      <c r="E254" s="4">
        <v>93949</v>
      </c>
      <c r="F254" s="4"/>
      <c r="I254">
        <v>100</v>
      </c>
      <c r="J254">
        <f>G254/100*E254</f>
        <v>0</v>
      </c>
      <c r="K254">
        <f>H254/100*E254</f>
        <v>0</v>
      </c>
      <c r="L254">
        <f>I254/100*E254</f>
        <v>93949</v>
      </c>
      <c r="AF254" t="s">
        <v>1209</v>
      </c>
      <c r="AG254" t="s">
        <v>846</v>
      </c>
      <c r="AH254" t="s">
        <v>958</v>
      </c>
      <c r="AI254">
        <v>93949</v>
      </c>
      <c r="AJ254">
        <v>0</v>
      </c>
      <c r="AK254">
        <v>0</v>
      </c>
      <c r="AL254">
        <v>93949</v>
      </c>
    </row>
    <row r="255" spans="2:38" x14ac:dyDescent="0.3">
      <c r="B255" t="s">
        <v>1198</v>
      </c>
      <c r="C255" t="s">
        <v>846</v>
      </c>
      <c r="D255" t="s">
        <v>974</v>
      </c>
      <c r="E255" s="4">
        <v>42827</v>
      </c>
      <c r="F255" s="4"/>
      <c r="I255">
        <v>100</v>
      </c>
      <c r="J255">
        <f>G255/100*E255</f>
        <v>0</v>
      </c>
      <c r="K255">
        <f>H255/100*E255</f>
        <v>0</v>
      </c>
      <c r="L255">
        <f>I255/100*E255</f>
        <v>42827</v>
      </c>
      <c r="AF255" t="s">
        <v>1198</v>
      </c>
      <c r="AG255" t="s">
        <v>846</v>
      </c>
      <c r="AH255" t="s">
        <v>974</v>
      </c>
      <c r="AI255">
        <v>42827</v>
      </c>
      <c r="AJ255">
        <v>0</v>
      </c>
      <c r="AK255">
        <v>0</v>
      </c>
      <c r="AL255">
        <v>42827</v>
      </c>
    </row>
    <row r="256" spans="2:38" x14ac:dyDescent="0.3">
      <c r="B256" t="s">
        <v>1201</v>
      </c>
      <c r="C256" t="s">
        <v>846</v>
      </c>
      <c r="D256" t="s">
        <v>969</v>
      </c>
      <c r="E256" s="4">
        <v>36762</v>
      </c>
      <c r="F256" s="4"/>
      <c r="H256">
        <v>4</v>
      </c>
      <c r="I256">
        <v>96</v>
      </c>
      <c r="J256">
        <f>G256/100*E256</f>
        <v>0</v>
      </c>
      <c r="K256">
        <f>H256/100*E256</f>
        <v>1470.48</v>
      </c>
      <c r="L256">
        <f>I256/100*E256</f>
        <v>35291.519999999997</v>
      </c>
      <c r="AF256" t="s">
        <v>1201</v>
      </c>
      <c r="AG256" t="s">
        <v>846</v>
      </c>
      <c r="AH256" t="s">
        <v>969</v>
      </c>
      <c r="AI256">
        <v>36762</v>
      </c>
      <c r="AJ256">
        <v>0</v>
      </c>
      <c r="AK256">
        <v>1470.48</v>
      </c>
      <c r="AL256">
        <v>35291.519999999997</v>
      </c>
    </row>
    <row r="257" spans="2:38" x14ac:dyDescent="0.3">
      <c r="B257" t="s">
        <v>1205</v>
      </c>
      <c r="C257" t="s">
        <v>846</v>
      </c>
      <c r="D257" t="s">
        <v>954</v>
      </c>
      <c r="E257" s="4">
        <v>112555</v>
      </c>
      <c r="F257" s="4"/>
      <c r="I257">
        <v>100</v>
      </c>
      <c r="J257">
        <f>G257/100*E257</f>
        <v>0</v>
      </c>
      <c r="K257">
        <f>H257/100*E257</f>
        <v>0</v>
      </c>
      <c r="L257">
        <f>I257/100*E257</f>
        <v>112555</v>
      </c>
      <c r="AF257" t="s">
        <v>1205</v>
      </c>
      <c r="AG257" t="s">
        <v>846</v>
      </c>
      <c r="AH257" t="s">
        <v>954</v>
      </c>
      <c r="AI257">
        <v>112555</v>
      </c>
      <c r="AJ257">
        <v>0</v>
      </c>
      <c r="AK257">
        <v>0</v>
      </c>
      <c r="AL257">
        <v>112555</v>
      </c>
    </row>
    <row r="258" spans="2:38" x14ac:dyDescent="0.3">
      <c r="B258" t="s">
        <v>1211</v>
      </c>
      <c r="C258" t="s">
        <v>846</v>
      </c>
      <c r="D258" t="s">
        <v>959</v>
      </c>
      <c r="E258" s="4">
        <v>80292</v>
      </c>
      <c r="F258" s="4"/>
      <c r="I258">
        <v>100</v>
      </c>
      <c r="J258">
        <f>G258/100*E258</f>
        <v>0</v>
      </c>
      <c r="K258">
        <f>H258/100*E258</f>
        <v>0</v>
      </c>
      <c r="L258">
        <f>I258/100*E258</f>
        <v>80292</v>
      </c>
      <c r="AF258" t="s">
        <v>1211</v>
      </c>
      <c r="AG258" t="s">
        <v>846</v>
      </c>
      <c r="AH258" t="s">
        <v>959</v>
      </c>
      <c r="AI258">
        <v>80292</v>
      </c>
      <c r="AJ258">
        <v>0</v>
      </c>
      <c r="AK258">
        <v>0</v>
      </c>
      <c r="AL258">
        <v>80292</v>
      </c>
    </row>
    <row r="259" spans="2:38" x14ac:dyDescent="0.3">
      <c r="B259" t="s">
        <v>1207</v>
      </c>
      <c r="C259" t="s">
        <v>846</v>
      </c>
      <c r="D259" t="s">
        <v>955</v>
      </c>
      <c r="E259" s="4">
        <v>127537</v>
      </c>
      <c r="F259" s="4"/>
      <c r="I259">
        <v>100</v>
      </c>
      <c r="J259">
        <f>G259/100*E259</f>
        <v>0</v>
      </c>
      <c r="K259">
        <f>H259/100*E259</f>
        <v>0</v>
      </c>
      <c r="L259">
        <f>I259/100*E259</f>
        <v>127537</v>
      </c>
      <c r="AF259" t="s">
        <v>1207</v>
      </c>
      <c r="AG259" t="s">
        <v>846</v>
      </c>
      <c r="AH259" t="s">
        <v>955</v>
      </c>
      <c r="AI259">
        <v>127537</v>
      </c>
      <c r="AJ259">
        <v>0</v>
      </c>
      <c r="AK259">
        <v>0</v>
      </c>
      <c r="AL259">
        <v>127537</v>
      </c>
    </row>
    <row r="260" spans="2:38" x14ac:dyDescent="0.3">
      <c r="B260" t="s">
        <v>1200</v>
      </c>
      <c r="C260" t="s">
        <v>846</v>
      </c>
      <c r="D260" t="s">
        <v>973</v>
      </c>
      <c r="E260" s="4">
        <v>97129</v>
      </c>
      <c r="F260" s="4"/>
      <c r="I260">
        <v>100</v>
      </c>
      <c r="J260">
        <f>G260/100*E260</f>
        <v>0</v>
      </c>
      <c r="K260">
        <f>H260/100*E260</f>
        <v>0</v>
      </c>
      <c r="L260">
        <f>I260/100*E260</f>
        <v>97129</v>
      </c>
      <c r="AF260" t="s">
        <v>1200</v>
      </c>
      <c r="AG260" t="s">
        <v>846</v>
      </c>
      <c r="AH260" t="s">
        <v>973</v>
      </c>
      <c r="AI260">
        <v>97129</v>
      </c>
      <c r="AJ260">
        <v>0</v>
      </c>
      <c r="AK260">
        <v>0</v>
      </c>
      <c r="AL260">
        <v>97129</v>
      </c>
    </row>
    <row r="261" spans="2:38" x14ac:dyDescent="0.3">
      <c r="B261" t="s">
        <v>1199</v>
      </c>
      <c r="C261" t="s">
        <v>846</v>
      </c>
      <c r="D261" t="s">
        <v>972</v>
      </c>
      <c r="E261" s="4">
        <v>43153</v>
      </c>
      <c r="F261" s="4"/>
      <c r="I261">
        <v>100</v>
      </c>
      <c r="J261">
        <f>G261/100*E261</f>
        <v>0</v>
      </c>
      <c r="K261">
        <f>H261/100*E261</f>
        <v>0</v>
      </c>
      <c r="L261">
        <f>I261/100*E261</f>
        <v>43153</v>
      </c>
      <c r="AF261" t="s">
        <v>1199</v>
      </c>
      <c r="AG261" t="s">
        <v>846</v>
      </c>
      <c r="AH261" t="s">
        <v>972</v>
      </c>
      <c r="AI261">
        <v>43153</v>
      </c>
      <c r="AJ261">
        <v>0</v>
      </c>
      <c r="AK261">
        <v>0</v>
      </c>
      <c r="AL261">
        <v>43153</v>
      </c>
    </row>
    <row r="262" spans="2:38" x14ac:dyDescent="0.3">
      <c r="B262" t="s">
        <v>1202</v>
      </c>
      <c r="C262" t="s">
        <v>846</v>
      </c>
      <c r="D262" t="s">
        <v>970</v>
      </c>
      <c r="E262" s="4">
        <v>117017</v>
      </c>
      <c r="F262" s="4" t="s">
        <v>1874</v>
      </c>
      <c r="H262">
        <v>35</v>
      </c>
      <c r="I262">
        <v>65</v>
      </c>
      <c r="J262">
        <f>G262/100*E262</f>
        <v>0</v>
      </c>
      <c r="K262">
        <f>H262/100*E262</f>
        <v>40955.949999999997</v>
      </c>
      <c r="L262">
        <f>I262/100*E262</f>
        <v>76061.05</v>
      </c>
      <c r="AF262" t="s">
        <v>1202</v>
      </c>
      <c r="AG262" t="s">
        <v>846</v>
      </c>
      <c r="AH262" t="s">
        <v>970</v>
      </c>
      <c r="AI262">
        <v>117017</v>
      </c>
      <c r="AJ262">
        <v>0</v>
      </c>
      <c r="AK262">
        <v>40955.949999999997</v>
      </c>
      <c r="AL262">
        <v>76061.05</v>
      </c>
    </row>
    <row r="263" spans="2:38" x14ac:dyDescent="0.3">
      <c r="B263" t="s">
        <v>1212</v>
      </c>
      <c r="C263" t="s">
        <v>846</v>
      </c>
      <c r="D263" t="s">
        <v>846</v>
      </c>
      <c r="E263" s="4">
        <v>106274</v>
      </c>
      <c r="F263" s="4"/>
      <c r="I263">
        <v>100</v>
      </c>
      <c r="J263">
        <f>G263/100*E263</f>
        <v>0</v>
      </c>
      <c r="K263">
        <f>H263/100*E263</f>
        <v>0</v>
      </c>
      <c r="L263">
        <f>I263/100*E263</f>
        <v>106274</v>
      </c>
      <c r="AF263" t="s">
        <v>1212</v>
      </c>
      <c r="AG263" t="s">
        <v>846</v>
      </c>
      <c r="AH263" t="s">
        <v>846</v>
      </c>
      <c r="AI263">
        <v>106274</v>
      </c>
      <c r="AJ263">
        <v>0</v>
      </c>
      <c r="AK263">
        <v>0</v>
      </c>
      <c r="AL263">
        <v>106274</v>
      </c>
    </row>
    <row r="264" spans="2:38" x14ac:dyDescent="0.3">
      <c r="B264" t="s">
        <v>1208</v>
      </c>
      <c r="C264" t="s">
        <v>846</v>
      </c>
      <c r="D264" t="s">
        <v>844</v>
      </c>
      <c r="E264" s="4">
        <v>247601</v>
      </c>
      <c r="F264" s="4"/>
      <c r="I264">
        <v>100</v>
      </c>
      <c r="J264">
        <f>G264/100*E264</f>
        <v>0</v>
      </c>
      <c r="K264">
        <f>H264/100*E264</f>
        <v>0</v>
      </c>
      <c r="L264">
        <f>I264/100*E264</f>
        <v>247601</v>
      </c>
      <c r="AF264" t="s">
        <v>1208</v>
      </c>
      <c r="AG264" t="s">
        <v>846</v>
      </c>
      <c r="AH264" t="s">
        <v>844</v>
      </c>
      <c r="AI264">
        <v>247601</v>
      </c>
      <c r="AJ264">
        <v>0</v>
      </c>
      <c r="AK264">
        <v>0</v>
      </c>
      <c r="AL264">
        <v>247601</v>
      </c>
    </row>
    <row r="265" spans="2:38" x14ac:dyDescent="0.3">
      <c r="B265" t="s">
        <v>1206</v>
      </c>
      <c r="C265" t="s">
        <v>846</v>
      </c>
      <c r="D265" t="s">
        <v>956</v>
      </c>
      <c r="E265" s="4">
        <v>97993</v>
      </c>
      <c r="F265" s="4"/>
      <c r="I265">
        <v>100</v>
      </c>
      <c r="J265">
        <f>G265/100*E265</f>
        <v>0</v>
      </c>
      <c r="K265">
        <f>H265/100*E265</f>
        <v>0</v>
      </c>
      <c r="L265">
        <f>I265/100*E265</f>
        <v>97993</v>
      </c>
      <c r="AF265" t="s">
        <v>1206</v>
      </c>
      <c r="AG265" t="s">
        <v>846</v>
      </c>
      <c r="AH265" t="s">
        <v>956</v>
      </c>
      <c r="AI265">
        <v>97993</v>
      </c>
      <c r="AJ265">
        <v>0</v>
      </c>
      <c r="AK265">
        <v>0</v>
      </c>
      <c r="AL265">
        <v>97993</v>
      </c>
    </row>
    <row r="266" spans="2:38" x14ac:dyDescent="0.3">
      <c r="B266" t="s">
        <v>1203</v>
      </c>
      <c r="C266" t="s">
        <v>846</v>
      </c>
      <c r="D266" t="s">
        <v>968</v>
      </c>
      <c r="E266" s="4">
        <v>19876</v>
      </c>
      <c r="F266" s="4"/>
      <c r="H266">
        <v>3</v>
      </c>
      <c r="I266">
        <v>97</v>
      </c>
      <c r="J266">
        <f>H266/100*E266</f>
        <v>596.28</v>
      </c>
      <c r="K266">
        <f>H266/100*E266</f>
        <v>596.28</v>
      </c>
      <c r="L266">
        <f>I266/100*E266</f>
        <v>19279.72</v>
      </c>
      <c r="AF266" t="s">
        <v>1203</v>
      </c>
      <c r="AG266" t="s">
        <v>846</v>
      </c>
      <c r="AH266" t="s">
        <v>968</v>
      </c>
      <c r="AI266">
        <v>19876</v>
      </c>
      <c r="AJ266">
        <v>596.28</v>
      </c>
      <c r="AK266">
        <v>596.28</v>
      </c>
      <c r="AL266">
        <v>19279.72</v>
      </c>
    </row>
    <row r="267" spans="2:38" x14ac:dyDescent="0.3">
      <c r="B267" t="s">
        <v>1221</v>
      </c>
      <c r="C267" t="s">
        <v>1213</v>
      </c>
      <c r="D267" t="s">
        <v>849</v>
      </c>
      <c r="E267" s="4">
        <v>113035</v>
      </c>
      <c r="F267" s="4"/>
      <c r="I267">
        <v>100</v>
      </c>
      <c r="J267">
        <f>G267/100*E267</f>
        <v>0</v>
      </c>
      <c r="K267">
        <f>H267/100*E267</f>
        <v>0</v>
      </c>
      <c r="L267">
        <f>I267/100*E267</f>
        <v>113035</v>
      </c>
      <c r="AF267" t="s">
        <v>1221</v>
      </c>
      <c r="AG267" t="s">
        <v>1213</v>
      </c>
      <c r="AH267" t="s">
        <v>849</v>
      </c>
      <c r="AI267">
        <v>113035</v>
      </c>
      <c r="AJ267">
        <v>0</v>
      </c>
      <c r="AK267">
        <v>0</v>
      </c>
      <c r="AL267">
        <v>113035</v>
      </c>
    </row>
    <row r="268" spans="2:38" x14ac:dyDescent="0.3">
      <c r="B268" t="s">
        <v>1222</v>
      </c>
      <c r="C268" t="s">
        <v>1213</v>
      </c>
      <c r="D268" t="s">
        <v>850</v>
      </c>
      <c r="E268" s="4">
        <v>79498</v>
      </c>
      <c r="F268" s="4"/>
      <c r="G268">
        <v>4</v>
      </c>
      <c r="I268">
        <v>96</v>
      </c>
      <c r="J268">
        <f>G268/100*E268</f>
        <v>3179.92</v>
      </c>
      <c r="K268">
        <f>H268/100*E268</f>
        <v>0</v>
      </c>
      <c r="L268">
        <f>I268/100*E268</f>
        <v>76318.080000000002</v>
      </c>
      <c r="AF268" t="s">
        <v>1222</v>
      </c>
      <c r="AG268" t="s">
        <v>1213</v>
      </c>
      <c r="AH268" t="s">
        <v>850</v>
      </c>
      <c r="AI268">
        <v>79498</v>
      </c>
      <c r="AJ268">
        <v>3179.92</v>
      </c>
      <c r="AK268">
        <v>0</v>
      </c>
      <c r="AL268">
        <v>76318.080000000002</v>
      </c>
    </row>
    <row r="269" spans="2:38" x14ac:dyDescent="0.3">
      <c r="B269" t="s">
        <v>1228</v>
      </c>
      <c r="C269" t="s">
        <v>1213</v>
      </c>
      <c r="D269" t="s">
        <v>856</v>
      </c>
      <c r="E269" s="4">
        <v>40799</v>
      </c>
      <c r="F269" s="4"/>
      <c r="I269">
        <v>100</v>
      </c>
      <c r="J269">
        <f>G269/100*E269</f>
        <v>0</v>
      </c>
      <c r="K269">
        <f>H269/100*E269</f>
        <v>0</v>
      </c>
      <c r="L269">
        <f>I269/100*E269</f>
        <v>40799</v>
      </c>
      <c r="AF269" t="s">
        <v>1228</v>
      </c>
      <c r="AG269" t="s">
        <v>1213</v>
      </c>
      <c r="AH269" t="s">
        <v>856</v>
      </c>
      <c r="AI269">
        <v>40799</v>
      </c>
      <c r="AJ269">
        <v>0</v>
      </c>
      <c r="AK269">
        <v>0</v>
      </c>
      <c r="AL269">
        <v>40799</v>
      </c>
    </row>
    <row r="270" spans="2:38" x14ac:dyDescent="0.3">
      <c r="B270" t="s">
        <v>1215</v>
      </c>
      <c r="C270" t="s">
        <v>1213</v>
      </c>
      <c r="D270" t="s">
        <v>839</v>
      </c>
      <c r="E270" s="4">
        <v>121517</v>
      </c>
      <c r="F270" s="4"/>
      <c r="I270">
        <v>100</v>
      </c>
      <c r="J270">
        <f>G270/100*E270</f>
        <v>0</v>
      </c>
      <c r="K270">
        <f>H270/100*E270</f>
        <v>0</v>
      </c>
      <c r="L270">
        <f>I270/100*E270</f>
        <v>121517</v>
      </c>
      <c r="AF270" t="s">
        <v>1215</v>
      </c>
      <c r="AG270" t="s">
        <v>1213</v>
      </c>
      <c r="AH270" t="s">
        <v>839</v>
      </c>
      <c r="AI270">
        <v>121517</v>
      </c>
      <c r="AJ270">
        <v>0</v>
      </c>
      <c r="AK270">
        <v>0</v>
      </c>
      <c r="AL270">
        <v>121517</v>
      </c>
    </row>
    <row r="271" spans="2:38" x14ac:dyDescent="0.3">
      <c r="B271" t="s">
        <v>1226</v>
      </c>
      <c r="C271" t="s">
        <v>1213</v>
      </c>
      <c r="D271" t="s">
        <v>854</v>
      </c>
      <c r="E271" s="4">
        <v>49116</v>
      </c>
      <c r="F271" s="4"/>
      <c r="I271">
        <v>100</v>
      </c>
      <c r="J271">
        <f>G271/100*E271</f>
        <v>0</v>
      </c>
      <c r="K271">
        <f>H271/100*E271</f>
        <v>0</v>
      </c>
      <c r="L271">
        <f>I271/100*E271</f>
        <v>49116</v>
      </c>
      <c r="AF271" t="s">
        <v>1226</v>
      </c>
      <c r="AG271" t="s">
        <v>1213</v>
      </c>
      <c r="AH271" t="s">
        <v>854</v>
      </c>
      <c r="AI271">
        <v>49116</v>
      </c>
      <c r="AJ271">
        <v>0</v>
      </c>
      <c r="AK271">
        <v>0</v>
      </c>
      <c r="AL271">
        <v>49116</v>
      </c>
    </row>
    <row r="272" spans="2:38" x14ac:dyDescent="0.3">
      <c r="B272" t="s">
        <v>1227</v>
      </c>
      <c r="C272" t="s">
        <v>1213</v>
      </c>
      <c r="D272" t="s">
        <v>855</v>
      </c>
      <c r="E272" s="4">
        <v>22104</v>
      </c>
      <c r="F272" s="4"/>
      <c r="I272">
        <v>100</v>
      </c>
      <c r="J272">
        <f>G272/100*E272</f>
        <v>0</v>
      </c>
      <c r="K272">
        <f>H272/100*E272</f>
        <v>0</v>
      </c>
      <c r="L272">
        <f>I272/100*E272</f>
        <v>22104</v>
      </c>
      <c r="AF272" t="s">
        <v>1227</v>
      </c>
      <c r="AG272" t="s">
        <v>1213</v>
      </c>
      <c r="AH272" t="s">
        <v>855</v>
      </c>
      <c r="AI272">
        <v>22104</v>
      </c>
      <c r="AJ272">
        <v>0</v>
      </c>
      <c r="AK272">
        <v>0</v>
      </c>
      <c r="AL272">
        <v>22104</v>
      </c>
    </row>
    <row r="273" spans="2:38" x14ac:dyDescent="0.3">
      <c r="B273" t="s">
        <v>1217</v>
      </c>
      <c r="C273" t="s">
        <v>1213</v>
      </c>
      <c r="D273" t="s">
        <v>841</v>
      </c>
      <c r="E273" s="4">
        <v>100317</v>
      </c>
      <c r="F273" s="4" t="s">
        <v>1874</v>
      </c>
      <c r="G273">
        <v>20</v>
      </c>
      <c r="I273">
        <v>80</v>
      </c>
      <c r="J273">
        <f>G273/100*E273</f>
        <v>20063.400000000001</v>
      </c>
      <c r="K273">
        <f>H273/100*E273</f>
        <v>0</v>
      </c>
      <c r="L273">
        <f>I273/100*E273</f>
        <v>80253.600000000006</v>
      </c>
      <c r="AF273" t="s">
        <v>1217</v>
      </c>
      <c r="AG273" t="s">
        <v>1213</v>
      </c>
      <c r="AH273" t="s">
        <v>841</v>
      </c>
      <c r="AI273">
        <v>100317</v>
      </c>
      <c r="AJ273">
        <v>20063.400000000001</v>
      </c>
      <c r="AK273">
        <v>0</v>
      </c>
      <c r="AL273">
        <v>80253.600000000006</v>
      </c>
    </row>
    <row r="274" spans="2:38" x14ac:dyDescent="0.3">
      <c r="B274" t="s">
        <v>1220</v>
      </c>
      <c r="C274" t="s">
        <v>1213</v>
      </c>
      <c r="D274" t="s">
        <v>842</v>
      </c>
      <c r="E274" s="4">
        <v>134624</v>
      </c>
      <c r="F274" s="4" t="s">
        <v>1874</v>
      </c>
      <c r="G274">
        <v>5</v>
      </c>
      <c r="I274">
        <v>95</v>
      </c>
      <c r="J274">
        <f>G274/100*E274</f>
        <v>6731.2000000000007</v>
      </c>
      <c r="K274">
        <f>H274/100*E274</f>
        <v>0</v>
      </c>
      <c r="L274">
        <f>I274/100*E274</f>
        <v>127892.79999999999</v>
      </c>
      <c r="AF274" t="s">
        <v>1220</v>
      </c>
      <c r="AG274" t="s">
        <v>1213</v>
      </c>
      <c r="AH274" t="s">
        <v>842</v>
      </c>
      <c r="AI274">
        <v>134624</v>
      </c>
      <c r="AJ274">
        <v>6731.2000000000007</v>
      </c>
      <c r="AK274">
        <v>0</v>
      </c>
      <c r="AL274">
        <v>127892.79999999999</v>
      </c>
    </row>
    <row r="275" spans="2:38" x14ac:dyDescent="0.3">
      <c r="B275" t="s">
        <v>1219</v>
      </c>
      <c r="C275" t="s">
        <v>1213</v>
      </c>
      <c r="D275" t="s">
        <v>848</v>
      </c>
      <c r="E275" s="4">
        <v>42345</v>
      </c>
      <c r="F275" s="4"/>
      <c r="I275">
        <v>100</v>
      </c>
      <c r="J275">
        <f>G275/100*E275</f>
        <v>0</v>
      </c>
      <c r="K275">
        <f>H275/100*E275</f>
        <v>0</v>
      </c>
      <c r="L275">
        <f>I275/100*E275</f>
        <v>42345</v>
      </c>
      <c r="AF275" t="s">
        <v>1219</v>
      </c>
      <c r="AG275" t="s">
        <v>1213</v>
      </c>
      <c r="AH275" t="s">
        <v>848</v>
      </c>
      <c r="AI275">
        <v>42345</v>
      </c>
      <c r="AJ275">
        <v>0</v>
      </c>
      <c r="AK275">
        <v>0</v>
      </c>
      <c r="AL275">
        <v>42345</v>
      </c>
    </row>
    <row r="276" spans="2:38" x14ac:dyDescent="0.3">
      <c r="B276" t="s">
        <v>1214</v>
      </c>
      <c r="C276" t="s">
        <v>1213</v>
      </c>
      <c r="D276" t="s">
        <v>838</v>
      </c>
      <c r="E276" s="4">
        <v>181915</v>
      </c>
      <c r="F276" s="4" t="s">
        <v>1874</v>
      </c>
      <c r="G276">
        <v>15</v>
      </c>
      <c r="I276">
        <v>85</v>
      </c>
      <c r="J276">
        <f>G276/100*E276</f>
        <v>27287.25</v>
      </c>
      <c r="K276">
        <f>H276/100*E276</f>
        <v>0</v>
      </c>
      <c r="L276">
        <f>I276/100*E276</f>
        <v>154627.75</v>
      </c>
      <c r="AF276" t="s">
        <v>1214</v>
      </c>
      <c r="AG276" t="s">
        <v>1213</v>
      </c>
      <c r="AH276" t="s">
        <v>838</v>
      </c>
      <c r="AI276">
        <v>181915</v>
      </c>
      <c r="AJ276">
        <v>27287.25</v>
      </c>
      <c r="AK276">
        <v>0</v>
      </c>
      <c r="AL276">
        <v>154627.75</v>
      </c>
    </row>
    <row r="277" spans="2:38" x14ac:dyDescent="0.3">
      <c r="B277" t="s">
        <v>1229</v>
      </c>
      <c r="C277" t="s">
        <v>1213</v>
      </c>
      <c r="D277" t="s">
        <v>648</v>
      </c>
      <c r="E277" s="4">
        <v>68408</v>
      </c>
      <c r="F277" s="4"/>
      <c r="I277">
        <v>100</v>
      </c>
      <c r="J277">
        <f>G277/100*E277</f>
        <v>0</v>
      </c>
      <c r="K277">
        <f>H277/100*E277</f>
        <v>0</v>
      </c>
      <c r="L277">
        <f>I277/100*E277</f>
        <v>68408</v>
      </c>
      <c r="AF277" t="s">
        <v>1229</v>
      </c>
      <c r="AG277" t="s">
        <v>1213</v>
      </c>
      <c r="AH277" t="s">
        <v>648</v>
      </c>
      <c r="AI277">
        <v>68408</v>
      </c>
      <c r="AJ277">
        <v>0</v>
      </c>
      <c r="AK277">
        <v>0</v>
      </c>
      <c r="AL277">
        <v>68408</v>
      </c>
    </row>
    <row r="278" spans="2:38" x14ac:dyDescent="0.3">
      <c r="B278" t="s">
        <v>1225</v>
      </c>
      <c r="C278" t="s">
        <v>1213</v>
      </c>
      <c r="D278" t="s">
        <v>853</v>
      </c>
      <c r="E278" s="4">
        <v>39279</v>
      </c>
      <c r="F278" s="4"/>
      <c r="I278">
        <v>100</v>
      </c>
      <c r="J278">
        <f>G278/100*E278</f>
        <v>0</v>
      </c>
      <c r="K278">
        <f>H278/100*E278</f>
        <v>0</v>
      </c>
      <c r="L278">
        <f>I278/100*E278</f>
        <v>39279</v>
      </c>
      <c r="AF278" t="s">
        <v>1225</v>
      </c>
      <c r="AG278" t="s">
        <v>1213</v>
      </c>
      <c r="AH278" t="s">
        <v>853</v>
      </c>
      <c r="AI278">
        <v>39279</v>
      </c>
      <c r="AJ278">
        <v>0</v>
      </c>
      <c r="AK278">
        <v>0</v>
      </c>
      <c r="AL278">
        <v>39279</v>
      </c>
    </row>
    <row r="279" spans="2:38" x14ac:dyDescent="0.3">
      <c r="B279" t="s">
        <v>1223</v>
      </c>
      <c r="C279" t="s">
        <v>1213</v>
      </c>
      <c r="D279" t="s">
        <v>851</v>
      </c>
      <c r="E279" s="4">
        <v>107133</v>
      </c>
      <c r="F279" s="4"/>
      <c r="I279">
        <v>100</v>
      </c>
      <c r="J279">
        <f>G279/100*E279</f>
        <v>0</v>
      </c>
      <c r="K279">
        <f>H279/100*E279</f>
        <v>0</v>
      </c>
      <c r="L279">
        <f>I279/100*E279</f>
        <v>107133</v>
      </c>
      <c r="AF279" t="s">
        <v>1223</v>
      </c>
      <c r="AG279" t="s">
        <v>1213</v>
      </c>
      <c r="AH279" t="s">
        <v>851</v>
      </c>
      <c r="AI279">
        <v>107133</v>
      </c>
      <c r="AJ279">
        <v>0</v>
      </c>
      <c r="AK279">
        <v>0</v>
      </c>
      <c r="AL279">
        <v>107133</v>
      </c>
    </row>
    <row r="280" spans="2:38" x14ac:dyDescent="0.3">
      <c r="B280" t="s">
        <v>1216</v>
      </c>
      <c r="C280" t="s">
        <v>1213</v>
      </c>
      <c r="D280" t="s">
        <v>840</v>
      </c>
      <c r="E280" s="4">
        <v>56562</v>
      </c>
      <c r="F280" s="4"/>
      <c r="I280">
        <v>100</v>
      </c>
      <c r="J280">
        <f>G280/100*E280</f>
        <v>0</v>
      </c>
      <c r="K280">
        <f>H280/100*E280</f>
        <v>0</v>
      </c>
      <c r="L280">
        <f>I280/100*E280</f>
        <v>56562</v>
      </c>
      <c r="AF280" t="s">
        <v>1216</v>
      </c>
      <c r="AG280" t="s">
        <v>1213</v>
      </c>
      <c r="AH280" t="s">
        <v>840</v>
      </c>
      <c r="AI280">
        <v>56562</v>
      </c>
      <c r="AJ280">
        <v>0</v>
      </c>
      <c r="AK280">
        <v>0</v>
      </c>
      <c r="AL280">
        <v>56562</v>
      </c>
    </row>
    <row r="281" spans="2:38" x14ac:dyDescent="0.3">
      <c r="B281" t="s">
        <v>1224</v>
      </c>
      <c r="C281" t="s">
        <v>1213</v>
      </c>
      <c r="D281" t="s">
        <v>852</v>
      </c>
      <c r="E281" s="4">
        <v>45854</v>
      </c>
      <c r="F281" s="4"/>
      <c r="G281">
        <v>20</v>
      </c>
      <c r="I281">
        <v>80</v>
      </c>
      <c r="J281">
        <f>G281/100*E281</f>
        <v>9170.8000000000011</v>
      </c>
      <c r="K281">
        <f>H281/100*E281</f>
        <v>0</v>
      </c>
      <c r="L281">
        <f>I281/100*E281</f>
        <v>36683.200000000004</v>
      </c>
      <c r="AF281" t="s">
        <v>1224</v>
      </c>
      <c r="AG281" t="s">
        <v>1213</v>
      </c>
      <c r="AH281" t="s">
        <v>852</v>
      </c>
      <c r="AI281">
        <v>45854</v>
      </c>
      <c r="AJ281">
        <v>9170.8000000000011</v>
      </c>
      <c r="AK281">
        <v>0</v>
      </c>
      <c r="AL281">
        <v>36683.200000000004</v>
      </c>
    </row>
    <row r="282" spans="2:38" x14ac:dyDescent="0.3">
      <c r="B282" t="s">
        <v>1218</v>
      </c>
      <c r="C282" t="s">
        <v>1213</v>
      </c>
      <c r="D282" t="s">
        <v>847</v>
      </c>
      <c r="E282" s="4">
        <v>409877</v>
      </c>
      <c r="F282" s="4" t="s">
        <v>1874</v>
      </c>
      <c r="G282">
        <v>30</v>
      </c>
      <c r="I282">
        <v>70</v>
      </c>
      <c r="J282">
        <f>G282/100*E282</f>
        <v>122963.09999999999</v>
      </c>
      <c r="K282">
        <f>H282/100*E282</f>
        <v>0</v>
      </c>
      <c r="L282">
        <f>I282/100*E282</f>
        <v>286913.89999999997</v>
      </c>
      <c r="AF282" t="s">
        <v>1218</v>
      </c>
      <c r="AG282" t="s">
        <v>1213</v>
      </c>
      <c r="AH282" t="s">
        <v>847</v>
      </c>
      <c r="AI282">
        <v>409877</v>
      </c>
      <c r="AJ282">
        <v>122963.09999999999</v>
      </c>
      <c r="AK282">
        <v>0</v>
      </c>
      <c r="AL282">
        <v>286913.89999999997</v>
      </c>
    </row>
    <row r="283" spans="2:38" x14ac:dyDescent="0.3">
      <c r="B283" t="s">
        <v>1019</v>
      </c>
      <c r="C283" t="s">
        <v>1013</v>
      </c>
      <c r="D283" t="s">
        <v>673</v>
      </c>
      <c r="E283" s="4">
        <v>226266</v>
      </c>
      <c r="F283" s="4"/>
      <c r="G283">
        <v>85</v>
      </c>
      <c r="I283">
        <v>15</v>
      </c>
      <c r="J283">
        <f>G283/100*E283</f>
        <v>192326.1</v>
      </c>
      <c r="K283">
        <f>H283/100*E283</f>
        <v>0</v>
      </c>
      <c r="L283">
        <f>I283/100*E283</f>
        <v>33939.9</v>
      </c>
      <c r="AF283" t="s">
        <v>1019</v>
      </c>
      <c r="AG283" t="s">
        <v>1013</v>
      </c>
      <c r="AH283" t="s">
        <v>673</v>
      </c>
      <c r="AI283">
        <v>226266</v>
      </c>
      <c r="AJ283">
        <v>192326.1</v>
      </c>
      <c r="AK283">
        <v>0</v>
      </c>
      <c r="AL283">
        <v>33939.9</v>
      </c>
    </row>
    <row r="284" spans="2:38" x14ac:dyDescent="0.3">
      <c r="B284" t="s">
        <v>1018</v>
      </c>
      <c r="C284" t="s">
        <v>1013</v>
      </c>
      <c r="D284" t="s">
        <v>671</v>
      </c>
      <c r="E284" s="4">
        <v>729741</v>
      </c>
      <c r="F284" s="4"/>
      <c r="G284">
        <v>90</v>
      </c>
      <c r="I284">
        <v>10</v>
      </c>
      <c r="J284">
        <f>G284/100*E284</f>
        <v>656766.9</v>
      </c>
      <c r="K284">
        <f>H284/100*E284</f>
        <v>0</v>
      </c>
      <c r="L284">
        <f>I284/100*E284</f>
        <v>72974.100000000006</v>
      </c>
      <c r="AF284" t="s">
        <v>1018</v>
      </c>
      <c r="AG284" t="s">
        <v>1013</v>
      </c>
      <c r="AH284" t="s">
        <v>671</v>
      </c>
      <c r="AI284">
        <v>729741</v>
      </c>
      <c r="AJ284">
        <v>656766.9</v>
      </c>
      <c r="AK284">
        <v>0</v>
      </c>
      <c r="AL284">
        <v>72974.100000000006</v>
      </c>
    </row>
    <row r="285" spans="2:38" x14ac:dyDescent="0.3">
      <c r="B285" t="s">
        <v>1017</v>
      </c>
      <c r="C285" t="s">
        <v>1013</v>
      </c>
      <c r="D285" t="s">
        <v>670</v>
      </c>
      <c r="E285" s="4">
        <v>244315</v>
      </c>
      <c r="F285" s="4"/>
      <c r="G285">
        <v>85</v>
      </c>
      <c r="I285">
        <v>15</v>
      </c>
      <c r="J285">
        <f>G285/100*E285</f>
        <v>207667.75</v>
      </c>
      <c r="K285">
        <f>H285/100*E285</f>
        <v>0</v>
      </c>
      <c r="L285">
        <f>I285/100*E285</f>
        <v>36647.25</v>
      </c>
      <c r="AF285" t="s">
        <v>1017</v>
      </c>
      <c r="AG285" t="s">
        <v>1013</v>
      </c>
      <c r="AH285" t="s">
        <v>670</v>
      </c>
      <c r="AI285">
        <v>244315</v>
      </c>
      <c r="AJ285">
        <v>207667.75</v>
      </c>
      <c r="AK285">
        <v>0</v>
      </c>
      <c r="AL285">
        <v>36647.25</v>
      </c>
    </row>
    <row r="286" spans="2:38" x14ac:dyDescent="0.3">
      <c r="B286" t="s">
        <v>1020</v>
      </c>
      <c r="C286" t="s">
        <v>1013</v>
      </c>
      <c r="D286" t="s">
        <v>674</v>
      </c>
      <c r="E286" s="4">
        <v>147283</v>
      </c>
      <c r="F286" s="4"/>
      <c r="G286">
        <v>70</v>
      </c>
      <c r="I286">
        <v>30</v>
      </c>
      <c r="J286">
        <f>G286/100*E286</f>
        <v>103098.09999999999</v>
      </c>
      <c r="K286">
        <f>H286/100*E286</f>
        <v>0</v>
      </c>
      <c r="L286">
        <f>I286/100*E286</f>
        <v>44184.9</v>
      </c>
      <c r="AF286" t="s">
        <v>1020</v>
      </c>
      <c r="AG286" t="s">
        <v>1013</v>
      </c>
      <c r="AH286" t="s">
        <v>674</v>
      </c>
      <c r="AI286">
        <v>147283</v>
      </c>
      <c r="AJ286">
        <v>103098.09999999999</v>
      </c>
      <c r="AK286">
        <v>0</v>
      </c>
      <c r="AL286">
        <v>44184.9</v>
      </c>
    </row>
    <row r="287" spans="2:38" x14ac:dyDescent="0.3">
      <c r="B287" t="s">
        <v>1022</v>
      </c>
      <c r="C287" t="s">
        <v>1013</v>
      </c>
      <c r="D287" t="s">
        <v>676</v>
      </c>
      <c r="E287" s="4">
        <v>398467</v>
      </c>
      <c r="F287" s="4"/>
      <c r="G287">
        <v>60</v>
      </c>
      <c r="I287">
        <v>40</v>
      </c>
      <c r="J287">
        <f>G287/100*E287</f>
        <v>239080.19999999998</v>
      </c>
      <c r="K287">
        <f>H287/100*E287</f>
        <v>0</v>
      </c>
      <c r="L287">
        <f>I287/100*E287</f>
        <v>159386.80000000002</v>
      </c>
      <c r="AF287" t="s">
        <v>1022</v>
      </c>
      <c r="AG287" t="s">
        <v>1013</v>
      </c>
      <c r="AH287" t="s">
        <v>676</v>
      </c>
      <c r="AI287">
        <v>398467</v>
      </c>
      <c r="AJ287">
        <v>239080.19999999998</v>
      </c>
      <c r="AK287">
        <v>0</v>
      </c>
      <c r="AL287">
        <v>159386.80000000002</v>
      </c>
    </row>
    <row r="288" spans="2:38" x14ac:dyDescent="0.3">
      <c r="B288" t="s">
        <v>1016</v>
      </c>
      <c r="C288" t="s">
        <v>1013</v>
      </c>
      <c r="D288" t="s">
        <v>668</v>
      </c>
      <c r="E288" s="4">
        <v>278974</v>
      </c>
      <c r="F288" s="4"/>
      <c r="G288">
        <v>80</v>
      </c>
      <c r="I288">
        <v>20</v>
      </c>
      <c r="J288">
        <f>G288/100*E288</f>
        <v>223179.2</v>
      </c>
      <c r="K288">
        <f>H288/100*E288</f>
        <v>0</v>
      </c>
      <c r="L288">
        <f>I288/100*E288</f>
        <v>55794.8</v>
      </c>
      <c r="AF288" t="s">
        <v>1016</v>
      </c>
      <c r="AG288" t="s">
        <v>1013</v>
      </c>
      <c r="AH288" t="s">
        <v>668</v>
      </c>
      <c r="AI288">
        <v>278974</v>
      </c>
      <c r="AJ288">
        <v>223179.2</v>
      </c>
      <c r="AK288">
        <v>0</v>
      </c>
      <c r="AL288">
        <v>55794.8</v>
      </c>
    </row>
    <row r="289" spans="2:38" x14ac:dyDescent="0.3">
      <c r="B289" t="s">
        <v>1023</v>
      </c>
      <c r="C289" t="s">
        <v>1013</v>
      </c>
      <c r="D289" t="s">
        <v>677</v>
      </c>
      <c r="E289" s="4">
        <v>464117</v>
      </c>
      <c r="F289" s="4"/>
      <c r="G289">
        <v>30</v>
      </c>
      <c r="I289">
        <v>70</v>
      </c>
      <c r="J289">
        <f>G289/100*E289</f>
        <v>139235.1</v>
      </c>
      <c r="K289">
        <f>H289/100*E289</f>
        <v>0</v>
      </c>
      <c r="L289">
        <f>I289/100*E289</f>
        <v>324881.89999999997</v>
      </c>
      <c r="AF289" t="s">
        <v>1023</v>
      </c>
      <c r="AG289" t="s">
        <v>1013</v>
      </c>
      <c r="AH289" t="s">
        <v>677</v>
      </c>
      <c r="AI289">
        <v>464117</v>
      </c>
      <c r="AJ289">
        <v>139235.1</v>
      </c>
      <c r="AK289">
        <v>0</v>
      </c>
      <c r="AL289">
        <v>324881.89999999997</v>
      </c>
    </row>
    <row r="290" spans="2:38" x14ac:dyDescent="0.3">
      <c r="B290" t="s">
        <v>1021</v>
      </c>
      <c r="C290" t="s">
        <v>1013</v>
      </c>
      <c r="D290" t="s">
        <v>675</v>
      </c>
      <c r="E290" s="4">
        <v>626881</v>
      </c>
      <c r="F290" s="4"/>
      <c r="G290">
        <v>65</v>
      </c>
      <c r="I290">
        <v>35</v>
      </c>
      <c r="J290">
        <f>G290/100*E290</f>
        <v>407472.65</v>
      </c>
      <c r="K290">
        <f>H290/100*E290</f>
        <v>0</v>
      </c>
      <c r="L290">
        <f>I290/100*E290</f>
        <v>219408.34999999998</v>
      </c>
      <c r="AF290" t="s">
        <v>1021</v>
      </c>
      <c r="AG290" t="s">
        <v>1013</v>
      </c>
      <c r="AH290" t="s">
        <v>675</v>
      </c>
      <c r="AI290">
        <v>626881</v>
      </c>
      <c r="AJ290">
        <v>407472.65</v>
      </c>
      <c r="AK290">
        <v>0</v>
      </c>
      <c r="AL290">
        <v>219408.34999999998</v>
      </c>
    </row>
    <row r="291" spans="2:38" x14ac:dyDescent="0.3">
      <c r="B291" t="s">
        <v>1014</v>
      </c>
      <c r="C291" t="s">
        <v>1013</v>
      </c>
      <c r="D291" t="s">
        <v>645</v>
      </c>
      <c r="E291" s="4">
        <v>144716</v>
      </c>
      <c r="F291" s="4"/>
      <c r="G291">
        <v>40</v>
      </c>
      <c r="I291">
        <v>60</v>
      </c>
      <c r="J291">
        <f>G291/100*E291</f>
        <v>57886.400000000001</v>
      </c>
      <c r="K291">
        <f>H291/100*E291</f>
        <v>0</v>
      </c>
      <c r="L291">
        <f>I291/100*E291</f>
        <v>86829.599999999991</v>
      </c>
      <c r="AF291" t="s">
        <v>1014</v>
      </c>
      <c r="AG291" t="s">
        <v>1013</v>
      </c>
      <c r="AH291" t="s">
        <v>645</v>
      </c>
      <c r="AI291">
        <v>144716</v>
      </c>
      <c r="AJ291">
        <v>57886.400000000001</v>
      </c>
      <c r="AK291">
        <v>0</v>
      </c>
      <c r="AL291">
        <v>86829.599999999991</v>
      </c>
    </row>
    <row r="292" spans="2:38" x14ac:dyDescent="0.3">
      <c r="B292" t="s">
        <v>1015</v>
      </c>
      <c r="C292" t="s">
        <v>1013</v>
      </c>
      <c r="D292" t="s">
        <v>666</v>
      </c>
      <c r="E292" s="4">
        <v>508855</v>
      </c>
      <c r="F292" s="4"/>
      <c r="G292">
        <v>60</v>
      </c>
      <c r="I292">
        <v>40</v>
      </c>
      <c r="J292">
        <f>G292/100*E292</f>
        <v>305313</v>
      </c>
      <c r="K292">
        <f>H292/100*E292</f>
        <v>0</v>
      </c>
      <c r="L292">
        <f>I292/100*E292</f>
        <v>203542</v>
      </c>
      <c r="AF292" t="s">
        <v>1015</v>
      </c>
      <c r="AG292" t="s">
        <v>1013</v>
      </c>
      <c r="AH292" t="s">
        <v>666</v>
      </c>
      <c r="AI292">
        <v>508855</v>
      </c>
      <c r="AJ292">
        <v>305313</v>
      </c>
      <c r="AK292">
        <v>0</v>
      </c>
      <c r="AL292">
        <v>203542</v>
      </c>
    </row>
    <row r="293" spans="2:38" x14ac:dyDescent="0.3">
      <c r="B293" t="s">
        <v>1195</v>
      </c>
      <c r="C293" t="s">
        <v>1180</v>
      </c>
      <c r="D293" t="s">
        <v>835</v>
      </c>
      <c r="E293" s="4">
        <v>41581</v>
      </c>
      <c r="F293" s="4"/>
      <c r="G293">
        <v>100</v>
      </c>
      <c r="J293">
        <f>G293/100*E293</f>
        <v>41581</v>
      </c>
      <c r="K293">
        <f>H293/100*E293</f>
        <v>0</v>
      </c>
      <c r="L293">
        <f>I293/100*E293</f>
        <v>0</v>
      </c>
      <c r="AF293" t="s">
        <v>1195</v>
      </c>
      <c r="AG293" t="s">
        <v>1180</v>
      </c>
      <c r="AH293" t="s">
        <v>835</v>
      </c>
      <c r="AI293">
        <v>41581</v>
      </c>
      <c r="AJ293">
        <v>41581</v>
      </c>
      <c r="AK293">
        <v>0</v>
      </c>
      <c r="AL293">
        <v>0</v>
      </c>
    </row>
    <row r="294" spans="2:38" x14ac:dyDescent="0.3">
      <c r="B294" t="s">
        <v>1184</v>
      </c>
      <c r="C294" t="s">
        <v>1180</v>
      </c>
      <c r="D294" t="s">
        <v>816</v>
      </c>
      <c r="E294" s="4">
        <v>15391</v>
      </c>
      <c r="F294" s="4"/>
      <c r="G294">
        <v>100</v>
      </c>
      <c r="J294">
        <f>G294/100*E294</f>
        <v>15391</v>
      </c>
      <c r="K294">
        <f>H294/100*E294</f>
        <v>0</v>
      </c>
      <c r="L294">
        <f>I294/100*E294</f>
        <v>0</v>
      </c>
      <c r="AF294" t="s">
        <v>1184</v>
      </c>
      <c r="AG294" t="s">
        <v>1180</v>
      </c>
      <c r="AH294" t="s">
        <v>816</v>
      </c>
      <c r="AI294">
        <v>15391</v>
      </c>
      <c r="AJ294">
        <v>15391</v>
      </c>
      <c r="AK294">
        <v>0</v>
      </c>
      <c r="AL294">
        <v>0</v>
      </c>
    </row>
    <row r="295" spans="2:38" x14ac:dyDescent="0.3">
      <c r="B295" t="s">
        <v>1192</v>
      </c>
      <c r="C295" t="s">
        <v>1180</v>
      </c>
      <c r="D295" t="s">
        <v>771</v>
      </c>
      <c r="E295" s="4">
        <v>53221</v>
      </c>
      <c r="F295" s="4"/>
      <c r="G295">
        <v>100</v>
      </c>
      <c r="J295">
        <f>G295/100*E295</f>
        <v>53221</v>
      </c>
      <c r="K295">
        <f>H295/100*E295</f>
        <v>0</v>
      </c>
      <c r="L295">
        <f>I295/100*E295</f>
        <v>0</v>
      </c>
      <c r="AF295" t="s">
        <v>1192</v>
      </c>
      <c r="AG295" t="s">
        <v>1180</v>
      </c>
      <c r="AH295" t="s">
        <v>771</v>
      </c>
      <c r="AI295">
        <v>53221</v>
      </c>
      <c r="AJ295">
        <v>53221</v>
      </c>
      <c r="AK295">
        <v>0</v>
      </c>
      <c r="AL295">
        <v>0</v>
      </c>
    </row>
    <row r="296" spans="2:38" x14ac:dyDescent="0.3">
      <c r="B296" t="s">
        <v>1182</v>
      </c>
      <c r="C296" t="s">
        <v>1180</v>
      </c>
      <c r="D296" t="s">
        <v>828</v>
      </c>
      <c r="E296" s="4">
        <v>14265</v>
      </c>
      <c r="F296" s="4"/>
      <c r="G296">
        <v>100</v>
      </c>
      <c r="J296">
        <f>G296/100*E296</f>
        <v>14265</v>
      </c>
      <c r="K296">
        <f>H296/100*E296</f>
        <v>0</v>
      </c>
      <c r="L296">
        <f>I296/100*E296</f>
        <v>0</v>
      </c>
      <c r="AF296" t="s">
        <v>1182</v>
      </c>
      <c r="AG296" t="s">
        <v>1180</v>
      </c>
      <c r="AH296" t="s">
        <v>828</v>
      </c>
      <c r="AI296">
        <v>14265</v>
      </c>
      <c r="AJ296">
        <v>14265</v>
      </c>
      <c r="AK296">
        <v>0</v>
      </c>
      <c r="AL296">
        <v>0</v>
      </c>
    </row>
    <row r="297" spans="2:38" x14ac:dyDescent="0.3">
      <c r="B297" t="s">
        <v>1193</v>
      </c>
      <c r="C297" t="s">
        <v>1180</v>
      </c>
      <c r="D297" t="s">
        <v>777</v>
      </c>
      <c r="E297" s="4">
        <v>55702</v>
      </c>
      <c r="F297" s="4"/>
      <c r="G297">
        <v>100</v>
      </c>
      <c r="J297">
        <f>G297/100*E297</f>
        <v>55702</v>
      </c>
      <c r="K297">
        <f>H297/100*E297</f>
        <v>0</v>
      </c>
      <c r="L297">
        <f>I297/100*E297</f>
        <v>0</v>
      </c>
      <c r="AF297" t="s">
        <v>1193</v>
      </c>
      <c r="AG297" t="s">
        <v>1180</v>
      </c>
      <c r="AH297" t="s">
        <v>777</v>
      </c>
      <c r="AI297">
        <v>55702</v>
      </c>
      <c r="AJ297">
        <v>55702</v>
      </c>
      <c r="AK297">
        <v>0</v>
      </c>
      <c r="AL297">
        <v>0</v>
      </c>
    </row>
    <row r="298" spans="2:38" x14ac:dyDescent="0.3">
      <c r="B298" t="s">
        <v>1186</v>
      </c>
      <c r="C298" t="s">
        <v>1180</v>
      </c>
      <c r="D298" t="s">
        <v>830</v>
      </c>
      <c r="E298" s="4">
        <v>33489</v>
      </c>
      <c r="F298" s="4"/>
      <c r="G298">
        <v>40</v>
      </c>
      <c r="I298">
        <v>60</v>
      </c>
      <c r="J298">
        <f>G298/100*E298</f>
        <v>13395.6</v>
      </c>
      <c r="K298">
        <f>H298/100*E298</f>
        <v>0</v>
      </c>
      <c r="L298">
        <f>I298/100*E298</f>
        <v>20093.399999999998</v>
      </c>
      <c r="AF298" t="s">
        <v>1186</v>
      </c>
      <c r="AG298" t="s">
        <v>1180</v>
      </c>
      <c r="AH298" t="s">
        <v>830</v>
      </c>
      <c r="AI298">
        <v>33489</v>
      </c>
      <c r="AJ298">
        <v>13395.6</v>
      </c>
      <c r="AK298">
        <v>0</v>
      </c>
      <c r="AL298">
        <v>20093.399999999998</v>
      </c>
    </row>
    <row r="299" spans="2:38" x14ac:dyDescent="0.3">
      <c r="B299" t="s">
        <v>1187</v>
      </c>
      <c r="C299" t="s">
        <v>1180</v>
      </c>
      <c r="D299" t="s">
        <v>831</v>
      </c>
      <c r="E299" s="4">
        <v>73279</v>
      </c>
      <c r="F299" s="4"/>
      <c r="G299">
        <v>70</v>
      </c>
      <c r="I299">
        <v>30</v>
      </c>
      <c r="J299">
        <f>G299/100*E299</f>
        <v>51295.299999999996</v>
      </c>
      <c r="K299">
        <f>H299/100*E299</f>
        <v>0</v>
      </c>
      <c r="L299">
        <f>I299/100*E299</f>
        <v>21983.7</v>
      </c>
      <c r="AF299" t="s">
        <v>1187</v>
      </c>
      <c r="AG299" t="s">
        <v>1180</v>
      </c>
      <c r="AH299" t="s">
        <v>831</v>
      </c>
      <c r="AI299">
        <v>73279</v>
      </c>
      <c r="AJ299">
        <v>51295.299999999996</v>
      </c>
      <c r="AK299">
        <v>0</v>
      </c>
      <c r="AL299">
        <v>21983.7</v>
      </c>
    </row>
    <row r="300" spans="2:38" x14ac:dyDescent="0.3">
      <c r="B300" t="s">
        <v>1181</v>
      </c>
      <c r="C300" t="s">
        <v>1180</v>
      </c>
      <c r="D300" t="s">
        <v>827</v>
      </c>
      <c r="E300" s="4">
        <v>14870</v>
      </c>
      <c r="F300" s="4"/>
      <c r="G300">
        <v>100</v>
      </c>
      <c r="J300">
        <f>G300/100*E300</f>
        <v>14870</v>
      </c>
      <c r="K300">
        <f>H300/100*E300</f>
        <v>0</v>
      </c>
      <c r="L300">
        <f>I300/100*E300</f>
        <v>0</v>
      </c>
      <c r="AF300" t="s">
        <v>1181</v>
      </c>
      <c r="AG300" t="s">
        <v>1180</v>
      </c>
      <c r="AH300" t="s">
        <v>827</v>
      </c>
      <c r="AI300">
        <v>14870</v>
      </c>
      <c r="AJ300">
        <v>14870</v>
      </c>
      <c r="AK300">
        <v>0</v>
      </c>
      <c r="AL300">
        <v>0</v>
      </c>
    </row>
    <row r="301" spans="2:38" x14ac:dyDescent="0.3">
      <c r="B301" t="s">
        <v>1194</v>
      </c>
      <c r="C301" t="s">
        <v>1180</v>
      </c>
      <c r="D301" t="s">
        <v>779</v>
      </c>
      <c r="E301" s="4">
        <v>44857</v>
      </c>
      <c r="F301" s="4"/>
      <c r="G301">
        <v>100</v>
      </c>
      <c r="J301">
        <f>G301/100*E301</f>
        <v>44857</v>
      </c>
      <c r="K301">
        <f>H301/100*E301</f>
        <v>0</v>
      </c>
      <c r="L301">
        <f>I301/100*E301</f>
        <v>0</v>
      </c>
      <c r="AF301" t="s">
        <v>1194</v>
      </c>
      <c r="AG301" t="s">
        <v>1180</v>
      </c>
      <c r="AH301" t="s">
        <v>779</v>
      </c>
      <c r="AI301">
        <v>44857</v>
      </c>
      <c r="AJ301">
        <v>44857</v>
      </c>
      <c r="AK301">
        <v>0</v>
      </c>
      <c r="AL301">
        <v>0</v>
      </c>
    </row>
    <row r="302" spans="2:38" x14ac:dyDescent="0.3">
      <c r="B302" t="s">
        <v>1191</v>
      </c>
      <c r="C302" t="s">
        <v>1180</v>
      </c>
      <c r="D302" t="s">
        <v>834</v>
      </c>
      <c r="E302" s="4">
        <v>20131</v>
      </c>
      <c r="F302" s="4"/>
      <c r="G302">
        <v>100</v>
      </c>
      <c r="J302">
        <f>G302/100*E302</f>
        <v>20131</v>
      </c>
      <c r="K302">
        <f>H302/100*E302</f>
        <v>0</v>
      </c>
      <c r="L302">
        <f>I302/100*E302</f>
        <v>0</v>
      </c>
      <c r="AF302" t="s">
        <v>1191</v>
      </c>
      <c r="AG302" t="s">
        <v>1180</v>
      </c>
      <c r="AH302" t="s">
        <v>834</v>
      </c>
      <c r="AI302">
        <v>20131</v>
      </c>
      <c r="AJ302">
        <v>20131</v>
      </c>
      <c r="AK302">
        <v>0</v>
      </c>
      <c r="AL302">
        <v>0</v>
      </c>
    </row>
    <row r="303" spans="2:38" x14ac:dyDescent="0.3">
      <c r="B303" t="s">
        <v>1183</v>
      </c>
      <c r="C303" t="s">
        <v>1180</v>
      </c>
      <c r="D303" t="s">
        <v>829</v>
      </c>
      <c r="E303" s="4">
        <v>24444</v>
      </c>
      <c r="F303" s="4"/>
      <c r="G303">
        <v>100</v>
      </c>
      <c r="J303">
        <f>G303/100*E303</f>
        <v>24444</v>
      </c>
      <c r="K303">
        <f>H303/100*E303</f>
        <v>0</v>
      </c>
      <c r="L303">
        <f>I303/100*E303</f>
        <v>0</v>
      </c>
      <c r="AF303" t="s">
        <v>1183</v>
      </c>
      <c r="AG303" t="s">
        <v>1180</v>
      </c>
      <c r="AH303" t="s">
        <v>829</v>
      </c>
      <c r="AI303">
        <v>24444</v>
      </c>
      <c r="AJ303">
        <v>24444</v>
      </c>
      <c r="AK303">
        <v>0</v>
      </c>
      <c r="AL303">
        <v>0</v>
      </c>
    </row>
    <row r="304" spans="2:38" x14ac:dyDescent="0.3">
      <c r="B304" t="s">
        <v>1188</v>
      </c>
      <c r="C304" t="s">
        <v>1180</v>
      </c>
      <c r="D304" t="s">
        <v>720</v>
      </c>
      <c r="E304" s="4">
        <v>48637</v>
      </c>
      <c r="F304" s="4"/>
      <c r="G304">
        <v>100</v>
      </c>
      <c r="J304">
        <f>G304/100*E304</f>
        <v>48637</v>
      </c>
      <c r="K304">
        <f>H304/100*E304</f>
        <v>0</v>
      </c>
      <c r="L304">
        <f>I304/100*E304</f>
        <v>0</v>
      </c>
      <c r="AF304" t="s">
        <v>1188</v>
      </c>
      <c r="AG304" t="s">
        <v>1180</v>
      </c>
      <c r="AH304" t="s">
        <v>720</v>
      </c>
      <c r="AI304">
        <v>48637</v>
      </c>
      <c r="AJ304">
        <v>48637</v>
      </c>
      <c r="AK304">
        <v>0</v>
      </c>
      <c r="AL304">
        <v>0</v>
      </c>
    </row>
    <row r="305" spans="2:38" x14ac:dyDescent="0.3">
      <c r="B305" t="s">
        <v>1189</v>
      </c>
      <c r="C305" t="s">
        <v>1180</v>
      </c>
      <c r="D305" t="s">
        <v>832</v>
      </c>
      <c r="E305" s="4">
        <v>61692</v>
      </c>
      <c r="F305" s="4"/>
      <c r="G305">
        <v>75</v>
      </c>
      <c r="I305">
        <v>25</v>
      </c>
      <c r="J305">
        <f>G305/100*E305</f>
        <v>46269</v>
      </c>
      <c r="K305">
        <f>H305/100*E305</f>
        <v>0</v>
      </c>
      <c r="L305">
        <f>I305/100*E305</f>
        <v>15423</v>
      </c>
      <c r="AF305" t="s">
        <v>1189</v>
      </c>
      <c r="AG305" t="s">
        <v>1180</v>
      </c>
      <c r="AH305" t="s">
        <v>832</v>
      </c>
      <c r="AI305">
        <v>61692</v>
      </c>
      <c r="AJ305">
        <v>46269</v>
      </c>
      <c r="AK305">
        <v>0</v>
      </c>
      <c r="AL305">
        <v>15423</v>
      </c>
    </row>
    <row r="306" spans="2:38" x14ac:dyDescent="0.3">
      <c r="B306" t="s">
        <v>1196</v>
      </c>
      <c r="C306" t="s">
        <v>1180</v>
      </c>
      <c r="D306" t="s">
        <v>836</v>
      </c>
      <c r="E306" s="4">
        <v>62867</v>
      </c>
      <c r="F306" s="4"/>
      <c r="G306">
        <v>100</v>
      </c>
      <c r="J306">
        <f>G306/100*E306</f>
        <v>62867</v>
      </c>
      <c r="K306">
        <f>H306/100*E306</f>
        <v>0</v>
      </c>
      <c r="L306">
        <f>I306/100*E306</f>
        <v>0</v>
      </c>
      <c r="AF306" t="s">
        <v>1196</v>
      </c>
      <c r="AG306" t="s">
        <v>1180</v>
      </c>
      <c r="AH306" t="s">
        <v>836</v>
      </c>
      <c r="AI306">
        <v>62867</v>
      </c>
      <c r="AJ306">
        <v>62867</v>
      </c>
      <c r="AK306">
        <v>0</v>
      </c>
      <c r="AL306">
        <v>0</v>
      </c>
    </row>
    <row r="307" spans="2:38" x14ac:dyDescent="0.3">
      <c r="B307" t="s">
        <v>1190</v>
      </c>
      <c r="C307" t="s">
        <v>1180</v>
      </c>
      <c r="D307" t="s">
        <v>833</v>
      </c>
      <c r="E307" s="4">
        <v>63851</v>
      </c>
      <c r="F307" s="4"/>
      <c r="G307">
        <v>100</v>
      </c>
      <c r="J307">
        <f>G307/100*E307</f>
        <v>63851</v>
      </c>
      <c r="K307">
        <f>H307/100*E307</f>
        <v>0</v>
      </c>
      <c r="L307">
        <f>I307/100*E307</f>
        <v>0</v>
      </c>
      <c r="AF307" t="s">
        <v>1190</v>
      </c>
      <c r="AG307" t="s">
        <v>1180</v>
      </c>
      <c r="AH307" t="s">
        <v>833</v>
      </c>
      <c r="AI307">
        <v>63851</v>
      </c>
      <c r="AJ307">
        <v>63851</v>
      </c>
      <c r="AK307">
        <v>0</v>
      </c>
      <c r="AL307">
        <v>0</v>
      </c>
    </row>
    <row r="308" spans="2:38" x14ac:dyDescent="0.3">
      <c r="B308" t="s">
        <v>1185</v>
      </c>
      <c r="C308" t="s">
        <v>1180</v>
      </c>
      <c r="D308" t="s">
        <v>818</v>
      </c>
      <c r="E308" s="4">
        <v>47324</v>
      </c>
      <c r="F308" s="4"/>
      <c r="G308">
        <v>30</v>
      </c>
      <c r="I308">
        <v>70</v>
      </c>
      <c r="J308">
        <f>G308/100*E308</f>
        <v>14197.199999999999</v>
      </c>
      <c r="K308">
        <f>H308/100*E308</f>
        <v>0</v>
      </c>
      <c r="L308">
        <f>I308/100*E308</f>
        <v>33126.799999999996</v>
      </c>
      <c r="AF308" t="s">
        <v>1185</v>
      </c>
      <c r="AG308" t="s">
        <v>1180</v>
      </c>
      <c r="AH308" t="s">
        <v>818</v>
      </c>
      <c r="AI308">
        <v>47324</v>
      </c>
      <c r="AJ308">
        <v>14197.199999999999</v>
      </c>
      <c r="AK308">
        <v>0</v>
      </c>
      <c r="AL308">
        <v>33126.799999999996</v>
      </c>
    </row>
    <row r="309" spans="2:38" x14ac:dyDescent="0.3">
      <c r="B309" t="s">
        <v>1197</v>
      </c>
      <c r="C309" t="s">
        <v>1180</v>
      </c>
      <c r="D309" t="s">
        <v>837</v>
      </c>
      <c r="E309" s="4">
        <v>35398</v>
      </c>
      <c r="F309" s="4"/>
      <c r="G309">
        <v>100</v>
      </c>
      <c r="J309">
        <f>G309/100*E309</f>
        <v>35398</v>
      </c>
      <c r="K309">
        <f>H309/100*E309</f>
        <v>0</v>
      </c>
      <c r="L309">
        <f>I309/100*E309</f>
        <v>0</v>
      </c>
      <c r="AF309" t="s">
        <v>1197</v>
      </c>
      <c r="AG309" t="s">
        <v>1180</v>
      </c>
      <c r="AH309" t="s">
        <v>837</v>
      </c>
      <c r="AI309">
        <v>35398</v>
      </c>
      <c r="AJ309">
        <v>35398</v>
      </c>
      <c r="AK309">
        <v>0</v>
      </c>
      <c r="AL309">
        <v>0</v>
      </c>
    </row>
    <row r="310" spans="2:38" x14ac:dyDescent="0.3">
      <c r="B310" t="s">
        <v>1324</v>
      </c>
      <c r="C310" t="s">
        <v>952</v>
      </c>
      <c r="D310" t="s">
        <v>951</v>
      </c>
      <c r="E310" s="4">
        <v>58093</v>
      </c>
      <c r="F310" s="4"/>
      <c r="G310">
        <v>70</v>
      </c>
      <c r="I310">
        <v>30</v>
      </c>
      <c r="J310">
        <f>G310/100*E310</f>
        <v>40665.1</v>
      </c>
      <c r="K310">
        <f>H310/100*E310</f>
        <v>0</v>
      </c>
      <c r="L310">
        <f>I310/100*E310</f>
        <v>17427.899999999998</v>
      </c>
      <c r="AF310" t="s">
        <v>1324</v>
      </c>
      <c r="AG310" t="s">
        <v>952</v>
      </c>
      <c r="AH310" t="s">
        <v>951</v>
      </c>
      <c r="AI310">
        <v>58093</v>
      </c>
      <c r="AJ310">
        <v>40665.1</v>
      </c>
      <c r="AK310">
        <v>0</v>
      </c>
      <c r="AL310">
        <v>17427.899999999998</v>
      </c>
    </row>
    <row r="311" spans="2:38" x14ac:dyDescent="0.3">
      <c r="B311" t="s">
        <v>1325</v>
      </c>
      <c r="C311" t="s">
        <v>952</v>
      </c>
      <c r="D311" t="s">
        <v>953</v>
      </c>
      <c r="E311" s="4">
        <v>17263</v>
      </c>
      <c r="F311" s="4"/>
      <c r="G311">
        <v>80</v>
      </c>
      <c r="I311">
        <v>20</v>
      </c>
      <c r="J311">
        <f>G311/100*E311</f>
        <v>13810.400000000001</v>
      </c>
      <c r="K311">
        <f>H311/100*E311</f>
        <v>0</v>
      </c>
      <c r="L311">
        <f>I311/100*E311</f>
        <v>3452.6000000000004</v>
      </c>
      <c r="AF311" t="s">
        <v>1325</v>
      </c>
      <c r="AG311" t="s">
        <v>952</v>
      </c>
      <c r="AH311" t="s">
        <v>953</v>
      </c>
      <c r="AI311">
        <v>17263</v>
      </c>
      <c r="AJ311">
        <v>13810.400000000001</v>
      </c>
      <c r="AK311">
        <v>0</v>
      </c>
      <c r="AL311">
        <v>3452.6000000000004</v>
      </c>
    </row>
    <row r="312" spans="2:38" x14ac:dyDescent="0.3">
      <c r="B312" t="s">
        <v>1065</v>
      </c>
      <c r="C312" t="s">
        <v>1044</v>
      </c>
      <c r="D312" t="s">
        <v>719</v>
      </c>
      <c r="E312" s="4">
        <v>163184</v>
      </c>
      <c r="F312" s="4"/>
      <c r="G312">
        <v>100</v>
      </c>
      <c r="J312">
        <f>G312/100*E312</f>
        <v>163184</v>
      </c>
      <c r="K312">
        <f>H312/100*E312</f>
        <v>0</v>
      </c>
      <c r="L312">
        <f>I312/100*E312</f>
        <v>0</v>
      </c>
      <c r="AF312" t="s">
        <v>1065</v>
      </c>
      <c r="AG312" t="s">
        <v>1044</v>
      </c>
      <c r="AH312" t="s">
        <v>719</v>
      </c>
      <c r="AI312">
        <v>163184</v>
      </c>
      <c r="AJ312">
        <v>163184</v>
      </c>
      <c r="AK312">
        <v>0</v>
      </c>
      <c r="AL312">
        <v>0</v>
      </c>
    </row>
    <row r="313" spans="2:38" x14ac:dyDescent="0.3">
      <c r="B313" t="s">
        <v>1049</v>
      </c>
      <c r="C313" t="s">
        <v>1044</v>
      </c>
      <c r="D313" t="s">
        <v>704</v>
      </c>
      <c r="E313" s="4">
        <v>94441</v>
      </c>
      <c r="F313" s="4"/>
      <c r="G313">
        <v>100</v>
      </c>
      <c r="J313">
        <f>G313/100*E313</f>
        <v>94441</v>
      </c>
      <c r="K313">
        <f>H313/100*E313</f>
        <v>0</v>
      </c>
      <c r="L313">
        <f>I313/100*E313</f>
        <v>0</v>
      </c>
      <c r="AF313" t="s">
        <v>1049</v>
      </c>
      <c r="AG313" t="s">
        <v>1044</v>
      </c>
      <c r="AH313" t="s">
        <v>704</v>
      </c>
      <c r="AI313">
        <v>94441</v>
      </c>
      <c r="AJ313">
        <v>94441</v>
      </c>
      <c r="AK313">
        <v>0</v>
      </c>
      <c r="AL313">
        <v>0</v>
      </c>
    </row>
    <row r="314" spans="2:38" x14ac:dyDescent="0.3">
      <c r="B314" t="s">
        <v>1066</v>
      </c>
      <c r="C314" t="s">
        <v>1044</v>
      </c>
      <c r="D314" t="s">
        <v>721</v>
      </c>
      <c r="E314" s="4">
        <v>170624</v>
      </c>
      <c r="F314" s="4"/>
      <c r="G314">
        <v>100</v>
      </c>
      <c r="J314">
        <f>G314/100*E314</f>
        <v>170624</v>
      </c>
      <c r="K314">
        <f>H314/100*E314</f>
        <v>0</v>
      </c>
      <c r="L314">
        <f>I314/100*E314</f>
        <v>0</v>
      </c>
      <c r="AF314" t="s">
        <v>1066</v>
      </c>
      <c r="AG314" t="s">
        <v>1044</v>
      </c>
      <c r="AH314" t="s">
        <v>721</v>
      </c>
      <c r="AI314">
        <v>170624</v>
      </c>
      <c r="AJ314">
        <v>170624</v>
      </c>
      <c r="AK314">
        <v>0</v>
      </c>
      <c r="AL314">
        <v>0</v>
      </c>
    </row>
    <row r="315" spans="2:38" x14ac:dyDescent="0.3">
      <c r="B315" t="s">
        <v>1055</v>
      </c>
      <c r="C315" t="s">
        <v>1044</v>
      </c>
      <c r="D315" t="s">
        <v>709</v>
      </c>
      <c r="E315" s="4">
        <v>149084</v>
      </c>
      <c r="F315" s="4"/>
      <c r="G315">
        <v>100</v>
      </c>
      <c r="J315">
        <f>G315/100*E315</f>
        <v>149084</v>
      </c>
      <c r="K315">
        <f>H315/100*E315</f>
        <v>0</v>
      </c>
      <c r="L315">
        <f>I315/100*E315</f>
        <v>0</v>
      </c>
      <c r="AF315" t="s">
        <v>1055</v>
      </c>
      <c r="AG315" t="s">
        <v>1044</v>
      </c>
      <c r="AH315" t="s">
        <v>709</v>
      </c>
      <c r="AI315">
        <v>149084</v>
      </c>
      <c r="AJ315">
        <v>149084</v>
      </c>
      <c r="AK315">
        <v>0</v>
      </c>
      <c r="AL315">
        <v>0</v>
      </c>
    </row>
    <row r="316" spans="2:38" x14ac:dyDescent="0.3">
      <c r="B316" t="s">
        <v>1061</v>
      </c>
      <c r="C316" t="s">
        <v>1044</v>
      </c>
      <c r="D316" t="s">
        <v>715</v>
      </c>
      <c r="E316" s="4">
        <v>254457</v>
      </c>
      <c r="F316" s="4"/>
      <c r="G316">
        <v>100</v>
      </c>
      <c r="J316">
        <f>G316/100*E316</f>
        <v>254457</v>
      </c>
      <c r="K316">
        <f>H316/100*E316</f>
        <v>0</v>
      </c>
      <c r="L316">
        <f>I316/100*E316</f>
        <v>0</v>
      </c>
      <c r="AF316" t="s">
        <v>1061</v>
      </c>
      <c r="AG316" t="s">
        <v>1044</v>
      </c>
      <c r="AH316" t="s">
        <v>715</v>
      </c>
      <c r="AI316">
        <v>254457</v>
      </c>
      <c r="AJ316">
        <v>254457</v>
      </c>
      <c r="AK316">
        <v>0</v>
      </c>
      <c r="AL316">
        <v>0</v>
      </c>
    </row>
    <row r="317" spans="2:38" x14ac:dyDescent="0.3">
      <c r="B317" t="s">
        <v>1062</v>
      </c>
      <c r="C317" t="s">
        <v>1044</v>
      </c>
      <c r="D317" t="s">
        <v>716</v>
      </c>
      <c r="E317" s="4">
        <v>219883</v>
      </c>
      <c r="F317" s="4"/>
      <c r="G317">
        <v>100</v>
      </c>
      <c r="J317">
        <f>G317/100*E317</f>
        <v>219883</v>
      </c>
      <c r="K317">
        <f>H317/100*E317</f>
        <v>0</v>
      </c>
      <c r="L317">
        <f>I317/100*E317</f>
        <v>0</v>
      </c>
      <c r="AF317" t="s">
        <v>1062</v>
      </c>
      <c r="AG317" t="s">
        <v>1044</v>
      </c>
      <c r="AH317" t="s">
        <v>716</v>
      </c>
      <c r="AI317">
        <v>219883</v>
      </c>
      <c r="AJ317">
        <v>219883</v>
      </c>
      <c r="AK317">
        <v>0</v>
      </c>
      <c r="AL317">
        <v>0</v>
      </c>
    </row>
    <row r="318" spans="2:38" x14ac:dyDescent="0.3">
      <c r="B318" t="s">
        <v>1059</v>
      </c>
      <c r="C318" t="s">
        <v>1044</v>
      </c>
      <c r="D318" t="s">
        <v>713</v>
      </c>
      <c r="E318" s="4">
        <v>40190</v>
      </c>
      <c r="F318" s="4"/>
      <c r="G318">
        <v>100</v>
      </c>
      <c r="J318">
        <f>G318/100*E318</f>
        <v>40190</v>
      </c>
      <c r="K318">
        <f>H318/100*E318</f>
        <v>0</v>
      </c>
      <c r="L318">
        <f>I318/100*E318</f>
        <v>0</v>
      </c>
      <c r="AF318" t="s">
        <v>1059</v>
      </c>
      <c r="AG318" t="s">
        <v>1044</v>
      </c>
      <c r="AH318" t="s">
        <v>713</v>
      </c>
      <c r="AI318">
        <v>40190</v>
      </c>
      <c r="AJ318">
        <v>40190</v>
      </c>
      <c r="AK318">
        <v>0</v>
      </c>
      <c r="AL318">
        <v>0</v>
      </c>
    </row>
    <row r="319" spans="2:38" x14ac:dyDescent="0.3">
      <c r="B319" t="s">
        <v>1057</v>
      </c>
      <c r="C319" t="s">
        <v>1044</v>
      </c>
      <c r="D319" t="s">
        <v>696</v>
      </c>
      <c r="E319" s="4">
        <v>73089</v>
      </c>
      <c r="F319" s="4"/>
      <c r="G319">
        <v>100</v>
      </c>
      <c r="J319">
        <f>G319/100*E319</f>
        <v>73089</v>
      </c>
      <c r="K319">
        <f>H319/100*E319</f>
        <v>0</v>
      </c>
      <c r="L319">
        <f>I319/100*E319</f>
        <v>0</v>
      </c>
      <c r="AF319" t="s">
        <v>1057</v>
      </c>
      <c r="AG319" t="s">
        <v>1044</v>
      </c>
      <c r="AH319" t="s">
        <v>696</v>
      </c>
      <c r="AI319">
        <v>73089</v>
      </c>
      <c r="AJ319">
        <v>73089</v>
      </c>
      <c r="AK319">
        <v>0</v>
      </c>
      <c r="AL319">
        <v>0</v>
      </c>
    </row>
    <row r="320" spans="2:38" x14ac:dyDescent="0.3">
      <c r="B320" t="s">
        <v>1058</v>
      </c>
      <c r="C320" t="s">
        <v>1044</v>
      </c>
      <c r="D320" t="s">
        <v>712</v>
      </c>
      <c r="E320" s="4">
        <v>225020</v>
      </c>
      <c r="F320" s="4"/>
      <c r="G320">
        <v>100</v>
      </c>
      <c r="J320">
        <f>G320/100*E320</f>
        <v>225020</v>
      </c>
      <c r="K320">
        <f>H320/100*E320</f>
        <v>0</v>
      </c>
      <c r="L320">
        <f>I320/100*E320</f>
        <v>0</v>
      </c>
      <c r="AF320" t="s">
        <v>1058</v>
      </c>
      <c r="AG320" t="s">
        <v>1044</v>
      </c>
      <c r="AH320" t="s">
        <v>712</v>
      </c>
      <c r="AI320">
        <v>225020</v>
      </c>
      <c r="AJ320">
        <v>225020</v>
      </c>
      <c r="AK320">
        <v>0</v>
      </c>
      <c r="AL320">
        <v>0</v>
      </c>
    </row>
    <row r="321" spans="2:38" x14ac:dyDescent="0.3">
      <c r="B321" t="s">
        <v>1064</v>
      </c>
      <c r="C321" t="s">
        <v>1044</v>
      </c>
      <c r="D321" t="s">
        <v>718</v>
      </c>
      <c r="E321" s="4">
        <v>294050</v>
      </c>
      <c r="F321" s="4"/>
      <c r="G321">
        <v>100</v>
      </c>
      <c r="J321">
        <f>G321/100*E321</f>
        <v>294050</v>
      </c>
      <c r="K321">
        <f>H321/100*E321</f>
        <v>0</v>
      </c>
      <c r="L321">
        <f>I321/100*E321</f>
        <v>0</v>
      </c>
      <c r="AF321" t="s">
        <v>1064</v>
      </c>
      <c r="AG321" t="s">
        <v>1044</v>
      </c>
      <c r="AH321" t="s">
        <v>718</v>
      </c>
      <c r="AI321">
        <v>294050</v>
      </c>
      <c r="AJ321">
        <v>294050</v>
      </c>
      <c r="AK321">
        <v>0</v>
      </c>
      <c r="AL321">
        <v>0</v>
      </c>
    </row>
    <row r="322" spans="2:38" x14ac:dyDescent="0.3">
      <c r="B322" t="s">
        <v>1050</v>
      </c>
      <c r="C322" t="s">
        <v>1044</v>
      </c>
      <c r="D322" t="s">
        <v>705</v>
      </c>
      <c r="E322" s="4">
        <v>27438</v>
      </c>
      <c r="F322" s="4"/>
      <c r="G322">
        <v>100</v>
      </c>
      <c r="J322">
        <f>G322/100*E322</f>
        <v>27438</v>
      </c>
      <c r="K322">
        <f>H322/100*E322</f>
        <v>0</v>
      </c>
      <c r="L322">
        <f>I322/100*E322</f>
        <v>0</v>
      </c>
      <c r="AF322" t="s">
        <v>1050</v>
      </c>
      <c r="AG322" t="s">
        <v>1044</v>
      </c>
      <c r="AH322" t="s">
        <v>705</v>
      </c>
      <c r="AI322">
        <v>27438</v>
      </c>
      <c r="AJ322">
        <v>27438</v>
      </c>
      <c r="AK322">
        <v>0</v>
      </c>
      <c r="AL322">
        <v>0</v>
      </c>
    </row>
    <row r="323" spans="2:38" x14ac:dyDescent="0.3">
      <c r="B323" t="s">
        <v>1056</v>
      </c>
      <c r="C323" t="s">
        <v>1044</v>
      </c>
      <c r="D323" t="s">
        <v>711</v>
      </c>
      <c r="E323" s="4">
        <v>166998</v>
      </c>
      <c r="F323" s="4"/>
      <c r="G323">
        <v>100</v>
      </c>
      <c r="J323">
        <f>G323/100*E323</f>
        <v>166998</v>
      </c>
      <c r="K323">
        <f>H323/100*E323</f>
        <v>0</v>
      </c>
      <c r="L323">
        <f>I323/100*E323</f>
        <v>0</v>
      </c>
      <c r="AF323" t="s">
        <v>1056</v>
      </c>
      <c r="AG323" t="s">
        <v>1044</v>
      </c>
      <c r="AH323" t="s">
        <v>711</v>
      </c>
      <c r="AI323">
        <v>166998</v>
      </c>
      <c r="AJ323">
        <v>166998</v>
      </c>
      <c r="AK323">
        <v>0</v>
      </c>
      <c r="AL323">
        <v>0</v>
      </c>
    </row>
    <row r="324" spans="2:38" x14ac:dyDescent="0.3">
      <c r="B324" t="s">
        <v>1060</v>
      </c>
      <c r="C324" t="s">
        <v>1044</v>
      </c>
      <c r="D324" t="s">
        <v>714</v>
      </c>
      <c r="E324" s="4">
        <v>110953</v>
      </c>
      <c r="F324" s="4"/>
      <c r="G324">
        <v>100</v>
      </c>
      <c r="J324">
        <f>G324/100*E324</f>
        <v>110953</v>
      </c>
      <c r="K324">
        <f>H324/100*E324</f>
        <v>0</v>
      </c>
      <c r="L324">
        <f>I324/100*E324</f>
        <v>0</v>
      </c>
      <c r="AF324" t="s">
        <v>1060</v>
      </c>
      <c r="AG324" t="s">
        <v>1044</v>
      </c>
      <c r="AH324" t="s">
        <v>714</v>
      </c>
      <c r="AI324">
        <v>110953</v>
      </c>
      <c r="AJ324">
        <v>110953</v>
      </c>
      <c r="AK324">
        <v>0</v>
      </c>
      <c r="AL324">
        <v>0</v>
      </c>
    </row>
    <row r="325" spans="2:38" x14ac:dyDescent="0.3">
      <c r="B325" t="s">
        <v>1052</v>
      </c>
      <c r="C325" t="s">
        <v>1044</v>
      </c>
      <c r="D325" t="s">
        <v>706</v>
      </c>
      <c r="E325" s="4">
        <v>176928</v>
      </c>
      <c r="F325" s="4"/>
      <c r="G325">
        <v>100</v>
      </c>
      <c r="J325">
        <f>G325/100*E325</f>
        <v>176928</v>
      </c>
      <c r="K325">
        <f>H325/100*E325</f>
        <v>0</v>
      </c>
      <c r="L325">
        <f>I325/100*E325</f>
        <v>0</v>
      </c>
      <c r="AF325" t="s">
        <v>1052</v>
      </c>
      <c r="AG325" t="s">
        <v>1044</v>
      </c>
      <c r="AH325" t="s">
        <v>706</v>
      </c>
      <c r="AI325">
        <v>176928</v>
      </c>
      <c r="AJ325">
        <v>176928</v>
      </c>
      <c r="AK325">
        <v>0</v>
      </c>
      <c r="AL325">
        <v>0</v>
      </c>
    </row>
    <row r="326" spans="2:38" x14ac:dyDescent="0.3">
      <c r="B326" t="s">
        <v>1048</v>
      </c>
      <c r="C326" t="s">
        <v>1044</v>
      </c>
      <c r="D326" t="s">
        <v>703</v>
      </c>
      <c r="E326" s="4">
        <v>276756</v>
      </c>
      <c r="F326" s="4"/>
      <c r="G326">
        <v>100</v>
      </c>
      <c r="J326">
        <f>G326/100*E326</f>
        <v>276756</v>
      </c>
      <c r="K326">
        <f>H326/100*E326</f>
        <v>0</v>
      </c>
      <c r="L326">
        <f>I326/100*E326</f>
        <v>0</v>
      </c>
      <c r="AF326" t="s">
        <v>1048</v>
      </c>
      <c r="AG326" t="s">
        <v>1044</v>
      </c>
      <c r="AH326" t="s">
        <v>703</v>
      </c>
      <c r="AI326">
        <v>276756</v>
      </c>
      <c r="AJ326">
        <v>276756</v>
      </c>
      <c r="AK326">
        <v>0</v>
      </c>
      <c r="AL326">
        <v>0</v>
      </c>
    </row>
    <row r="327" spans="2:38" x14ac:dyDescent="0.3">
      <c r="B327" t="s">
        <v>1053</v>
      </c>
      <c r="C327" t="s">
        <v>1044</v>
      </c>
      <c r="D327" t="s">
        <v>707</v>
      </c>
      <c r="E327" s="4">
        <v>36824</v>
      </c>
      <c r="F327" s="4"/>
      <c r="G327">
        <v>100</v>
      </c>
      <c r="J327">
        <f>G327/100*E327</f>
        <v>36824</v>
      </c>
      <c r="K327">
        <f>H327/100*E327</f>
        <v>0</v>
      </c>
      <c r="L327">
        <f>I327/100*E327</f>
        <v>0</v>
      </c>
      <c r="AF327" t="s">
        <v>1053</v>
      </c>
      <c r="AG327" t="s">
        <v>1044</v>
      </c>
      <c r="AH327" t="s">
        <v>707</v>
      </c>
      <c r="AI327">
        <v>36824</v>
      </c>
      <c r="AJ327">
        <v>36824</v>
      </c>
      <c r="AK327">
        <v>0</v>
      </c>
      <c r="AL327">
        <v>0</v>
      </c>
    </row>
    <row r="328" spans="2:38" x14ac:dyDescent="0.3">
      <c r="B328" t="s">
        <v>1045</v>
      </c>
      <c r="C328" t="s">
        <v>1044</v>
      </c>
      <c r="D328" t="s">
        <v>700</v>
      </c>
      <c r="E328" s="4">
        <v>193719</v>
      </c>
      <c r="F328" s="4"/>
      <c r="G328">
        <v>100</v>
      </c>
      <c r="J328">
        <f>G328/100*E328</f>
        <v>193719</v>
      </c>
      <c r="K328">
        <f>H328/100*E328</f>
        <v>0</v>
      </c>
      <c r="L328">
        <f>I328/100*E328</f>
        <v>0</v>
      </c>
      <c r="AF328" t="s">
        <v>1045</v>
      </c>
      <c r="AG328" t="s">
        <v>1044</v>
      </c>
      <c r="AH328" t="s">
        <v>700</v>
      </c>
      <c r="AI328">
        <v>193719</v>
      </c>
      <c r="AJ328">
        <v>193719</v>
      </c>
      <c r="AK328">
        <v>0</v>
      </c>
      <c r="AL328">
        <v>0</v>
      </c>
    </row>
    <row r="329" spans="2:38" x14ac:dyDescent="0.3">
      <c r="B329" t="s">
        <v>1051</v>
      </c>
      <c r="C329" t="s">
        <v>1044</v>
      </c>
      <c r="D329" t="s">
        <v>694</v>
      </c>
      <c r="E329" s="4">
        <v>53113</v>
      </c>
      <c r="F329" s="4"/>
      <c r="G329">
        <v>100</v>
      </c>
      <c r="J329">
        <f>G329/100*E329</f>
        <v>53113</v>
      </c>
      <c r="K329">
        <f>H329/100*E329</f>
        <v>0</v>
      </c>
      <c r="L329">
        <f>I329/100*E329</f>
        <v>0</v>
      </c>
      <c r="AF329" t="s">
        <v>1051</v>
      </c>
      <c r="AG329" t="s">
        <v>1044</v>
      </c>
      <c r="AH329" t="s">
        <v>694</v>
      </c>
      <c r="AI329">
        <v>53113</v>
      </c>
      <c r="AJ329">
        <v>53113</v>
      </c>
      <c r="AK329">
        <v>0</v>
      </c>
      <c r="AL329">
        <v>0</v>
      </c>
    </row>
    <row r="330" spans="2:38" x14ac:dyDescent="0.3">
      <c r="B330" t="s">
        <v>1054</v>
      </c>
      <c r="C330" t="s">
        <v>1044</v>
      </c>
      <c r="D330" t="s">
        <v>708</v>
      </c>
      <c r="E330" s="4">
        <v>162961</v>
      </c>
      <c r="F330" s="4"/>
      <c r="G330">
        <v>100</v>
      </c>
      <c r="J330">
        <f>G330/100*E330</f>
        <v>162961</v>
      </c>
      <c r="K330">
        <f>H330/100*E330</f>
        <v>0</v>
      </c>
      <c r="L330">
        <f>I330/100*E330</f>
        <v>0</v>
      </c>
      <c r="AF330" t="s">
        <v>1054</v>
      </c>
      <c r="AG330" t="s">
        <v>1044</v>
      </c>
      <c r="AH330" t="s">
        <v>708</v>
      </c>
      <c r="AI330">
        <v>162961</v>
      </c>
      <c r="AJ330">
        <v>162961</v>
      </c>
      <c r="AK330">
        <v>0</v>
      </c>
      <c r="AL330">
        <v>0</v>
      </c>
    </row>
    <row r="331" spans="2:38" x14ac:dyDescent="0.3">
      <c r="B331" t="s">
        <v>1063</v>
      </c>
      <c r="C331" t="s">
        <v>1044</v>
      </c>
      <c r="D331" t="s">
        <v>717</v>
      </c>
      <c r="E331" s="4">
        <v>226079</v>
      </c>
      <c r="F331" s="4"/>
      <c r="G331">
        <v>100</v>
      </c>
      <c r="J331">
        <f>G331/100*E331</f>
        <v>226079</v>
      </c>
      <c r="K331">
        <f>H331/100*E331</f>
        <v>0</v>
      </c>
      <c r="L331">
        <f>I331/100*E331</f>
        <v>0</v>
      </c>
      <c r="AF331" t="s">
        <v>1063</v>
      </c>
      <c r="AG331" t="s">
        <v>1044</v>
      </c>
      <c r="AH331" t="s">
        <v>717</v>
      </c>
      <c r="AI331">
        <v>226079</v>
      </c>
      <c r="AJ331">
        <v>226079</v>
      </c>
      <c r="AK331">
        <v>0</v>
      </c>
      <c r="AL331">
        <v>0</v>
      </c>
    </row>
    <row r="332" spans="2:38" x14ac:dyDescent="0.3">
      <c r="B332" t="s">
        <v>1067</v>
      </c>
      <c r="C332" t="s">
        <v>1044</v>
      </c>
      <c r="D332" t="s">
        <v>722</v>
      </c>
      <c r="E332" s="4">
        <v>61187</v>
      </c>
      <c r="F332" s="4"/>
      <c r="G332">
        <v>100</v>
      </c>
      <c r="J332">
        <f>G332/100*E332</f>
        <v>61187</v>
      </c>
      <c r="K332">
        <f>H332/100*E332</f>
        <v>0</v>
      </c>
      <c r="L332">
        <f>I332/100*E332</f>
        <v>0</v>
      </c>
      <c r="AF332" t="s">
        <v>1067</v>
      </c>
      <c r="AG332" t="s">
        <v>1044</v>
      </c>
      <c r="AH332" t="s">
        <v>722</v>
      </c>
      <c r="AI332">
        <v>61187</v>
      </c>
      <c r="AJ332">
        <v>61187</v>
      </c>
      <c r="AK332">
        <v>0</v>
      </c>
      <c r="AL332">
        <v>0</v>
      </c>
    </row>
    <row r="333" spans="2:38" x14ac:dyDescent="0.3">
      <c r="B333" t="s">
        <v>1047</v>
      </c>
      <c r="C333" t="s">
        <v>1044</v>
      </c>
      <c r="D333" t="s">
        <v>702</v>
      </c>
      <c r="E333" s="4">
        <v>216835</v>
      </c>
      <c r="F333" s="4"/>
      <c r="G333">
        <v>100</v>
      </c>
      <c r="J333">
        <f>G333/100*E333</f>
        <v>216835</v>
      </c>
      <c r="K333">
        <f>H333/100*E333</f>
        <v>0</v>
      </c>
      <c r="L333">
        <f>I333/100*E333</f>
        <v>0</v>
      </c>
      <c r="AF333" t="s">
        <v>1047</v>
      </c>
      <c r="AG333" t="s">
        <v>1044</v>
      </c>
      <c r="AH333" t="s">
        <v>702</v>
      </c>
      <c r="AI333">
        <v>216835</v>
      </c>
      <c r="AJ333">
        <v>216835</v>
      </c>
      <c r="AK333">
        <v>0</v>
      </c>
      <c r="AL333">
        <v>0</v>
      </c>
    </row>
    <row r="334" spans="2:38" x14ac:dyDescent="0.3">
      <c r="B334" t="s">
        <v>1046</v>
      </c>
      <c r="C334" t="s">
        <v>1044</v>
      </c>
      <c r="D334" t="s">
        <v>701</v>
      </c>
      <c r="E334" s="4">
        <v>162188</v>
      </c>
      <c r="F334" s="4"/>
      <c r="G334">
        <v>100</v>
      </c>
      <c r="J334">
        <f>G334/100*E334</f>
        <v>162188</v>
      </c>
      <c r="K334">
        <f>H334/100*E334</f>
        <v>0</v>
      </c>
      <c r="L334">
        <f>I334/100*E334</f>
        <v>0</v>
      </c>
      <c r="AF334" t="s">
        <v>1046</v>
      </c>
      <c r="AG334" t="s">
        <v>1044</v>
      </c>
      <c r="AH334" t="s">
        <v>701</v>
      </c>
      <c r="AI334">
        <v>162188</v>
      </c>
      <c r="AJ334">
        <v>162188</v>
      </c>
      <c r="AK334">
        <v>0</v>
      </c>
      <c r="AL334">
        <v>0</v>
      </c>
    </row>
    <row r="337" spans="5:12" x14ac:dyDescent="0.3">
      <c r="E337">
        <f>SUM(E2:E334)</f>
        <v>32627234</v>
      </c>
      <c r="J337">
        <f>SUM(J2:J334)</f>
        <v>21177348.015000001</v>
      </c>
      <c r="K337">
        <f>SUM(K2:K334)</f>
        <v>43022.71</v>
      </c>
      <c r="L337">
        <f>SUM(L2:L334)</f>
        <v>11407459.554999998</v>
      </c>
    </row>
    <row r="339" spans="5:12" x14ac:dyDescent="0.3">
      <c r="J339">
        <f>J337/E337</f>
        <v>0.64906967029445406</v>
      </c>
      <c r="K339">
        <f>K337/E337</f>
        <v>1.3186134626061161E-3</v>
      </c>
      <c r="L339">
        <f>L337/E337</f>
        <v>0.34962999177313031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D997-F21E-4710-9706-359998418398}">
  <dimension ref="B3:B19"/>
  <sheetViews>
    <sheetView workbookViewId="0">
      <selection activeCell="B3" sqref="B3"/>
    </sheetView>
  </sheetViews>
  <sheetFormatPr defaultRowHeight="14.4" x14ac:dyDescent="0.3"/>
  <sheetData>
    <row r="3" spans="2:2" x14ac:dyDescent="0.3">
      <c r="B3" s="2" t="s">
        <v>1873</v>
      </c>
    </row>
    <row r="4" spans="2:2" x14ac:dyDescent="0.3">
      <c r="B4" t="s">
        <v>1859</v>
      </c>
    </row>
    <row r="6" spans="2:2" x14ac:dyDescent="0.3">
      <c r="B6" t="s">
        <v>1860</v>
      </c>
    </row>
    <row r="7" spans="2:2" x14ac:dyDescent="0.3">
      <c r="B7" t="s">
        <v>1861</v>
      </c>
    </row>
    <row r="8" spans="2:2" x14ac:dyDescent="0.3">
      <c r="B8" t="s">
        <v>1862</v>
      </c>
    </row>
    <row r="9" spans="2:2" x14ac:dyDescent="0.3">
      <c r="B9" t="s">
        <v>1863</v>
      </c>
    </row>
    <row r="10" spans="2:2" x14ac:dyDescent="0.3">
      <c r="B10" t="s">
        <v>1864</v>
      </c>
    </row>
    <row r="11" spans="2:2" x14ac:dyDescent="0.3">
      <c r="B11" t="s">
        <v>1865</v>
      </c>
    </row>
    <row r="12" spans="2:2" x14ac:dyDescent="0.3">
      <c r="B12" t="s">
        <v>1866</v>
      </c>
    </row>
    <row r="13" spans="2:2" x14ac:dyDescent="0.3">
      <c r="B13" t="s">
        <v>1867</v>
      </c>
    </row>
    <row r="14" spans="2:2" x14ac:dyDescent="0.3">
      <c r="B14" t="s">
        <v>1868</v>
      </c>
    </row>
    <row r="15" spans="2:2" x14ac:dyDescent="0.3">
      <c r="B15" t="s">
        <v>1869</v>
      </c>
    </row>
    <row r="16" spans="2:2" x14ac:dyDescent="0.3">
      <c r="B16" t="s">
        <v>1870</v>
      </c>
    </row>
    <row r="17" spans="2:2" x14ac:dyDescent="0.3">
      <c r="B17" t="s">
        <v>1871</v>
      </c>
    </row>
    <row r="19" spans="2:2" x14ac:dyDescent="0.3">
      <c r="B19" t="s">
        <v>1872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F05A2D-F1B9-43AF-A9F1-0D0CDC925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Sheet2</vt:lpstr>
      <vt:lpstr>KW</vt:lpstr>
      <vt:lpstr>work kuwait</vt:lpstr>
      <vt:lpstr>KW fin</vt:lpstr>
      <vt:lpstr>SA info</vt:lpstr>
      <vt:lpstr>SA prov</vt:lpstr>
      <vt:lpstr>SA dist</vt:lpstr>
      <vt:lpstr>QA work</vt:lpstr>
      <vt:lpstr>QA foreign</vt:lpstr>
      <vt:lpstr>QA f1</vt:lpstr>
      <vt:lpstr>QA fin</vt:lpstr>
      <vt:lpstr>BH work</vt:lpstr>
      <vt:lpstr>BH fin</vt:lpstr>
      <vt:lpstr>YM data</vt:lpstr>
      <vt:lpstr>YM dist est</vt:lpstr>
      <vt:lpstr>YE extra</vt:lpstr>
      <vt:lpstr>UAE work</vt:lpstr>
      <vt:lpstr>AE pops</vt:lpstr>
      <vt:lpstr>UAE</vt:lpstr>
      <vt:lpstr>UAE eth</vt:lpstr>
      <vt:lpstr>AE eth2</vt:lpstr>
      <vt:lpstr>UAE fin</vt:lpstr>
      <vt:lpstr>UAE fin2</vt:lpstr>
      <vt:lpstr>OM work</vt:lpstr>
      <vt:lpstr>OM pop</vt:lpstr>
      <vt:lpstr>OM census</vt:lpstr>
      <vt:lpstr>OM eth</vt:lpstr>
      <vt:lpstr>YM working</vt:lpstr>
      <vt:lpstr>YM 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 Tashkin</dc:creator>
  <cp:lastModifiedBy>Turan Tashkin</cp:lastModifiedBy>
  <dcterms:created xsi:type="dcterms:W3CDTF">2024-03-26T13:39:29Z</dcterms:created>
  <dcterms:modified xsi:type="dcterms:W3CDTF">2024-04-15T18:12:43Z</dcterms:modified>
</cp:coreProperties>
</file>